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4415" windowHeight="11760" tabRatio="837" firstSheet="4" activeTab="8"/>
  </bookViews>
  <sheets>
    <sheet name="OPA Load Impacts" sheetId="1" state="hidden" r:id="rId1"/>
    <sheet name="Attachment A - Load Impacts" sheetId="2" r:id="rId2"/>
    <sheet name="Attachment B - LRAM Amounts" sheetId="3" r:id="rId3"/>
    <sheet name="Attachment C - SSM Amounts" sheetId="4" r:id="rId4"/>
    <sheet name="Attachment D -LRAM SSM TOTALS" sheetId="5" r:id="rId5"/>
    <sheet name="Variance from Old Tables" sheetId="6" state="hidden" r:id="rId6"/>
    <sheet name="Sheet2" sheetId="7" state="hidden" r:id="rId7"/>
    <sheet name="Attachment E -Input Assumptions" sheetId="8" r:id="rId8"/>
    <sheet name="OPA Resul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Local_Distribution_Company_List" localSheetId="8">'[61]Local Distribution Companies'!$B$9:$B$88</definedName>
    <definedName name="Local_Distribution_Company_List">'[2]Local Distribution Companies'!$B$2:$B$92</definedName>
    <definedName name="_xlnm.Print_Area" localSheetId="1">'Attachment A - Load Impacts'!$A$1:$Z$66</definedName>
    <definedName name="_xlnm.Print_Area" localSheetId="2">'Attachment B - LRAM Amounts'!$A$1:$S$55</definedName>
    <definedName name="_xlnm.Print_Area" localSheetId="0">'OPA Load Impacts'!$A$1:$N$56</definedName>
    <definedName name="_xlnm.Print_Area" localSheetId="8">'OPA Results'!$A$1:$BG$271</definedName>
    <definedName name="_xlnm.Print_Titles" localSheetId="8">'OPA Results'!$1:$5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<sst xmlns="http://schemas.openxmlformats.org/spreadsheetml/2006/main" count="1185" uniqueCount="193">
  <si>
    <t>Seasonal Lighting</t>
  </si>
  <si>
    <t>Seniors Care Package</t>
  </si>
  <si>
    <t>Community Events</t>
  </si>
  <si>
    <t>Class</t>
  </si>
  <si>
    <t>Program</t>
  </si>
  <si>
    <t>Third Tranche</t>
  </si>
  <si>
    <t>RESIDENTIAL</t>
  </si>
  <si>
    <t>GENERAL SERVICE &lt;50KW</t>
  </si>
  <si>
    <t>GENERAL SERVICE &gt;50KW</t>
  </si>
  <si>
    <t>Foregone Revenue by Class and Program</t>
  </si>
  <si>
    <t>Year Implemented</t>
  </si>
  <si>
    <t>kWh or kW</t>
  </si>
  <si>
    <t>Rate per Unit</t>
  </si>
  <si>
    <t>Revenue</t>
  </si>
  <si>
    <t>Load Unit</t>
  </si>
  <si>
    <t>Total Revenue</t>
  </si>
  <si>
    <t>kWh</t>
  </si>
  <si>
    <t>kW</t>
  </si>
  <si>
    <t>Rate Class</t>
  </si>
  <si>
    <t>LRAM $</t>
  </si>
  <si>
    <t>Education &amp; Training</t>
  </si>
  <si>
    <t>Durham Non Profit Housing</t>
  </si>
  <si>
    <t>OPA Programs</t>
  </si>
  <si>
    <t>Great Refrigerator Roundup</t>
  </si>
  <si>
    <t>Summer Savings</t>
  </si>
  <si>
    <t>Electricity Retrofit Incentive Program</t>
  </si>
  <si>
    <t>2007, 2008</t>
  </si>
  <si>
    <t>2006, 2007, 2008</t>
  </si>
  <si>
    <t>Every Kilowatt Counts (spring)</t>
  </si>
  <si>
    <t>Cool Savings Rebate Program</t>
  </si>
  <si>
    <t>Secondary Fridge Retirement Pilot</t>
  </si>
  <si>
    <t>Every Kilowatt Counts (fall)</t>
  </si>
  <si>
    <t>Aboriginal – Pilot</t>
  </si>
  <si>
    <t>Every Kilowatt Counts</t>
  </si>
  <si>
    <t>peaksaver®</t>
  </si>
  <si>
    <t>Affordable Housing – Pilot</t>
  </si>
  <si>
    <t>Social Housing – Pilot</t>
  </si>
  <si>
    <t>Energy Efficiency Assistance for Houses – Pilot</t>
  </si>
  <si>
    <t>Aboriginal</t>
  </si>
  <si>
    <t>Summer Sweepstakes</t>
  </si>
  <si>
    <t>Every Kilowatt Counts Power Savings Event</t>
  </si>
  <si>
    <t>Toronto Comprehensive</t>
  </si>
  <si>
    <t>High Performance New Construction</t>
  </si>
  <si>
    <t>Power Savings Blitz</t>
  </si>
  <si>
    <t>Chiller Plant Re-Commissioning</t>
  </si>
  <si>
    <t>Demand Response 1</t>
  </si>
  <si>
    <t>Demand Response 3</t>
  </si>
  <si>
    <t>Other Demand Response</t>
  </si>
  <si>
    <t>CDM Load Impacts by Class and Program</t>
  </si>
  <si>
    <t>Total kWh</t>
  </si>
  <si>
    <t>Total kW</t>
  </si>
  <si>
    <t xml:space="preserve">Load Unit </t>
  </si>
  <si>
    <t>Seniors Program</t>
  </si>
  <si>
    <t>Low Income</t>
  </si>
  <si>
    <t>Community Initiatives</t>
  </si>
  <si>
    <t>2006, 2007</t>
  </si>
  <si>
    <t>ATTACHMENT A</t>
  </si>
  <si>
    <t>ATTACHMENT B</t>
  </si>
  <si>
    <t>ATTACHMENT C</t>
  </si>
  <si>
    <t>Whitby  Hydro Funded Programs</t>
  </si>
  <si>
    <t xml:space="preserve">2006, 2007 </t>
  </si>
  <si>
    <t>Whitby Hydro Funded Programs</t>
  </si>
  <si>
    <t>NET</t>
  </si>
  <si>
    <t>GROSS</t>
  </si>
  <si>
    <t>ATTACHMENT D</t>
  </si>
  <si>
    <t>2009 OPA Tables</t>
  </si>
  <si>
    <t>2008 OEB Tables</t>
  </si>
  <si>
    <t>Variance</t>
  </si>
  <si>
    <t>Residential</t>
  </si>
  <si>
    <t>OPA Conservation Programs</t>
  </si>
  <si>
    <t>General Service&lt;50kW</t>
  </si>
  <si>
    <t>General Service&gt;50kW to 4,999kW</t>
  </si>
  <si>
    <t xml:space="preserve">RESIDENTIAL </t>
  </si>
  <si>
    <t>Energy Conservation Kits</t>
  </si>
  <si>
    <t>Municipal Building Lighting</t>
  </si>
  <si>
    <t>SSM $</t>
  </si>
  <si>
    <t>TOTAL $</t>
  </si>
  <si>
    <t>LRAM &amp; SSM Totals</t>
  </si>
  <si>
    <t>SSM Amounts by Class and Program</t>
  </si>
  <si>
    <t xml:space="preserve">Total Costs $ </t>
  </si>
  <si>
    <t xml:space="preserve">Total Benefits $ </t>
  </si>
  <si>
    <t>Net Benefits $ NPV</t>
  </si>
  <si>
    <t>Benefits/Cost Ratio</t>
  </si>
  <si>
    <t>SSM Amount $</t>
  </si>
  <si>
    <t>TOTALS</t>
  </si>
  <si>
    <t xml:space="preserve">2005 Program and Admin Costs </t>
  </si>
  <si>
    <t>Fall Discount Coupon</t>
  </si>
  <si>
    <t>SHSC Energy Pilot</t>
  </si>
  <si>
    <t>TRC VALUE</t>
  </si>
  <si>
    <t>% OF Admin costs allocated</t>
  </si>
  <si>
    <t>2006 -2008</t>
  </si>
  <si>
    <t>A Copy of the Program Measures by Year, Unit kWh Savings, Useful life, # of Units can be found on "OPA MEASURES" Tab</t>
  </si>
  <si>
    <t>GENERAL SERVICE Less Than 50kW</t>
  </si>
  <si>
    <t>GENERAL SERVICE 50 TO 4,999 kW</t>
  </si>
  <si>
    <t>ATTACHMENT E</t>
  </si>
  <si>
    <t>LRAM &amp; SSM Input Assumptions</t>
  </si>
  <si>
    <t>Free Rider Rate</t>
  </si>
  <si>
    <t>Number of Units</t>
  </si>
  <si>
    <t>Discount Factor</t>
  </si>
  <si>
    <t>Technology Life</t>
  </si>
  <si>
    <t>LRAM</t>
  </si>
  <si>
    <t>SSM</t>
  </si>
  <si>
    <t>UNMETERED SCATTERED LOAD</t>
  </si>
  <si>
    <t>LIGHTBULB GIVEAWAY</t>
  </si>
  <si>
    <t>KwH</t>
  </si>
  <si>
    <t>WEBSITE</t>
  </si>
  <si>
    <t>EDUCATION AND PROMOTION</t>
  </si>
  <si>
    <t>LIGHTEN YOUR ELECTRICITY BILL</t>
  </si>
  <si>
    <t>ENERGY MANAGEMENT AUDIT PROGRAM</t>
  </si>
  <si>
    <t>APPLIANCE SATURATION SURVEY</t>
  </si>
  <si>
    <t>LOW INCOME RETROFITS</t>
  </si>
  <si>
    <t>BLUELINE MONITOR PROGRAM</t>
  </si>
  <si>
    <t>SCHOOL PROGRAM</t>
  </si>
  <si>
    <t>PROMOTIONAL KITS</t>
  </si>
  <si>
    <t>TRAFFIC LIGHTS</t>
  </si>
  <si>
    <t>WINDOW TREATMENT FILM</t>
  </si>
  <si>
    <t>BLACK OUT DAY GREAT CLOTHES LINE GIVE-A-WAY</t>
  </si>
  <si>
    <t>SHOWER HEAD TECHNOLOGY PROMOTION</t>
  </si>
  <si>
    <t>PHANTOM LOAD POWER BAR PROGRAM</t>
  </si>
  <si>
    <t>RESIDENTIAL TIMER PROGRAM</t>
  </si>
  <si>
    <t>GENERAL SERVICE &lt; 50 KW</t>
  </si>
  <si>
    <t>SOCIAL HOUSING - REFRIGERATOR PROGRAM</t>
  </si>
  <si>
    <t>Affordable Housing - Pilot</t>
  </si>
  <si>
    <t>15W CFL</t>
  </si>
  <si>
    <t>LED Christmas Lights 5W</t>
  </si>
  <si>
    <t>LED Christmas Lights  Mini Lights</t>
  </si>
  <si>
    <t>Programmable Thermostat - Space Heating</t>
  </si>
  <si>
    <t>Programmable Thermostat - Space Cooling</t>
  </si>
  <si>
    <t>Timer - Outdoor Light</t>
  </si>
  <si>
    <t>Timer - Indoor Light</t>
  </si>
  <si>
    <t>Ceiling Fan</t>
  </si>
  <si>
    <t>Program Costs</t>
  </si>
  <si>
    <t>T8s</t>
  </si>
  <si>
    <t>Energy Star Refrigerator</t>
  </si>
  <si>
    <t>OEB</t>
  </si>
  <si>
    <t>OPA</t>
  </si>
  <si>
    <t xml:space="preserve">OEB: OEB Total Resource Cost Guide, Section 5, Assumptions and  Measures List  September 8, 2005 -  File: cdm_assumptionsmeasureslist_08092005.xls </t>
  </si>
  <si>
    <t>OPA: 2009 Mass Market Measures and Assumptions, V1.02 April 2009, Ontario Power Authority - 16080_V_1_02_2009_MA_List_-_MM_14Apr_2009.pdf</t>
  </si>
  <si>
    <r>
      <t>Table Applied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</si>
  <si>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Tables</t>
    </r>
  </si>
  <si>
    <t>Cool &amp; Hot Savings Rebate</t>
  </si>
  <si>
    <t xml:space="preserve">Every Kilowatt Counts </t>
  </si>
  <si>
    <t>Electricity Resources Demand Response</t>
  </si>
  <si>
    <t>Demand Response 2</t>
  </si>
  <si>
    <t>Direct Input</t>
  </si>
  <si>
    <t>2006,2007, 2008</t>
  </si>
  <si>
    <t>2006 - 2007</t>
  </si>
  <si>
    <t>2007-2009</t>
  </si>
  <si>
    <t>2008 , 2009</t>
  </si>
  <si>
    <t>2006-2008</t>
  </si>
  <si>
    <t>OPA Conservation &amp; Demand Management Programs</t>
  </si>
  <si>
    <t>Initiative Results at End-User Level</t>
  </si>
  <si>
    <t>For:</t>
  </si>
  <si>
    <t>Net Summer Peak Demand Savings (MW)</t>
  </si>
  <si>
    <t>#</t>
  </si>
  <si>
    <t>Initiative Name</t>
  </si>
  <si>
    <t>Program Name</t>
  </si>
  <si>
    <t>Program Year</t>
  </si>
  <si>
    <t>Results Status</t>
  </si>
  <si>
    <t>Secondary Refrigerator Retirement Pilot</t>
  </si>
  <si>
    <t>Consumer</t>
  </si>
  <si>
    <t>Final</t>
  </si>
  <si>
    <t>Business, Industrial</t>
  </si>
  <si>
    <r>
      <t>peaksaver</t>
    </r>
    <r>
      <rPr>
        <vertAlign val="superscript"/>
        <sz val="10"/>
        <rFont val="Arial"/>
        <family val="2"/>
      </rPr>
      <t>®</t>
    </r>
  </si>
  <si>
    <t>Consumer, Business</t>
  </si>
  <si>
    <t>Affordable Housing Pilot</t>
  </si>
  <si>
    <t>Consumer Low-Income</t>
  </si>
  <si>
    <t>Social Housing Pilot</t>
  </si>
  <si>
    <t>Energy Efficiency Assistance for Houses Pilot</t>
  </si>
  <si>
    <t>Electricity Retrofit Incentive</t>
  </si>
  <si>
    <t>Consumer Business, Industrial</t>
  </si>
  <si>
    <t>Renewable Energy Standard Offer</t>
  </si>
  <si>
    <t>Consumer, Business, Industrial</t>
  </si>
  <si>
    <t>Cool Savings Rebate</t>
  </si>
  <si>
    <t>Business</t>
  </si>
  <si>
    <t>Other Customer Based Generation</t>
  </si>
  <si>
    <t>LDC Custom - Hydro One Networks Inc. - Double Return</t>
  </si>
  <si>
    <t>Multi-Family Energy Efficiency Rebates</t>
  </si>
  <si>
    <t>Business, Consumer Low-Income</t>
  </si>
  <si>
    <t>LDC Custom - Thunder Bay Hydro - Phantom Load</t>
  </si>
  <si>
    <t>LDC Custom - Toronto Hydro - Summer Challenge</t>
  </si>
  <si>
    <t>LDC Custom - PowerStream - Data Centres</t>
  </si>
  <si>
    <t>Toronto Comprehensive Adjustment</t>
  </si>
  <si>
    <t>Business, Consumer</t>
  </si>
  <si>
    <t>LDC Custom - Hydro One Networks Inc. - Double Return Adjustment</t>
  </si>
  <si>
    <t>2006 Subtotal</t>
  </si>
  <si>
    <t>2007 Subtotal</t>
  </si>
  <si>
    <t>2008 Subtotal</t>
  </si>
  <si>
    <t>2009 Subtotal</t>
  </si>
  <si>
    <t>Overall Total</t>
  </si>
  <si>
    <t>Net Energy Savings (MWh)</t>
  </si>
  <si>
    <t>Gross Summer Peak Demand Savings (MW)</t>
  </si>
  <si>
    <t>Gross Energy Savings (MWh)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</si>
</sst>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_);\(#,##0.0\)"/>
    <numFmt numFmtId="174" formatCode="0.000%"/>
    <numFmt numFmtId="175" formatCode="0.0000%"/>
    <numFmt numFmtId="176" formatCode="0.00000%"/>
    <numFmt numFmtId="177" formatCode="_(* #,##0_);_(* \(#,##0\);_(* &quot;-&quot;??_);_(@_)"/>
    <numFmt numFmtId="178" formatCode="0.000000"/>
    <numFmt numFmtId="179" formatCode="#,##0.000000"/>
    <numFmt numFmtId="180" formatCode="#,##0.0000_);[Red]\(#,##0.0000\)"/>
    <numFmt numFmtId="181" formatCode="&quot;$&quot;#,##0.00"/>
    <numFmt numFmtId="182" formatCode="#,##0.00_ ;[Red]\-#,##0.00\ "/>
    <numFmt numFmtId="183" formatCode="0.0000"/>
    <numFmt numFmtId="184" formatCode="#,##0_ ;[Red]\-#,##0\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*1000"/>
    <numFmt numFmtId="191" formatCode="#*1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0.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_(* #,##0.0000000000_);_(* \(#,##0.0000000000\);_(* &quot;-&quot;??_);_(@_)"/>
    <numFmt numFmtId="207" formatCode="_(* #,##0.00000000000_);_(* \(#,##0.00000000000\);_(* &quot;-&quot;??_);_(@_)"/>
    <numFmt numFmtId="208" formatCode="_(* #,##0.000000000000_);_(* \(#,##0.000000000000\);_(* &quot;-&quot;??_);_(@_)"/>
    <numFmt numFmtId="209" formatCode="_(* #,##0.0000000000000_);_(* \(#,##0.0000000000000\);_(* &quot;-&quot;??_);_(@_)"/>
    <numFmt numFmtId="210" formatCode="_(* #,##0.00000000000000_);_(* \(#,##0.00000000000000\);_(* &quot;-&quot;??_);_(@_)"/>
    <numFmt numFmtId="211" formatCode="_-* #,##0.000_-;\-* #,##0.000_-;_-* &quot;-&quot;???_-;_-@_-"/>
    <numFmt numFmtId="212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53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1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sz val="11"/>
      <color indexed="42"/>
      <name val="Calibri"/>
      <family val="2"/>
    </font>
    <font>
      <b/>
      <i/>
      <sz val="11"/>
      <color indexed="8"/>
      <name val="Calibri"/>
      <family val="2"/>
    </font>
    <font>
      <b/>
      <sz val="8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9" tint="-0.24997000396251678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0"/>
      <color theme="3"/>
      <name val="Arial"/>
      <family val="2"/>
    </font>
    <font>
      <sz val="11"/>
      <color theme="6" tint="0.7999799847602844"/>
      <name val="Calibri"/>
      <family val="2"/>
    </font>
    <font>
      <b/>
      <i/>
      <sz val="11"/>
      <color theme="1"/>
      <name val="Calibri"/>
      <family val="2"/>
    </font>
    <font>
      <b/>
      <sz val="8"/>
      <color theme="9" tint="-0.24997000396251678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9" applyNumberFormat="0" applyProtection="0">
      <alignment horizontal="left" vertical="center"/>
    </xf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791"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83" fontId="0" fillId="4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81" fontId="0" fillId="4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/>
    </xf>
    <xf numFmtId="2" fontId="74" fillId="4" borderId="13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7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3" fontId="0" fillId="4" borderId="12" xfId="0" applyNumberFormat="1" applyFill="1" applyBorder="1" applyAlignment="1">
      <alignment/>
    </xf>
    <xf numFmtId="3" fontId="74" fillId="4" borderId="15" xfId="0" applyNumberFormat="1" applyFon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74" fillId="0" borderId="15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70" fillId="0" borderId="11" xfId="0" applyNumberFormat="1" applyFont="1" applyBorder="1" applyAlignment="1">
      <alignment/>
    </xf>
    <xf numFmtId="2" fontId="70" fillId="0" borderId="11" xfId="0" applyNumberFormat="1" applyFont="1" applyBorder="1" applyAlignment="1">
      <alignment/>
    </xf>
    <xf numFmtId="3" fontId="70" fillId="0" borderId="13" xfId="0" applyNumberFormat="1" applyFont="1" applyBorder="1" applyAlignment="1">
      <alignment horizontal="center" vertical="center"/>
    </xf>
    <xf numFmtId="2" fontId="70" fillId="0" borderId="13" xfId="0" applyNumberFormat="1" applyFont="1" applyBorder="1" applyAlignment="1">
      <alignment horizontal="center" vertical="center"/>
    </xf>
    <xf numFmtId="3" fontId="70" fillId="0" borderId="11" xfId="0" applyNumberFormat="1" applyFont="1" applyBorder="1" applyAlignment="1">
      <alignment horizontal="center" vertical="center"/>
    </xf>
    <xf numFmtId="2" fontId="70" fillId="0" borderId="11" xfId="0" applyNumberFormat="1" applyFont="1" applyBorder="1" applyAlignment="1">
      <alignment horizontal="center" vertical="center"/>
    </xf>
    <xf numFmtId="181" fontId="0" fillId="4" borderId="11" xfId="0" applyNumberFormat="1" applyFill="1" applyBorder="1" applyAlignment="1">
      <alignment/>
    </xf>
    <xf numFmtId="181" fontId="0" fillId="4" borderId="16" xfId="0" applyNumberFormat="1" applyFill="1" applyBorder="1" applyAlignment="1">
      <alignment horizontal="center" vertical="center"/>
    </xf>
    <xf numFmtId="181" fontId="0" fillId="4" borderId="14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4" borderId="13" xfId="0" applyNumberFormat="1" applyFill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3" fontId="70" fillId="0" borderId="18" xfId="0" applyNumberFormat="1" applyFont="1" applyBorder="1" applyAlignment="1">
      <alignment/>
    </xf>
    <xf numFmtId="2" fontId="70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3" fontId="70" fillId="0" borderId="20" xfId="0" applyNumberFormat="1" applyFont="1" applyBorder="1" applyAlignment="1">
      <alignment horizontal="center" vertical="center"/>
    </xf>
    <xf numFmtId="2" fontId="70" fillId="0" borderId="20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75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76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76" fillId="0" borderId="11" xfId="0" applyFont="1" applyBorder="1" applyAlignment="1">
      <alignment/>
    </xf>
    <xf numFmtId="0" fontId="0" fillId="0" borderId="11" xfId="0" applyFill="1" applyBorder="1" applyAlignment="1">
      <alignment vertical="top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70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70" fillId="0" borderId="25" xfId="0" applyNumberFormat="1" applyFont="1" applyBorder="1" applyAlignment="1">
      <alignment/>
    </xf>
    <xf numFmtId="2" fontId="7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81" fontId="4" fillId="4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83" fontId="0" fillId="0" borderId="25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Border="1" applyAlignment="1">
      <alignment/>
    </xf>
    <xf numFmtId="181" fontId="41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3" fontId="70" fillId="0" borderId="20" xfId="0" applyNumberFormat="1" applyFont="1" applyFill="1" applyBorder="1" applyAlignment="1">
      <alignment horizontal="center" vertical="center"/>
    </xf>
    <xf numFmtId="2" fontId="70" fillId="0" borderId="20" xfId="0" applyNumberFormat="1" applyFon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73" fillId="0" borderId="19" xfId="0" applyFont="1" applyFill="1" applyBorder="1" applyAlignment="1">
      <alignment/>
    </xf>
    <xf numFmtId="0" fontId="75" fillId="0" borderId="11" xfId="0" applyFont="1" applyBorder="1" applyAlignment="1">
      <alignment/>
    </xf>
    <xf numFmtId="0" fontId="70" fillId="0" borderId="11" xfId="0" applyFont="1" applyBorder="1" applyAlignment="1">
      <alignment/>
    </xf>
    <xf numFmtId="3" fontId="70" fillId="4" borderId="20" xfId="0" applyNumberFormat="1" applyFont="1" applyFill="1" applyBorder="1" applyAlignment="1">
      <alignment horizontal="center" vertical="center"/>
    </xf>
    <xf numFmtId="2" fontId="70" fillId="4" borderId="20" xfId="0" applyNumberFormat="1" applyFont="1" applyFill="1" applyBorder="1" applyAlignment="1">
      <alignment horizontal="center" vertical="center"/>
    </xf>
    <xf numFmtId="3" fontId="70" fillId="4" borderId="13" xfId="0" applyNumberFormat="1" applyFont="1" applyFill="1" applyBorder="1" applyAlignment="1">
      <alignment horizontal="center" vertical="center"/>
    </xf>
    <xf numFmtId="2" fontId="70" fillId="4" borderId="13" xfId="0" applyNumberFormat="1" applyFont="1" applyFill="1" applyBorder="1" applyAlignment="1">
      <alignment horizontal="center" vertical="center"/>
    </xf>
    <xf numFmtId="3" fontId="70" fillId="4" borderId="11" xfId="0" applyNumberFormat="1" applyFont="1" applyFill="1" applyBorder="1" applyAlignment="1">
      <alignment horizontal="center" vertical="center"/>
    </xf>
    <xf numFmtId="2" fontId="70" fillId="4" borderId="11" xfId="0" applyNumberFormat="1" applyFont="1" applyFill="1" applyBorder="1" applyAlignment="1">
      <alignment horizontal="center" vertical="center"/>
    </xf>
    <xf numFmtId="3" fontId="70" fillId="4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4" borderId="16" xfId="0" applyNumberFormat="1" applyFill="1" applyBorder="1" applyAlignment="1">
      <alignment/>
    </xf>
    <xf numFmtId="0" fontId="77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167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167" fontId="0" fillId="4" borderId="16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4" borderId="0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/>
    </xf>
    <xf numFmtId="183" fontId="0" fillId="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3" fontId="0" fillId="34" borderId="11" xfId="0" applyNumberFormat="1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center" vertical="center"/>
    </xf>
    <xf numFmtId="181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183" fontId="0" fillId="34" borderId="12" xfId="0" applyNumberFormat="1" applyFill="1" applyBorder="1" applyAlignment="1">
      <alignment horizontal="center" vertical="center"/>
    </xf>
    <xf numFmtId="181" fontId="0" fillId="4" borderId="12" xfId="0" applyNumberFormat="1" applyFill="1" applyBorder="1" applyAlignment="1">
      <alignment horizontal="center" vertical="center"/>
    </xf>
    <xf numFmtId="181" fontId="0" fillId="4" borderId="26" xfId="0" applyNumberFormat="1" applyFill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183" fontId="0" fillId="4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11" xfId="0" applyNumberForma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3" fontId="70" fillId="0" borderId="26" xfId="0" applyNumberFormat="1" applyFont="1" applyBorder="1" applyAlignment="1">
      <alignment horizontal="center" vertical="center"/>
    </xf>
    <xf numFmtId="2" fontId="70" fillId="0" borderId="26" xfId="0" applyNumberFormat="1" applyFont="1" applyBorder="1" applyAlignment="1">
      <alignment horizontal="center" vertical="center"/>
    </xf>
    <xf numFmtId="2" fontId="70" fillId="4" borderId="26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2" fontId="0" fillId="4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70" fillId="0" borderId="0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3" fontId="0" fillId="4" borderId="26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8" fillId="4" borderId="11" xfId="0" applyFont="1" applyFill="1" applyBorder="1" applyAlignment="1">
      <alignment horizontal="center" vertical="center"/>
    </xf>
    <xf numFmtId="181" fontId="78" fillId="4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3" fontId="54" fillId="0" borderId="11" xfId="0" applyNumberFormat="1" applyFont="1" applyBorder="1" applyAlignment="1">
      <alignment horizontal="center" vertical="center"/>
    </xf>
    <xf numFmtId="181" fontId="54" fillId="0" borderId="11" xfId="0" applyNumberFormat="1" applyFont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3" fontId="78" fillId="4" borderId="11" xfId="0" applyNumberFormat="1" applyFont="1" applyFill="1" applyBorder="1" applyAlignment="1">
      <alignment horizontal="center" vertical="center"/>
    </xf>
    <xf numFmtId="0" fontId="78" fillId="4" borderId="12" xfId="0" applyFont="1" applyFill="1" applyBorder="1" applyAlignment="1">
      <alignment horizontal="center" vertical="center"/>
    </xf>
    <xf numFmtId="0" fontId="78" fillId="4" borderId="28" xfId="0" applyFont="1" applyFill="1" applyBorder="1" applyAlignment="1">
      <alignment horizontal="center" vertical="center"/>
    </xf>
    <xf numFmtId="181" fontId="78" fillId="4" borderId="26" xfId="0" applyNumberFormat="1" applyFont="1" applyFill="1" applyBorder="1" applyAlignment="1">
      <alignment horizontal="center" vertical="center"/>
    </xf>
    <xf numFmtId="4" fontId="78" fillId="4" borderId="12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73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4" fillId="4" borderId="29" xfId="0" applyNumberFormat="1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3" fontId="70" fillId="34" borderId="11" xfId="0" applyNumberFormat="1" applyFont="1" applyFill="1" applyBorder="1" applyAlignment="1">
      <alignment horizontal="center" vertical="center"/>
    </xf>
    <xf numFmtId="2" fontId="70" fillId="34" borderId="11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25" xfId="0" applyFont="1" applyBorder="1" applyAlignment="1">
      <alignment horizontal="center" vertical="center" wrapText="1"/>
    </xf>
    <xf numFmtId="3" fontId="70" fillId="4" borderId="25" xfId="0" applyNumberFormat="1" applyFont="1" applyFill="1" applyBorder="1" applyAlignment="1">
      <alignment horizontal="center" vertical="center"/>
    </xf>
    <xf numFmtId="2" fontId="70" fillId="4" borderId="25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3" fontId="72" fillId="4" borderId="15" xfId="0" applyNumberFormat="1" applyFont="1" applyFill="1" applyBorder="1" applyAlignment="1">
      <alignment horizontal="center" vertical="center"/>
    </xf>
    <xf numFmtId="2" fontId="72" fillId="4" borderId="13" xfId="0" applyNumberFormat="1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81" fontId="70" fillId="4" borderId="18" xfId="0" applyNumberFormat="1" applyFont="1" applyFill="1" applyBorder="1" applyAlignment="1">
      <alignment horizontal="center" vertical="center" wrapText="1"/>
    </xf>
    <xf numFmtId="181" fontId="70" fillId="4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3" fontId="78" fillId="34" borderId="11" xfId="0" applyNumberFormat="1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3" fontId="54" fillId="34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3" fontId="54" fillId="34" borderId="11" xfId="0" applyNumberFormat="1" applyFont="1" applyFill="1" applyBorder="1" applyAlignment="1">
      <alignment horizontal="center" vertical="center"/>
    </xf>
    <xf numFmtId="181" fontId="54" fillId="34" borderId="11" xfId="0" applyNumberFormat="1" applyFont="1" applyFill="1" applyBorder="1" applyAlignment="1">
      <alignment horizontal="center" vertical="center"/>
    </xf>
    <xf numFmtId="181" fontId="41" fillId="34" borderId="0" xfId="0" applyNumberFormat="1" applyFont="1" applyFill="1" applyBorder="1" applyAlignment="1">
      <alignment/>
    </xf>
    <xf numFmtId="4" fontId="78" fillId="34" borderId="12" xfId="0" applyNumberFormat="1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3" fontId="78" fillId="4" borderId="12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183" fontId="54" fillId="0" borderId="12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4" fontId="78" fillId="4" borderId="28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181" fontId="79" fillId="4" borderId="1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3" fontId="0" fillId="0" borderId="28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83" fontId="0" fillId="4" borderId="28" xfId="0" applyNumberFormat="1" applyFill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1" fontId="79" fillId="4" borderId="26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70" fillId="0" borderId="14" xfId="0" applyFont="1" applyBorder="1" applyAlignment="1">
      <alignment/>
    </xf>
    <xf numFmtId="0" fontId="76" fillId="0" borderId="2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/>
    </xf>
    <xf numFmtId="0" fontId="76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40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72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70" fillId="0" borderId="12" xfId="0" applyFont="1" applyBorder="1" applyAlignment="1">
      <alignment/>
    </xf>
    <xf numFmtId="0" fontId="76" fillId="0" borderId="2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6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40" fillId="0" borderId="12" xfId="0" applyFont="1" applyFill="1" applyBorder="1" applyAlignment="1">
      <alignment vertical="top"/>
    </xf>
    <xf numFmtId="0" fontId="0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0" fontId="80" fillId="0" borderId="14" xfId="0" applyFont="1" applyBorder="1" applyAlignment="1">
      <alignment/>
    </xf>
    <xf numFmtId="0" fontId="81" fillId="0" borderId="14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0" fontId="70" fillId="0" borderId="3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181" fontId="82" fillId="0" borderId="11" xfId="0" applyNumberFormat="1" applyFont="1" applyFill="1" applyBorder="1" applyAlignment="1">
      <alignment horizontal="center"/>
    </xf>
    <xf numFmtId="181" fontId="82" fillId="4" borderId="11" xfId="0" applyNumberFormat="1" applyFont="1" applyFill="1" applyBorder="1" applyAlignment="1">
      <alignment horizontal="center"/>
    </xf>
    <xf numFmtId="182" fontId="82" fillId="0" borderId="11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70" fillId="0" borderId="11" xfId="0" applyNumberFormat="1" applyFont="1" applyFill="1" applyBorder="1" applyAlignment="1">
      <alignment horizontal="center" vertical="center"/>
    </xf>
    <xf numFmtId="0" fontId="83" fillId="0" borderId="14" xfId="0" applyFont="1" applyBorder="1" applyAlignment="1">
      <alignment/>
    </xf>
    <xf numFmtId="0" fontId="2" fillId="0" borderId="34" xfId="0" applyFont="1" applyFill="1" applyBorder="1" applyAlignment="1">
      <alignment/>
    </xf>
    <xf numFmtId="181" fontId="70" fillId="0" borderId="18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3" fontId="82" fillId="0" borderId="0" xfId="0" applyNumberFormat="1" applyFont="1" applyFill="1" applyBorder="1" applyAlignment="1">
      <alignment horizontal="center"/>
    </xf>
    <xf numFmtId="10" fontId="82" fillId="0" borderId="0" xfId="0" applyNumberFormat="1" applyFont="1" applyFill="1" applyBorder="1" applyAlignment="1">
      <alignment horizontal="center"/>
    </xf>
    <xf numFmtId="9" fontId="84" fillId="4" borderId="28" xfId="0" applyNumberFormat="1" applyFont="1" applyFill="1" applyBorder="1" applyAlignment="1">
      <alignment horizontal="center"/>
    </xf>
    <xf numFmtId="9" fontId="84" fillId="4" borderId="32" xfId="0" applyNumberFormat="1" applyFont="1" applyFill="1" applyBorder="1" applyAlignment="1">
      <alignment horizontal="center"/>
    </xf>
    <xf numFmtId="3" fontId="84" fillId="0" borderId="27" xfId="0" applyNumberFormat="1" applyFont="1" applyFill="1" applyBorder="1" applyAlignment="1">
      <alignment horizontal="center"/>
    </xf>
    <xf numFmtId="3" fontId="84" fillId="4" borderId="28" xfId="0" applyNumberFormat="1" applyFont="1" applyFill="1" applyBorder="1" applyAlignment="1">
      <alignment horizontal="center"/>
    </xf>
    <xf numFmtId="3" fontId="84" fillId="4" borderId="32" xfId="0" applyNumberFormat="1" applyFont="1" applyFill="1" applyBorder="1" applyAlignment="1">
      <alignment horizontal="center"/>
    </xf>
    <xf numFmtId="183" fontId="40" fillId="4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181" fontId="70" fillId="4" borderId="1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0" fillId="0" borderId="0" xfId="0" applyFont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center" vertical="center" wrapText="1"/>
    </xf>
    <xf numFmtId="3" fontId="70" fillId="4" borderId="0" xfId="0" applyNumberFormat="1" applyFont="1" applyFill="1" applyBorder="1" applyAlignment="1">
      <alignment horizontal="center" vertical="center"/>
    </xf>
    <xf numFmtId="3" fontId="70" fillId="0" borderId="12" xfId="0" applyNumberFormat="1" applyFont="1" applyBorder="1" applyAlignment="1">
      <alignment horizontal="center" vertical="center"/>
    </xf>
    <xf numFmtId="3" fontId="70" fillId="4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4" xfId="0" applyFont="1" applyFill="1" applyBorder="1" applyAlignment="1">
      <alignment/>
    </xf>
    <xf numFmtId="0" fontId="4" fillId="0" borderId="22" xfId="0" applyFont="1" applyBorder="1" applyAlignment="1">
      <alignment/>
    </xf>
    <xf numFmtId="0" fontId="76" fillId="0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76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3" fontId="70" fillId="0" borderId="0" xfId="0" applyNumberFormat="1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/>
    </xf>
    <xf numFmtId="181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81" fontId="70" fillId="0" borderId="0" xfId="0" applyNumberFormat="1" applyFont="1" applyAlignment="1">
      <alignment/>
    </xf>
    <xf numFmtId="181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Fill="1" applyBorder="1" applyAlignment="1">
      <alignment horizontal="center"/>
    </xf>
    <xf numFmtId="181" fontId="70" fillId="34" borderId="19" xfId="0" applyNumberFormat="1" applyFont="1" applyFill="1" applyBorder="1" applyAlignment="1">
      <alignment horizontal="center"/>
    </xf>
    <xf numFmtId="4" fontId="70" fillId="34" borderId="19" xfId="0" applyNumberFormat="1" applyFont="1" applyFill="1" applyBorder="1" applyAlignment="1">
      <alignment horizontal="center"/>
    </xf>
    <xf numFmtId="181" fontId="82" fillId="34" borderId="11" xfId="0" applyNumberFormat="1" applyFont="1" applyFill="1" applyBorder="1" applyAlignment="1">
      <alignment horizontal="center"/>
    </xf>
    <xf numFmtId="182" fontId="82" fillId="34" borderId="11" xfId="0" applyNumberFormat="1" applyFont="1" applyFill="1" applyBorder="1" applyAlignment="1">
      <alignment horizontal="center"/>
    </xf>
    <xf numFmtId="181" fontId="70" fillId="0" borderId="26" xfId="0" applyNumberFormat="1" applyFont="1" applyFill="1" applyBorder="1" applyAlignment="1">
      <alignment horizontal="center"/>
    </xf>
    <xf numFmtId="181" fontId="70" fillId="4" borderId="11" xfId="0" applyNumberFormat="1" applyFont="1" applyFill="1" applyBorder="1" applyAlignment="1">
      <alignment horizontal="center"/>
    </xf>
    <xf numFmtId="182" fontId="70" fillId="0" borderId="11" xfId="0" applyNumberFormat="1" applyFont="1" applyFill="1" applyBorder="1" applyAlignment="1">
      <alignment horizontal="center"/>
    </xf>
    <xf numFmtId="181" fontId="70" fillId="4" borderId="26" xfId="0" applyNumberFormat="1" applyFont="1" applyFill="1" applyBorder="1" applyAlignment="1">
      <alignment horizontal="center"/>
    </xf>
    <xf numFmtId="2" fontId="70" fillId="0" borderId="12" xfId="0" applyNumberFormat="1" applyFont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70" fillId="4" borderId="12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181" fontId="0" fillId="4" borderId="11" xfId="0" applyNumberFormat="1" applyFont="1" applyFill="1" applyBorder="1" applyAlignment="1">
      <alignment horizontal="center" vertical="center"/>
    </xf>
    <xf numFmtId="9" fontId="84" fillId="4" borderId="12" xfId="0" applyNumberFormat="1" applyFont="1" applyFill="1" applyBorder="1" applyAlignment="1">
      <alignment horizontal="center"/>
    </xf>
    <xf numFmtId="9" fontId="84" fillId="4" borderId="14" xfId="0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81" fillId="35" borderId="14" xfId="0" applyFont="1" applyFill="1" applyBorder="1" applyAlignment="1">
      <alignment/>
    </xf>
    <xf numFmtId="0" fontId="41" fillId="0" borderId="27" xfId="0" applyFont="1" applyFill="1" applyBorder="1" applyAlignment="1">
      <alignment horizontal="left" vertical="top"/>
    </xf>
    <xf numFmtId="0" fontId="41" fillId="0" borderId="32" xfId="0" applyFont="1" applyFill="1" applyBorder="1" applyAlignment="1">
      <alignment horizontal="left" vertical="top"/>
    </xf>
    <xf numFmtId="9" fontId="82" fillId="35" borderId="12" xfId="0" applyNumberFormat="1" applyFont="1" applyFill="1" applyBorder="1" applyAlignment="1">
      <alignment horizontal="center"/>
    </xf>
    <xf numFmtId="9" fontId="82" fillId="35" borderId="14" xfId="0" applyNumberFormat="1" applyFont="1" applyFill="1" applyBorder="1" applyAlignment="1">
      <alignment horizontal="center"/>
    </xf>
    <xf numFmtId="3" fontId="82" fillId="35" borderId="0" xfId="0" applyNumberFormat="1" applyFont="1" applyFill="1" applyBorder="1" applyAlignment="1">
      <alignment horizontal="center"/>
    </xf>
    <xf numFmtId="181" fontId="82" fillId="35" borderId="12" xfId="0" applyNumberFormat="1" applyFont="1" applyFill="1" applyBorder="1" applyAlignment="1">
      <alignment horizontal="center"/>
    </xf>
    <xf numFmtId="181" fontId="82" fillId="35" borderId="14" xfId="0" applyNumberFormat="1" applyFont="1" applyFill="1" applyBorder="1" applyAlignment="1">
      <alignment horizontal="center"/>
    </xf>
    <xf numFmtId="10" fontId="82" fillId="35" borderId="0" xfId="0" applyNumberFormat="1" applyFont="1" applyFill="1" applyBorder="1" applyAlignment="1">
      <alignment horizontal="center"/>
    </xf>
    <xf numFmtId="3" fontId="82" fillId="35" borderId="12" xfId="0" applyNumberFormat="1" applyFont="1" applyFill="1" applyBorder="1" applyAlignment="1">
      <alignment horizontal="center"/>
    </xf>
    <xf numFmtId="3" fontId="82" fillId="35" borderId="14" xfId="0" applyNumberFormat="1" applyFont="1" applyFill="1" applyBorder="1" applyAlignment="1">
      <alignment horizontal="center"/>
    </xf>
    <xf numFmtId="9" fontId="84" fillId="35" borderId="12" xfId="0" applyNumberFormat="1" applyFont="1" applyFill="1" applyBorder="1" applyAlignment="1">
      <alignment horizontal="center"/>
    </xf>
    <xf numFmtId="9" fontId="84" fillId="35" borderId="14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 horizontal="center"/>
    </xf>
    <xf numFmtId="181" fontId="84" fillId="35" borderId="12" xfId="0" applyNumberFormat="1" applyFont="1" applyFill="1" applyBorder="1" applyAlignment="1">
      <alignment horizontal="center"/>
    </xf>
    <xf numFmtId="181" fontId="84" fillId="35" borderId="14" xfId="0" applyNumberFormat="1" applyFont="1" applyFill="1" applyBorder="1" applyAlignment="1">
      <alignment horizontal="center"/>
    </xf>
    <xf numFmtId="10" fontId="84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 vertical="center"/>
    </xf>
    <xf numFmtId="9" fontId="82" fillId="4" borderId="12" xfId="0" applyNumberFormat="1" applyFont="1" applyFill="1" applyBorder="1" applyAlignment="1">
      <alignment horizontal="center" vertical="center"/>
    </xf>
    <xf numFmtId="9" fontId="82" fillId="4" borderId="14" xfId="0" applyNumberFormat="1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vertical="center"/>
    </xf>
    <xf numFmtId="181" fontId="82" fillId="4" borderId="12" xfId="0" applyNumberFormat="1" applyFont="1" applyFill="1" applyBorder="1" applyAlignment="1">
      <alignment horizontal="center" vertical="center"/>
    </xf>
    <xf numFmtId="181" fontId="82" fillId="4" borderId="14" xfId="0" applyNumberFormat="1" applyFont="1" applyFill="1" applyBorder="1" applyAlignment="1">
      <alignment horizontal="center" vertical="center"/>
    </xf>
    <xf numFmtId="10" fontId="82" fillId="0" borderId="0" xfId="0" applyNumberFormat="1" applyFont="1" applyFill="1" applyBorder="1" applyAlignment="1">
      <alignment horizontal="center" vertical="center"/>
    </xf>
    <xf numFmtId="3" fontId="82" fillId="4" borderId="12" xfId="0" applyNumberFormat="1" applyFont="1" applyFill="1" applyBorder="1" applyAlignment="1">
      <alignment horizontal="center" vertical="center"/>
    </xf>
    <xf numFmtId="3" fontId="82" fillId="4" borderId="14" xfId="0" applyNumberFormat="1" applyFont="1" applyFill="1" applyBorder="1" applyAlignment="1">
      <alignment horizontal="center" vertical="center"/>
    </xf>
    <xf numFmtId="181" fontId="84" fillId="4" borderId="12" xfId="0" applyNumberFormat="1" applyFont="1" applyFill="1" applyBorder="1" applyAlignment="1">
      <alignment horizontal="center" vertical="center"/>
    </xf>
    <xf numFmtId="9" fontId="84" fillId="4" borderId="12" xfId="0" applyNumberFormat="1" applyFont="1" applyFill="1" applyBorder="1" applyAlignment="1">
      <alignment horizontal="center" vertical="center"/>
    </xf>
    <xf numFmtId="9" fontId="84" fillId="4" borderId="14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10" fontId="84" fillId="0" borderId="0" xfId="0" applyNumberFormat="1" applyFont="1" applyFill="1" applyBorder="1" applyAlignment="1">
      <alignment horizontal="center" vertical="center"/>
    </xf>
    <xf numFmtId="9" fontId="84" fillId="35" borderId="12" xfId="0" applyNumberFormat="1" applyFont="1" applyFill="1" applyBorder="1" applyAlignment="1">
      <alignment horizontal="center" vertical="center"/>
    </xf>
    <xf numFmtId="9" fontId="84" fillId="35" borderId="14" xfId="0" applyNumberFormat="1" applyFont="1" applyFill="1" applyBorder="1" applyAlignment="1">
      <alignment horizontal="center" vertical="center"/>
    </xf>
    <xf numFmtId="3" fontId="84" fillId="35" borderId="0" xfId="0" applyNumberFormat="1" applyFont="1" applyFill="1" applyBorder="1" applyAlignment="1">
      <alignment horizontal="center" vertical="center"/>
    </xf>
    <xf numFmtId="181" fontId="84" fillId="35" borderId="12" xfId="0" applyNumberFormat="1" applyFont="1" applyFill="1" applyBorder="1" applyAlignment="1">
      <alignment horizontal="center" vertical="center"/>
    </xf>
    <xf numFmtId="181" fontId="84" fillId="35" borderId="14" xfId="0" applyNumberFormat="1" applyFont="1" applyFill="1" applyBorder="1" applyAlignment="1">
      <alignment horizontal="center" vertical="center"/>
    </xf>
    <xf numFmtId="10" fontId="84" fillId="35" borderId="0" xfId="0" applyNumberFormat="1" applyFont="1" applyFill="1" applyBorder="1" applyAlignment="1">
      <alignment horizontal="center" vertical="center"/>
    </xf>
    <xf numFmtId="3" fontId="84" fillId="35" borderId="12" xfId="0" applyNumberFormat="1" applyFont="1" applyFill="1" applyBorder="1" applyAlignment="1">
      <alignment horizontal="center" vertical="center"/>
    </xf>
    <xf numFmtId="3" fontId="84" fillId="35" borderId="14" xfId="0" applyNumberFormat="1" applyFont="1" applyFill="1" applyBorder="1" applyAlignment="1">
      <alignment horizontal="center" vertical="center"/>
    </xf>
    <xf numFmtId="181" fontId="84" fillId="4" borderId="14" xfId="0" applyNumberFormat="1" applyFont="1" applyFill="1" applyBorder="1" applyAlignment="1">
      <alignment horizontal="center" vertical="center"/>
    </xf>
    <xf numFmtId="10" fontId="84" fillId="0" borderId="32" xfId="0" applyNumberFormat="1" applyFont="1" applyFill="1" applyBorder="1" applyAlignment="1">
      <alignment horizontal="center"/>
    </xf>
    <xf numFmtId="181" fontId="84" fillId="0" borderId="28" xfId="0" applyNumberFormat="1" applyFont="1" applyFill="1" applyBorder="1" applyAlignment="1">
      <alignment horizontal="center"/>
    </xf>
    <xf numFmtId="0" fontId="41" fillId="35" borderId="0" xfId="0" applyFont="1" applyFill="1" applyBorder="1" applyAlignment="1">
      <alignment/>
    </xf>
    <xf numFmtId="0" fontId="41" fillId="35" borderId="14" xfId="0" applyFont="1" applyFill="1" applyBorder="1" applyAlignment="1">
      <alignment/>
    </xf>
    <xf numFmtId="0" fontId="70" fillId="35" borderId="11" xfId="0" applyFont="1" applyFill="1" applyBorder="1" applyAlignment="1">
      <alignment horizontal="center" vertical="center" wrapText="1"/>
    </xf>
    <xf numFmtId="3" fontId="70" fillId="35" borderId="0" xfId="0" applyNumberFormat="1" applyFont="1" applyFill="1" applyBorder="1" applyAlignment="1">
      <alignment horizontal="center" vertical="center"/>
    </xf>
    <xf numFmtId="2" fontId="70" fillId="35" borderId="11" xfId="0" applyNumberFormat="1" applyFont="1" applyFill="1" applyBorder="1" applyAlignment="1">
      <alignment horizontal="center" vertical="center"/>
    </xf>
    <xf numFmtId="3" fontId="70" fillId="35" borderId="12" xfId="0" applyNumberFormat="1" applyFont="1" applyFill="1" applyBorder="1" applyAlignment="1">
      <alignment horizontal="center" vertical="center"/>
    </xf>
    <xf numFmtId="2" fontId="70" fillId="35" borderId="12" xfId="0" applyNumberFormat="1" applyFont="1" applyFill="1" applyBorder="1" applyAlignment="1">
      <alignment horizontal="center" vertical="center"/>
    </xf>
    <xf numFmtId="0" fontId="70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183" fontId="54" fillId="35" borderId="11" xfId="0" applyNumberFormat="1" applyFont="1" applyFill="1" applyBorder="1" applyAlignment="1">
      <alignment horizontal="center" vertical="center"/>
    </xf>
    <xf numFmtId="183" fontId="0" fillId="35" borderId="11" xfId="0" applyNumberFormat="1" applyFill="1" applyBorder="1" applyAlignment="1">
      <alignment horizontal="center" vertical="center"/>
    </xf>
    <xf numFmtId="181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Fill="1" applyBorder="1" applyAlignment="1">
      <alignment vertical="top"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85" fillId="0" borderId="12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14" xfId="0" applyFont="1" applyFill="1" applyBorder="1" applyAlignment="1">
      <alignment/>
    </xf>
    <xf numFmtId="0" fontId="86" fillId="0" borderId="11" xfId="0" applyFont="1" applyFill="1" applyBorder="1" applyAlignment="1">
      <alignment horizontal="center" vertical="center" wrapText="1"/>
    </xf>
    <xf numFmtId="3" fontId="86" fillId="4" borderId="0" xfId="0" applyNumberFormat="1" applyFont="1" applyFill="1" applyBorder="1" applyAlignment="1">
      <alignment horizontal="center" vertical="center"/>
    </xf>
    <xf numFmtId="2" fontId="86" fillId="4" borderId="11" xfId="0" applyNumberFormat="1" applyFont="1" applyFill="1" applyBorder="1" applyAlignment="1">
      <alignment horizontal="center" vertical="center"/>
    </xf>
    <xf numFmtId="3" fontId="86" fillId="0" borderId="12" xfId="0" applyNumberFormat="1" applyFont="1" applyBorder="1" applyAlignment="1">
      <alignment horizontal="center" vertical="center"/>
    </xf>
    <xf numFmtId="2" fontId="86" fillId="0" borderId="11" xfId="0" applyNumberFormat="1" applyFont="1" applyBorder="1" applyAlignment="1">
      <alignment horizontal="center" vertical="center"/>
    </xf>
    <xf numFmtId="3" fontId="86" fillId="4" borderId="12" xfId="0" applyNumberFormat="1" applyFont="1" applyFill="1" applyBorder="1" applyAlignment="1">
      <alignment horizontal="center" vertical="center"/>
    </xf>
    <xf numFmtId="2" fontId="86" fillId="0" borderId="12" xfId="0" applyNumberFormat="1" applyFont="1" applyBorder="1" applyAlignment="1">
      <alignment horizontal="center" vertical="center"/>
    </xf>
    <xf numFmtId="2" fontId="86" fillId="4" borderId="12" xfId="0" applyNumberFormat="1" applyFont="1" applyFill="1" applyBorder="1" applyAlignment="1">
      <alignment horizontal="center" vertical="center"/>
    </xf>
    <xf numFmtId="3" fontId="86" fillId="0" borderId="11" xfId="0" applyNumberFormat="1" applyFont="1" applyBorder="1" applyAlignment="1">
      <alignment horizontal="center" vertical="center"/>
    </xf>
    <xf numFmtId="3" fontId="86" fillId="4" borderId="1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181" fontId="4" fillId="0" borderId="0" xfId="45" applyNumberFormat="1" applyFont="1" applyAlignment="1">
      <alignment horizontal="center" vertical="center"/>
    </xf>
    <xf numFmtId="181" fontId="70" fillId="0" borderId="0" xfId="45" applyNumberFormat="1" applyFont="1" applyAlignment="1">
      <alignment horizontal="center" vertical="center"/>
    </xf>
    <xf numFmtId="181" fontId="4" fillId="0" borderId="14" xfId="45" applyNumberFormat="1" applyFont="1" applyFill="1" applyBorder="1" applyAlignment="1">
      <alignment horizontal="center" vertical="center"/>
    </xf>
    <xf numFmtId="181" fontId="4" fillId="34" borderId="30" xfId="45" applyNumberFormat="1" applyFont="1" applyFill="1" applyBorder="1" applyAlignment="1">
      <alignment horizontal="center" vertical="center"/>
    </xf>
    <xf numFmtId="181" fontId="4" fillId="4" borderId="14" xfId="45" applyNumberFormat="1" applyFont="1" applyFill="1" applyBorder="1" applyAlignment="1">
      <alignment horizontal="center" vertical="center"/>
    </xf>
    <xf numFmtId="181" fontId="86" fillId="4" borderId="14" xfId="45" applyNumberFormat="1" applyFont="1" applyFill="1" applyBorder="1" applyAlignment="1">
      <alignment horizontal="center" vertical="center"/>
    </xf>
    <xf numFmtId="181" fontId="82" fillId="4" borderId="14" xfId="45" applyNumberFormat="1" applyFont="1" applyFill="1" applyBorder="1" applyAlignment="1">
      <alignment horizontal="center" vertical="center"/>
    </xf>
    <xf numFmtId="181" fontId="82" fillId="34" borderId="14" xfId="45" applyNumberFormat="1" applyFont="1" applyFill="1" applyBorder="1" applyAlignment="1">
      <alignment horizontal="center" vertical="center"/>
    </xf>
    <xf numFmtId="181" fontId="4" fillId="4" borderId="32" xfId="45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181" fontId="86" fillId="0" borderId="11" xfId="0" applyNumberFormat="1" applyFont="1" applyFill="1" applyBorder="1" applyAlignment="1">
      <alignment horizontal="center"/>
    </xf>
    <xf numFmtId="181" fontId="86" fillId="4" borderId="11" xfId="0" applyNumberFormat="1" applyFont="1" applyFill="1" applyBorder="1" applyAlignment="1">
      <alignment horizontal="center"/>
    </xf>
    <xf numFmtId="4" fontId="86" fillId="0" borderId="11" xfId="0" applyNumberFormat="1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181" fontId="79" fillId="4" borderId="13" xfId="0" applyNumberFormat="1" applyFont="1" applyFill="1" applyBorder="1" applyAlignment="1">
      <alignment horizontal="center" vertical="center"/>
    </xf>
    <xf numFmtId="183" fontId="40" fillId="0" borderId="11" xfId="0" applyNumberFormat="1" applyFont="1" applyBorder="1" applyAlignment="1">
      <alignment horizontal="center" vertical="center"/>
    </xf>
    <xf numFmtId="0" fontId="85" fillId="0" borderId="14" xfId="0" applyFont="1" applyBorder="1" applyAlignment="1">
      <alignment/>
    </xf>
    <xf numFmtId="181" fontId="85" fillId="4" borderId="14" xfId="45" applyNumberFormat="1" applyFont="1" applyFill="1" applyBorder="1" applyAlignment="1">
      <alignment horizontal="center" vertical="center"/>
    </xf>
    <xf numFmtId="181" fontId="85" fillId="0" borderId="11" xfId="0" applyNumberFormat="1" applyFont="1" applyFill="1" applyBorder="1" applyAlignment="1">
      <alignment horizontal="center"/>
    </xf>
    <xf numFmtId="181" fontId="85" fillId="4" borderId="11" xfId="0" applyNumberFormat="1" applyFont="1" applyFill="1" applyBorder="1" applyAlignment="1">
      <alignment horizontal="center"/>
    </xf>
    <xf numFmtId="182" fontId="85" fillId="0" borderId="11" xfId="0" applyNumberFormat="1" applyFont="1" applyFill="1" applyBorder="1" applyAlignment="1">
      <alignment horizontal="center"/>
    </xf>
    <xf numFmtId="9" fontId="84" fillId="4" borderId="12" xfId="0" applyNumberFormat="1" applyFont="1" applyFill="1" applyBorder="1" applyAlignment="1">
      <alignment horizontal="center" vertical="center"/>
    </xf>
    <xf numFmtId="9" fontId="84" fillId="4" borderId="14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3" fontId="41" fillId="4" borderId="0" xfId="0" applyNumberFormat="1" applyFont="1" applyFill="1" applyBorder="1" applyAlignment="1">
      <alignment horizontal="center" vertical="center"/>
    </xf>
    <xf numFmtId="2" fontId="41" fillId="4" borderId="11" xfId="0" applyNumberFormat="1" applyFont="1" applyFill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41" fillId="4" borderId="11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3" fontId="41" fillId="0" borderId="11" xfId="0" applyNumberFormat="1" applyFont="1" applyFill="1" applyBorder="1" applyAlignment="1">
      <alignment horizontal="center"/>
    </xf>
    <xf numFmtId="181" fontId="82" fillId="0" borderId="11" xfId="0" applyNumberFormat="1" applyFont="1" applyFill="1" applyBorder="1" applyAlignment="1">
      <alignment horizontal="center" vertical="center"/>
    </xf>
    <xf numFmtId="181" fontId="70" fillId="4" borderId="11" xfId="0" applyNumberFormat="1" applyFont="1" applyFill="1" applyBorder="1" applyAlignment="1">
      <alignment horizontal="center" vertical="center"/>
    </xf>
    <xf numFmtId="181" fontId="70" fillId="0" borderId="11" xfId="0" applyNumberFormat="1" applyFont="1" applyBorder="1" applyAlignment="1">
      <alignment horizontal="center" vertical="center"/>
    </xf>
    <xf numFmtId="181" fontId="70" fillId="4" borderId="0" xfId="0" applyNumberFormat="1" applyFont="1" applyFill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183" fontId="78" fillId="4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 vertical="center"/>
    </xf>
    <xf numFmtId="181" fontId="40" fillId="4" borderId="11" xfId="0" applyNumberFormat="1" applyFont="1" applyFill="1" applyBorder="1" applyAlignment="1">
      <alignment horizontal="center" vertical="center"/>
    </xf>
    <xf numFmtId="181" fontId="51" fillId="4" borderId="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181" fontId="84" fillId="4" borderId="14" xfId="0" applyNumberFormat="1" applyFont="1" applyFill="1" applyBorder="1" applyAlignment="1">
      <alignment horizontal="center" vertical="center"/>
    </xf>
    <xf numFmtId="181" fontId="84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87" fillId="0" borderId="0" xfId="0" applyFont="1" applyAlignment="1">
      <alignment/>
    </xf>
    <xf numFmtId="0" fontId="40" fillId="0" borderId="12" xfId="0" applyFont="1" applyFill="1" applyBorder="1" applyAlignment="1">
      <alignment/>
    </xf>
    <xf numFmtId="3" fontId="70" fillId="0" borderId="11" xfId="0" applyNumberFormat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1" fillId="0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70" fillId="0" borderId="36" xfId="0" applyFont="1" applyBorder="1" applyAlignment="1">
      <alignment/>
    </xf>
    <xf numFmtId="0" fontId="70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/>
    </xf>
    <xf numFmtId="0" fontId="4" fillId="0" borderId="38" xfId="0" applyFont="1" applyFill="1" applyBorder="1" applyAlignment="1">
      <alignment horizontal="left" vertical="top"/>
    </xf>
    <xf numFmtId="0" fontId="70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81" fillId="0" borderId="33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39" xfId="0" applyFont="1" applyFill="1" applyBorder="1" applyAlignment="1">
      <alignment horizontal="left" vertical="center"/>
    </xf>
    <xf numFmtId="2" fontId="41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3" fontId="72" fillId="19" borderId="15" xfId="0" applyNumberFormat="1" applyFont="1" applyFill="1" applyBorder="1" applyAlignment="1">
      <alignment horizontal="center" vertical="center"/>
    </xf>
    <xf numFmtId="2" fontId="72" fillId="19" borderId="13" xfId="0" applyNumberFormat="1" applyFont="1" applyFill="1" applyBorder="1" applyAlignment="1">
      <alignment horizontal="center" vertical="center"/>
    </xf>
    <xf numFmtId="3" fontId="70" fillId="19" borderId="20" xfId="0" applyNumberFormat="1" applyFont="1" applyFill="1" applyBorder="1" applyAlignment="1">
      <alignment horizontal="center" vertical="center"/>
    </xf>
    <xf numFmtId="2" fontId="70" fillId="19" borderId="20" xfId="0" applyNumberFormat="1" applyFont="1" applyFill="1" applyBorder="1" applyAlignment="1">
      <alignment horizontal="center" vertical="center"/>
    </xf>
    <xf numFmtId="3" fontId="70" fillId="19" borderId="13" xfId="0" applyNumberFormat="1" applyFont="1" applyFill="1" applyBorder="1" applyAlignment="1">
      <alignment horizontal="center" vertical="center"/>
    </xf>
    <xf numFmtId="2" fontId="70" fillId="19" borderId="13" xfId="0" applyNumberFormat="1" applyFont="1" applyFill="1" applyBorder="1" applyAlignment="1">
      <alignment horizontal="center" vertical="center"/>
    </xf>
    <xf numFmtId="1" fontId="70" fillId="4" borderId="11" xfId="0" applyNumberFormat="1" applyFont="1" applyFill="1" applyBorder="1" applyAlignment="1">
      <alignment horizontal="center" vertical="center"/>
    </xf>
    <xf numFmtId="3" fontId="0" fillId="0" borderId="11" xfId="42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3" fontId="71" fillId="4" borderId="11" xfId="0" applyNumberFormat="1" applyFont="1" applyFill="1" applyBorder="1" applyAlignment="1">
      <alignment horizontal="center" vertical="center"/>
    </xf>
    <xf numFmtId="3" fontId="0" fillId="4" borderId="11" xfId="42" applyNumberFormat="1" applyFont="1" applyFill="1" applyBorder="1" applyAlignment="1">
      <alignment horizontal="center" vertical="center"/>
    </xf>
    <xf numFmtId="2" fontId="0" fillId="0" borderId="11" xfId="42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/>
    </xf>
    <xf numFmtId="2" fontId="0" fillId="0" borderId="12" xfId="42" applyNumberFormat="1" applyFont="1" applyBorder="1" applyAlignment="1">
      <alignment horizontal="center" vertical="center"/>
    </xf>
    <xf numFmtId="2" fontId="0" fillId="0" borderId="12" xfId="42" applyNumberFormat="1" applyFont="1" applyFill="1" applyBorder="1" applyAlignment="1">
      <alignment horizontal="center" vertical="center"/>
    </xf>
    <xf numFmtId="2" fontId="40" fillId="4" borderId="12" xfId="0" applyNumberFormat="1" applyFont="1" applyFill="1" applyBorder="1" applyAlignment="1">
      <alignment horizontal="center" vertical="center"/>
    </xf>
    <xf numFmtId="2" fontId="40" fillId="4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/>
    </xf>
    <xf numFmtId="3" fontId="86" fillId="0" borderId="12" xfId="0" applyNumberFormat="1" applyFont="1" applyFill="1" applyBorder="1" applyAlignment="1">
      <alignment horizontal="center" vertical="center"/>
    </xf>
    <xf numFmtId="2" fontId="86" fillId="0" borderId="12" xfId="0" applyNumberFormat="1" applyFont="1" applyFill="1" applyBorder="1" applyAlignment="1">
      <alignment horizontal="center" vertical="center"/>
    </xf>
    <xf numFmtId="3" fontId="86" fillId="7" borderId="0" xfId="0" applyNumberFormat="1" applyFont="1" applyFill="1" applyBorder="1" applyAlignment="1">
      <alignment horizontal="center" vertical="center"/>
    </xf>
    <xf numFmtId="2" fontId="86" fillId="7" borderId="11" xfId="0" applyNumberFormat="1" applyFont="1" applyFill="1" applyBorder="1" applyAlignment="1">
      <alignment horizontal="center" vertical="center"/>
    </xf>
    <xf numFmtId="3" fontId="86" fillId="7" borderId="12" xfId="0" applyNumberFormat="1" applyFont="1" applyFill="1" applyBorder="1" applyAlignment="1">
      <alignment horizontal="center" vertical="center"/>
    </xf>
    <xf numFmtId="2" fontId="86" fillId="7" borderId="12" xfId="0" applyNumberFormat="1" applyFont="1" applyFill="1" applyBorder="1" applyAlignment="1">
      <alignment horizontal="center" vertical="center"/>
    </xf>
    <xf numFmtId="3" fontId="86" fillId="7" borderId="11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81" fontId="70" fillId="4" borderId="20" xfId="0" applyNumberFormat="1" applyFont="1" applyFill="1" applyBorder="1" applyAlignment="1">
      <alignment horizontal="center" vertical="center" wrapText="1"/>
    </xf>
    <xf numFmtId="181" fontId="84" fillId="4" borderId="12" xfId="0" applyNumberFormat="1" applyFont="1" applyFill="1" applyBorder="1" applyAlignment="1">
      <alignment horizontal="center" vertical="center"/>
    </xf>
    <xf numFmtId="181" fontId="84" fillId="4" borderId="14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181" fontId="70" fillId="4" borderId="23" xfId="0" applyNumberFormat="1" applyFont="1" applyFill="1" applyBorder="1" applyAlignment="1">
      <alignment horizontal="center" vertical="center" wrapText="1"/>
    </xf>
    <xf numFmtId="3" fontId="84" fillId="4" borderId="12" xfId="0" applyNumberFormat="1" applyFont="1" applyFill="1" applyBorder="1" applyAlignment="1">
      <alignment horizontal="center" vertical="center"/>
    </xf>
    <xf numFmtId="3" fontId="84" fillId="4" borderId="14" xfId="0" applyNumberFormat="1" applyFont="1" applyFill="1" applyBorder="1" applyAlignment="1">
      <alignment horizontal="center" vertical="center"/>
    </xf>
    <xf numFmtId="181" fontId="82" fillId="35" borderId="0" xfId="0" applyNumberFormat="1" applyFont="1" applyFill="1" applyBorder="1" applyAlignment="1">
      <alignment horizontal="center"/>
    </xf>
    <xf numFmtId="181" fontId="82" fillId="4" borderId="0" xfId="0" applyNumberFormat="1" applyFont="1" applyFill="1" applyBorder="1" applyAlignment="1">
      <alignment horizontal="center" vertical="center"/>
    </xf>
    <xf numFmtId="181" fontId="84" fillId="4" borderId="0" xfId="0" applyNumberFormat="1" applyFont="1" applyFill="1" applyBorder="1" applyAlignment="1">
      <alignment horizontal="center" vertical="center"/>
    </xf>
    <xf numFmtId="181" fontId="84" fillId="35" borderId="0" xfId="0" applyNumberFormat="1" applyFont="1" applyFill="1" applyBorder="1" applyAlignment="1">
      <alignment horizontal="center" vertical="center"/>
    </xf>
    <xf numFmtId="181" fontId="84" fillId="35" borderId="0" xfId="0" applyNumberFormat="1" applyFont="1" applyFill="1" applyBorder="1" applyAlignment="1">
      <alignment horizontal="center"/>
    </xf>
    <xf numFmtId="181" fontId="84" fillId="4" borderId="12" xfId="0" applyNumberFormat="1" applyFont="1" applyFill="1" applyBorder="1" applyAlignment="1">
      <alignment vertical="center"/>
    </xf>
    <xf numFmtId="181" fontId="84" fillId="4" borderId="14" xfId="0" applyNumberFormat="1" applyFont="1" applyFill="1" applyBorder="1" applyAlignment="1">
      <alignment vertical="center"/>
    </xf>
    <xf numFmtId="181" fontId="82" fillId="4" borderId="9" xfId="0" applyNumberFormat="1" applyFont="1" applyFill="1" applyBorder="1" applyAlignment="1">
      <alignment horizontal="center"/>
    </xf>
    <xf numFmtId="0" fontId="82" fillId="4" borderId="9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9" fontId="82" fillId="35" borderId="0" xfId="0" applyNumberFormat="1" applyFont="1" applyFill="1" applyBorder="1" applyAlignment="1">
      <alignment horizontal="center"/>
    </xf>
    <xf numFmtId="9" fontId="82" fillId="4" borderId="0" xfId="0" applyNumberFormat="1" applyFont="1" applyFill="1" applyBorder="1" applyAlignment="1">
      <alignment horizontal="center" vertical="center"/>
    </xf>
    <xf numFmtId="9" fontId="84" fillId="4" borderId="0" xfId="0" applyNumberFormat="1" applyFont="1" applyFill="1" applyBorder="1" applyAlignment="1">
      <alignment horizontal="center" vertical="center"/>
    </xf>
    <xf numFmtId="9" fontId="84" fillId="35" borderId="0" xfId="0" applyNumberFormat="1" applyFont="1" applyFill="1" applyBorder="1" applyAlignment="1">
      <alignment horizontal="center" vertical="center"/>
    </xf>
    <xf numFmtId="9" fontId="84" fillId="35" borderId="0" xfId="0" applyNumberFormat="1" applyFont="1" applyFill="1" applyBorder="1" applyAlignment="1">
      <alignment horizontal="center"/>
    </xf>
    <xf numFmtId="9" fontId="84" fillId="4" borderId="0" xfId="0" applyNumberFormat="1" applyFont="1" applyFill="1" applyBorder="1" applyAlignment="1">
      <alignment horizontal="center"/>
    </xf>
    <xf numFmtId="9" fontId="84" fillId="4" borderId="27" xfId="0" applyNumberFormat="1" applyFont="1" applyFill="1" applyBorder="1" applyAlignment="1">
      <alignment horizontal="center"/>
    </xf>
    <xf numFmtId="3" fontId="82" fillId="4" borderId="0" xfId="0" applyNumberFormat="1" applyFont="1" applyFill="1" applyBorder="1" applyAlignment="1">
      <alignment horizontal="center" vertical="center"/>
    </xf>
    <xf numFmtId="3" fontId="84" fillId="4" borderId="0" xfId="0" applyNumberFormat="1" applyFont="1" applyFill="1" applyBorder="1" applyAlignment="1">
      <alignment horizontal="center" vertical="center"/>
    </xf>
    <xf numFmtId="3" fontId="84" fillId="4" borderId="27" xfId="0" applyNumberFormat="1" applyFont="1" applyFill="1" applyBorder="1" applyAlignment="1">
      <alignment horizontal="center"/>
    </xf>
    <xf numFmtId="9" fontId="4" fillId="4" borderId="20" xfId="0" applyNumberFormat="1" applyFont="1" applyFill="1" applyBorder="1" applyAlignment="1">
      <alignment horizontal="center" vertical="center" wrapText="1"/>
    </xf>
    <xf numFmtId="9" fontId="82" fillId="4" borderId="9" xfId="0" applyNumberFormat="1" applyFont="1" applyFill="1" applyBorder="1" applyAlignment="1">
      <alignment horizontal="center"/>
    </xf>
    <xf numFmtId="3" fontId="82" fillId="4" borderId="9" xfId="0" applyNumberFormat="1" applyFont="1" applyFill="1" applyBorder="1" applyAlignment="1">
      <alignment horizontal="center"/>
    </xf>
    <xf numFmtId="0" fontId="10" fillId="0" borderId="0" xfId="59" applyFont="1" applyAlignment="1">
      <alignment vertical="top"/>
      <protection/>
    </xf>
    <xf numFmtId="0" fontId="2" fillId="0" borderId="0" xfId="59" applyAlignment="1">
      <alignment vertical="top"/>
      <protection/>
    </xf>
    <xf numFmtId="0" fontId="2" fillId="0" borderId="0" xfId="59" applyFill="1" applyBorder="1" applyAlignment="1">
      <alignment vertical="top"/>
      <protection/>
    </xf>
    <xf numFmtId="0" fontId="2" fillId="0" borderId="0" xfId="59" applyBorder="1" applyAlignment="1">
      <alignment vertical="top"/>
      <protection/>
    </xf>
    <xf numFmtId="0" fontId="2" fillId="0" borderId="0" xfId="59" applyFill="1" applyAlignment="1">
      <alignment vertical="top"/>
      <protection/>
    </xf>
    <xf numFmtId="0" fontId="11" fillId="0" borderId="0" xfId="59" applyFont="1" applyAlignment="1">
      <alignment vertical="top"/>
      <protection/>
    </xf>
    <xf numFmtId="0" fontId="2" fillId="0" borderId="0" xfId="59" applyFill="1" applyBorder="1">
      <alignment/>
      <protection/>
    </xf>
    <xf numFmtId="0" fontId="12" fillId="0" borderId="0" xfId="59" applyFont="1">
      <alignment/>
      <protection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11" fillId="0" borderId="0" xfId="59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4" fillId="36" borderId="9" xfId="59" applyFont="1" applyFill="1" applyBorder="1" applyAlignment="1">
      <alignment vertical="top"/>
      <protection/>
    </xf>
    <xf numFmtId="0" fontId="4" fillId="36" borderId="9" xfId="59" applyFont="1" applyFill="1" applyBorder="1" applyAlignment="1">
      <alignment vertical="top" wrapText="1"/>
      <protection/>
    </xf>
    <xf numFmtId="0" fontId="12" fillId="0" borderId="0" xfId="59" applyNumberFormat="1" applyFont="1" applyAlignment="1">
      <alignment vertical="top"/>
      <protection/>
    </xf>
    <xf numFmtId="0" fontId="2" fillId="0" borderId="40" xfId="59" applyFill="1" applyBorder="1">
      <alignment/>
      <protection/>
    </xf>
    <xf numFmtId="0" fontId="2" fillId="0" borderId="41" xfId="59" applyFill="1" applyBorder="1">
      <alignment/>
      <protection/>
    </xf>
    <xf numFmtId="0" fontId="2" fillId="0" borderId="42" xfId="59" applyFill="1" applyBorder="1">
      <alignment/>
      <protection/>
    </xf>
    <xf numFmtId="195" fontId="2" fillId="0" borderId="40" xfId="59" applyNumberFormat="1" applyFont="1" applyFill="1" applyBorder="1" applyAlignment="1">
      <alignment vertical="top"/>
      <protection/>
    </xf>
    <xf numFmtId="195" fontId="2" fillId="0" borderId="41" xfId="59" applyNumberFormat="1" applyFont="1" applyFill="1" applyBorder="1" applyAlignment="1" quotePrefix="1">
      <alignment vertical="top"/>
      <protection/>
    </xf>
    <xf numFmtId="195" fontId="2" fillId="0" borderId="41" xfId="59" applyNumberFormat="1" applyFont="1" applyFill="1" applyBorder="1" applyAlignment="1">
      <alignment vertical="top"/>
      <protection/>
    </xf>
    <xf numFmtId="195" fontId="2" fillId="0" borderId="42" xfId="59" applyNumberFormat="1" applyFont="1" applyFill="1" applyBorder="1" applyAlignment="1">
      <alignment vertical="top"/>
      <protection/>
    </xf>
    <xf numFmtId="0" fontId="2" fillId="37" borderId="43" xfId="59" applyFill="1" applyBorder="1">
      <alignment/>
      <protection/>
    </xf>
    <xf numFmtId="0" fontId="2" fillId="37" borderId="44" xfId="59" applyFill="1" applyBorder="1">
      <alignment/>
      <protection/>
    </xf>
    <xf numFmtId="0" fontId="2" fillId="37" borderId="45" xfId="59" applyFill="1" applyBorder="1">
      <alignment/>
      <protection/>
    </xf>
    <xf numFmtId="195" fontId="2" fillId="37" borderId="43" xfId="59" applyNumberFormat="1" applyFont="1" applyFill="1" applyBorder="1" applyAlignment="1">
      <alignment vertical="top"/>
      <protection/>
    </xf>
    <xf numFmtId="195" fontId="2" fillId="37" borderId="44" xfId="59" applyNumberFormat="1" applyFont="1" applyFill="1" applyBorder="1" applyAlignment="1">
      <alignment vertical="top"/>
      <protection/>
    </xf>
    <xf numFmtId="195" fontId="2" fillId="37" borderId="45" xfId="59" applyNumberFormat="1" applyFont="1" applyFill="1" applyBorder="1" applyAlignment="1">
      <alignment vertical="top"/>
      <protection/>
    </xf>
    <xf numFmtId="0" fontId="2" fillId="0" borderId="43" xfId="59" applyFill="1" applyBorder="1">
      <alignment/>
      <protection/>
    </xf>
    <xf numFmtId="0" fontId="2" fillId="0" borderId="44" xfId="59" applyFill="1" applyBorder="1">
      <alignment/>
      <protection/>
    </xf>
    <xf numFmtId="0" fontId="2" fillId="0" borderId="45" xfId="59" applyFill="1" applyBorder="1">
      <alignment/>
      <protection/>
    </xf>
    <xf numFmtId="195" fontId="2" fillId="0" borderId="43" xfId="59" applyNumberFormat="1" applyFont="1" applyFill="1" applyBorder="1" applyAlignment="1">
      <alignment vertical="top"/>
      <protection/>
    </xf>
    <xf numFmtId="195" fontId="2" fillId="0" borderId="44" xfId="59" applyNumberFormat="1" applyFont="1" applyFill="1" applyBorder="1" applyAlignment="1">
      <alignment vertical="top"/>
      <protection/>
    </xf>
    <xf numFmtId="195" fontId="2" fillId="0" borderId="44" xfId="59" applyNumberFormat="1" applyFont="1" applyFill="1" applyBorder="1" applyAlignment="1" quotePrefix="1">
      <alignment vertical="top"/>
      <protection/>
    </xf>
    <xf numFmtId="195" fontId="2" fillId="0" borderId="45" xfId="59" applyNumberFormat="1" applyFont="1" applyFill="1" applyBorder="1" applyAlignment="1">
      <alignment vertical="top"/>
      <protection/>
    </xf>
    <xf numFmtId="0" fontId="2" fillId="0" borderId="46" xfId="59" applyFill="1" applyBorder="1">
      <alignment/>
      <protection/>
    </xf>
    <xf numFmtId="0" fontId="2" fillId="0" borderId="47" xfId="59" applyFill="1" applyBorder="1">
      <alignment/>
      <protection/>
    </xf>
    <xf numFmtId="0" fontId="2" fillId="0" borderId="48" xfId="59" applyFill="1" applyBorder="1">
      <alignment/>
      <protection/>
    </xf>
    <xf numFmtId="195" fontId="2" fillId="0" borderId="46" xfId="59" applyNumberFormat="1" applyFont="1" applyFill="1" applyBorder="1" applyAlignment="1">
      <alignment vertical="top"/>
      <protection/>
    </xf>
    <xf numFmtId="195" fontId="2" fillId="0" borderId="47" xfId="59" applyNumberFormat="1" applyFont="1" applyFill="1" applyBorder="1" applyAlignment="1">
      <alignment vertical="top"/>
      <protection/>
    </xf>
    <xf numFmtId="195" fontId="2" fillId="0" borderId="48" xfId="59" applyNumberFormat="1" applyFont="1" applyFill="1" applyBorder="1" applyAlignment="1">
      <alignment vertical="top"/>
      <protection/>
    </xf>
    <xf numFmtId="0" fontId="2" fillId="37" borderId="40" xfId="59" applyFill="1" applyBorder="1">
      <alignment/>
      <protection/>
    </xf>
    <xf numFmtId="0" fontId="2" fillId="37" borderId="41" xfId="59" applyFill="1" applyBorder="1">
      <alignment/>
      <protection/>
    </xf>
    <xf numFmtId="0" fontId="2" fillId="37" borderId="42" xfId="59" applyFill="1" applyBorder="1">
      <alignment/>
      <protection/>
    </xf>
    <xf numFmtId="195" fontId="2" fillId="37" borderId="40" xfId="59" applyNumberFormat="1" applyFont="1" applyFill="1" applyBorder="1" applyAlignment="1">
      <alignment vertical="top"/>
      <protection/>
    </xf>
    <xf numFmtId="195" fontId="2" fillId="37" borderId="41" xfId="59" applyNumberFormat="1" applyFont="1" applyFill="1" applyBorder="1" applyAlignment="1">
      <alignment vertical="top"/>
      <protection/>
    </xf>
    <xf numFmtId="195" fontId="2" fillId="37" borderId="42" xfId="59" applyNumberFormat="1" applyFont="1" applyFill="1" applyBorder="1" applyAlignment="1">
      <alignment vertical="top"/>
      <protection/>
    </xf>
    <xf numFmtId="0" fontId="14" fillId="0" borderId="44" xfId="59" applyFont="1" applyFill="1" applyBorder="1">
      <alignment/>
      <protection/>
    </xf>
    <xf numFmtId="0" fontId="2" fillId="37" borderId="46" xfId="59" applyFill="1" applyBorder="1">
      <alignment/>
      <protection/>
    </xf>
    <xf numFmtId="0" fontId="2" fillId="37" borderId="47" xfId="59" applyFill="1" applyBorder="1">
      <alignment/>
      <protection/>
    </xf>
    <xf numFmtId="0" fontId="2" fillId="37" borderId="48" xfId="59" applyFill="1" applyBorder="1">
      <alignment/>
      <protection/>
    </xf>
    <xf numFmtId="195" fontId="2" fillId="37" borderId="46" xfId="59" applyNumberFormat="1" applyFont="1" applyFill="1" applyBorder="1" applyAlignment="1">
      <alignment vertical="top"/>
      <protection/>
    </xf>
    <xf numFmtId="195" fontId="2" fillId="37" borderId="47" xfId="59" applyNumberFormat="1" applyFont="1" applyFill="1" applyBorder="1" applyAlignment="1">
      <alignment vertical="top"/>
      <protection/>
    </xf>
    <xf numFmtId="195" fontId="2" fillId="37" borderId="48" xfId="59" applyNumberFormat="1" applyFont="1" applyFill="1" applyBorder="1" applyAlignment="1">
      <alignment vertical="top"/>
      <protection/>
    </xf>
    <xf numFmtId="0" fontId="14" fillId="37" borderId="44" xfId="59" applyFont="1" applyFill="1" applyBorder="1">
      <alignment/>
      <protection/>
    </xf>
    <xf numFmtId="0" fontId="2" fillId="0" borderId="49" xfId="59" applyFill="1" applyBorder="1">
      <alignment/>
      <protection/>
    </xf>
    <xf numFmtId="0" fontId="2" fillId="0" borderId="50" xfId="59" applyFill="1" applyBorder="1">
      <alignment/>
      <protection/>
    </xf>
    <xf numFmtId="0" fontId="2" fillId="0" borderId="51" xfId="59" applyFill="1" applyBorder="1">
      <alignment/>
      <protection/>
    </xf>
    <xf numFmtId="195" fontId="2" fillId="0" borderId="49" xfId="59" applyNumberFormat="1" applyFont="1" applyFill="1" applyBorder="1" applyAlignment="1">
      <alignment vertical="top"/>
      <protection/>
    </xf>
    <xf numFmtId="195" fontId="2" fillId="0" borderId="50" xfId="59" applyNumberFormat="1" applyFont="1" applyFill="1" applyBorder="1" applyAlignment="1">
      <alignment vertical="top"/>
      <protection/>
    </xf>
    <xf numFmtId="195" fontId="2" fillId="0" borderId="51" xfId="59" applyNumberFormat="1" applyFont="1" applyFill="1" applyBorder="1" applyAlignment="1">
      <alignment vertical="top"/>
      <protection/>
    </xf>
    <xf numFmtId="0" fontId="4" fillId="36" borderId="52" xfId="59" applyFont="1" applyFill="1" applyBorder="1" applyAlignment="1">
      <alignment vertical="top"/>
      <protection/>
    </xf>
    <xf numFmtId="0" fontId="4" fillId="36" borderId="53" xfId="59" applyFont="1" applyFill="1" applyBorder="1" applyAlignment="1">
      <alignment vertical="top"/>
      <protection/>
    </xf>
    <xf numFmtId="0" fontId="4" fillId="36" borderId="54" xfId="59" applyFont="1" applyFill="1" applyBorder="1" applyAlignment="1">
      <alignment vertical="top"/>
      <protection/>
    </xf>
    <xf numFmtId="195" fontId="4" fillId="36" borderId="9" xfId="59" applyNumberFormat="1" applyFont="1" applyFill="1" applyBorder="1" applyAlignment="1">
      <alignment vertical="top"/>
      <protection/>
    </xf>
    <xf numFmtId="0" fontId="2" fillId="36" borderId="53" xfId="59" applyFill="1" applyBorder="1" applyAlignment="1">
      <alignment vertical="top"/>
      <protection/>
    </xf>
    <xf numFmtId="0" fontId="2" fillId="36" borderId="54" xfId="59" applyFill="1" applyBorder="1" applyAlignment="1">
      <alignment vertical="top"/>
      <protection/>
    </xf>
    <xf numFmtId="0" fontId="12" fillId="0" borderId="0" xfId="59" applyFont="1" applyBorder="1" applyAlignment="1">
      <alignment vertical="top"/>
      <protection/>
    </xf>
    <xf numFmtId="3" fontId="2" fillId="0" borderId="40" xfId="59" applyNumberFormat="1" applyFont="1" applyFill="1" applyBorder="1" applyAlignment="1">
      <alignment vertical="top"/>
      <protection/>
    </xf>
    <xf numFmtId="3" fontId="2" fillId="0" borderId="41" xfId="59" applyNumberFormat="1" applyFont="1" applyFill="1" applyBorder="1" applyAlignment="1">
      <alignment vertical="top"/>
      <protection/>
    </xf>
    <xf numFmtId="3" fontId="2" fillId="0" borderId="42" xfId="59" applyNumberFormat="1" applyFont="1" applyFill="1" applyBorder="1" applyAlignment="1">
      <alignment vertical="top"/>
      <protection/>
    </xf>
    <xf numFmtId="3" fontId="2" fillId="37" borderId="43" xfId="59" applyNumberFormat="1" applyFont="1" applyFill="1" applyBorder="1" applyAlignment="1">
      <alignment vertical="top"/>
      <protection/>
    </xf>
    <xf numFmtId="3" fontId="2" fillId="37" borderId="44" xfId="59" applyNumberFormat="1" applyFont="1" applyFill="1" applyBorder="1" applyAlignment="1">
      <alignment vertical="top"/>
      <protection/>
    </xf>
    <xf numFmtId="3" fontId="2" fillId="37" borderId="45" xfId="59" applyNumberFormat="1" applyFont="1" applyFill="1" applyBorder="1" applyAlignment="1">
      <alignment vertical="top"/>
      <protection/>
    </xf>
    <xf numFmtId="3" fontId="2" fillId="0" borderId="43" xfId="59" applyNumberFormat="1" applyFont="1" applyFill="1" applyBorder="1" applyAlignment="1">
      <alignment vertical="top"/>
      <protection/>
    </xf>
    <xf numFmtId="3" fontId="2" fillId="0" borderId="44" xfId="59" applyNumberFormat="1" applyFont="1" applyFill="1" applyBorder="1" applyAlignment="1">
      <alignment vertical="top"/>
      <protection/>
    </xf>
    <xf numFmtId="3" fontId="2" fillId="0" borderId="45" xfId="59" applyNumberFormat="1" applyFont="1" applyFill="1" applyBorder="1" applyAlignment="1">
      <alignment vertical="top"/>
      <protection/>
    </xf>
    <xf numFmtId="0" fontId="2" fillId="37" borderId="50" xfId="59" applyFill="1" applyBorder="1">
      <alignment/>
      <protection/>
    </xf>
    <xf numFmtId="0" fontId="2" fillId="37" borderId="51" xfId="59" applyFill="1" applyBorder="1">
      <alignment/>
      <protection/>
    </xf>
    <xf numFmtId="3" fontId="2" fillId="37" borderId="49" xfId="59" applyNumberFormat="1" applyFont="1" applyFill="1" applyBorder="1" applyAlignment="1">
      <alignment vertical="top"/>
      <protection/>
    </xf>
    <xf numFmtId="3" fontId="2" fillId="37" borderId="50" xfId="59" applyNumberFormat="1" applyFont="1" applyFill="1" applyBorder="1" applyAlignment="1">
      <alignment vertical="top"/>
      <protection/>
    </xf>
    <xf numFmtId="3" fontId="2" fillId="37" borderId="51" xfId="59" applyNumberFormat="1" applyFont="1" applyFill="1" applyBorder="1" applyAlignment="1">
      <alignment vertical="top"/>
      <protection/>
    </xf>
    <xf numFmtId="0" fontId="2" fillId="0" borderId="55" xfId="59" applyFill="1" applyBorder="1">
      <alignment/>
      <protection/>
    </xf>
    <xf numFmtId="3" fontId="2" fillId="0" borderId="46" xfId="59" applyNumberFormat="1" applyFont="1" applyFill="1" applyBorder="1" applyAlignment="1">
      <alignment vertical="top"/>
      <protection/>
    </xf>
    <xf numFmtId="3" fontId="2" fillId="0" borderId="47" xfId="59" applyNumberFormat="1" applyFont="1" applyFill="1" applyBorder="1" applyAlignment="1">
      <alignment vertical="top"/>
      <protection/>
    </xf>
    <xf numFmtId="3" fontId="2" fillId="0" borderId="48" xfId="59" applyNumberFormat="1" applyFont="1" applyFill="1" applyBorder="1" applyAlignment="1">
      <alignment vertical="top"/>
      <protection/>
    </xf>
    <xf numFmtId="3" fontId="2" fillId="37" borderId="40" xfId="59" applyNumberFormat="1" applyFont="1" applyFill="1" applyBorder="1" applyAlignment="1">
      <alignment vertical="top"/>
      <protection/>
    </xf>
    <xf numFmtId="3" fontId="2" fillId="37" borderId="41" xfId="59" applyNumberFormat="1" applyFont="1" applyFill="1" applyBorder="1" applyAlignment="1">
      <alignment vertical="top"/>
      <protection/>
    </xf>
    <xf numFmtId="3" fontId="2" fillId="37" borderId="42" xfId="59" applyNumberFormat="1" applyFont="1" applyFill="1" applyBorder="1" applyAlignment="1">
      <alignment vertical="top"/>
      <protection/>
    </xf>
    <xf numFmtId="0" fontId="2" fillId="0" borderId="56" xfId="59" applyFill="1" applyBorder="1">
      <alignment/>
      <protection/>
    </xf>
    <xf numFmtId="0" fontId="2" fillId="0" borderId="57" xfId="59" applyFill="1" applyBorder="1">
      <alignment/>
      <protection/>
    </xf>
    <xf numFmtId="3" fontId="2" fillId="0" borderId="58" xfId="59" applyNumberFormat="1" applyFont="1" applyFill="1" applyBorder="1" applyAlignment="1">
      <alignment vertical="top"/>
      <protection/>
    </xf>
    <xf numFmtId="3" fontId="2" fillId="0" borderId="56" xfId="59" applyNumberFormat="1" applyFont="1" applyFill="1" applyBorder="1" applyAlignment="1">
      <alignment vertical="top"/>
      <protection/>
    </xf>
    <xf numFmtId="3" fontId="2" fillId="0" borderId="57" xfId="59" applyNumberFormat="1" applyFont="1" applyFill="1" applyBorder="1" applyAlignment="1">
      <alignment vertical="top"/>
      <protection/>
    </xf>
    <xf numFmtId="3" fontId="2" fillId="37" borderId="46" xfId="59" applyNumberFormat="1" applyFont="1" applyFill="1" applyBorder="1" applyAlignment="1">
      <alignment vertical="top"/>
      <protection/>
    </xf>
    <xf numFmtId="3" fontId="2" fillId="37" borderId="47" xfId="59" applyNumberFormat="1" applyFont="1" applyFill="1" applyBorder="1" applyAlignment="1">
      <alignment vertical="top"/>
      <protection/>
    </xf>
    <xf numFmtId="3" fontId="2" fillId="37" borderId="48" xfId="59" applyNumberFormat="1" applyFont="1" applyFill="1" applyBorder="1" applyAlignment="1">
      <alignment vertical="top"/>
      <protection/>
    </xf>
    <xf numFmtId="3" fontId="2" fillId="0" borderId="49" xfId="59" applyNumberFormat="1" applyFont="1" applyFill="1" applyBorder="1" applyAlignment="1">
      <alignment vertical="top"/>
      <protection/>
    </xf>
    <xf numFmtId="3" fontId="2" fillId="0" borderId="50" xfId="59" applyNumberFormat="1" applyFont="1" applyFill="1" applyBorder="1" applyAlignment="1">
      <alignment vertical="top"/>
      <protection/>
    </xf>
    <xf numFmtId="3" fontId="2" fillId="0" borderId="51" xfId="59" applyNumberFormat="1" applyFont="1" applyFill="1" applyBorder="1" applyAlignment="1">
      <alignment vertical="top"/>
      <protection/>
    </xf>
    <xf numFmtId="3" fontId="4" fillId="36" borderId="9" xfId="59" applyNumberFormat="1" applyFont="1" applyFill="1" applyBorder="1" applyAlignment="1">
      <alignment vertical="top"/>
      <protection/>
    </xf>
    <xf numFmtId="3" fontId="2" fillId="0" borderId="0" xfId="59" applyNumberFormat="1" applyBorder="1" applyAlignment="1">
      <alignment vertical="top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4" fillId="4" borderId="24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4" fillId="4" borderId="22" xfId="0" applyFont="1" applyFill="1" applyBorder="1" applyAlignment="1">
      <alignment horizontal="center"/>
    </xf>
    <xf numFmtId="3" fontId="70" fillId="19" borderId="52" xfId="0" applyNumberFormat="1" applyFont="1" applyFill="1" applyBorder="1" applyAlignment="1">
      <alignment horizontal="center" vertical="center"/>
    </xf>
    <xf numFmtId="3" fontId="70" fillId="19" borderId="54" xfId="0" applyNumberFormat="1" applyFont="1" applyFill="1" applyBorder="1" applyAlignment="1">
      <alignment horizontal="center" vertical="center"/>
    </xf>
    <xf numFmtId="3" fontId="70" fillId="4" borderId="52" xfId="0" applyNumberFormat="1" applyFont="1" applyFill="1" applyBorder="1" applyAlignment="1">
      <alignment horizontal="center" vertical="center"/>
    </xf>
    <xf numFmtId="3" fontId="70" fillId="4" borderId="54" xfId="0" applyNumberFormat="1" applyFont="1" applyFill="1" applyBorder="1" applyAlignment="1">
      <alignment horizontal="center" vertical="center"/>
    </xf>
    <xf numFmtId="0" fontId="72" fillId="19" borderId="24" xfId="0" applyFont="1" applyFill="1" applyBorder="1" applyAlignment="1">
      <alignment horizontal="center" vertical="center"/>
    </xf>
    <xf numFmtId="0" fontId="72" fillId="19" borderId="2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2" fillId="4" borderId="24" xfId="0" applyFont="1" applyFill="1" applyBorder="1" applyAlignment="1">
      <alignment horizontal="center" vertical="center"/>
    </xf>
    <xf numFmtId="0" fontId="72" fillId="4" borderId="23" xfId="0" applyFont="1" applyFill="1" applyBorder="1" applyAlignment="1">
      <alignment horizontal="center" vertical="center"/>
    </xf>
    <xf numFmtId="0" fontId="72" fillId="19" borderId="22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81" fontId="70" fillId="4" borderId="11" xfId="0" applyNumberFormat="1" applyFont="1" applyFill="1" applyBorder="1" applyAlignment="1">
      <alignment horizontal="center" vertical="center" wrapText="1"/>
    </xf>
    <xf numFmtId="0" fontId="70" fillId="4" borderId="12" xfId="0" applyFont="1" applyFill="1" applyBorder="1" applyAlignment="1">
      <alignment horizontal="center" vertical="center" wrapText="1"/>
    </xf>
    <xf numFmtId="183" fontId="70" fillId="4" borderId="12" xfId="0" applyNumberFormat="1" applyFont="1" applyFill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70" fillId="4" borderId="12" xfId="0" applyNumberFormat="1" applyFont="1" applyFill="1" applyBorder="1" applyAlignment="1">
      <alignment horizontal="center" vertical="center" wrapText="1"/>
    </xf>
    <xf numFmtId="181" fontId="70" fillId="0" borderId="11" xfId="0" applyNumberFormat="1" applyFont="1" applyBorder="1" applyAlignment="1">
      <alignment horizontal="center" vertical="center" wrapText="1"/>
    </xf>
    <xf numFmtId="3" fontId="70" fillId="0" borderId="12" xfId="0" applyNumberFormat="1" applyFont="1" applyFill="1" applyBorder="1" applyAlignment="1">
      <alignment horizontal="center" vertical="center" wrapText="1"/>
    </xf>
    <xf numFmtId="183" fontId="70" fillId="0" borderId="12" xfId="0" applyNumberFormat="1" applyFont="1" applyFill="1" applyBorder="1" applyAlignment="1">
      <alignment horizontal="center" vertical="center" wrapText="1"/>
    </xf>
    <xf numFmtId="181" fontId="70" fillId="0" borderId="11" xfId="0" applyNumberFormat="1" applyFont="1" applyFill="1" applyBorder="1" applyAlignment="1">
      <alignment horizontal="center" vertical="center" wrapText="1"/>
    </xf>
    <xf numFmtId="181" fontId="4" fillId="4" borderId="19" xfId="0" applyNumberFormat="1" applyFont="1" applyFill="1" applyBorder="1" applyAlignment="1">
      <alignment horizontal="center" vertical="center" wrapText="1"/>
    </xf>
    <xf numFmtId="181" fontId="4" fillId="4" borderId="13" xfId="0" applyNumberFormat="1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/>
    </xf>
    <xf numFmtId="0" fontId="70" fillId="4" borderId="59" xfId="0" applyFont="1" applyFill="1" applyBorder="1" applyAlignment="1">
      <alignment horizontal="center" vertical="center"/>
    </xf>
    <xf numFmtId="0" fontId="70" fillId="4" borderId="60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183" fontId="70" fillId="0" borderId="12" xfId="0" applyNumberFormat="1" applyFont="1" applyBorder="1" applyAlignment="1">
      <alignment horizontal="center" vertical="center" wrapText="1"/>
    </xf>
    <xf numFmtId="181" fontId="4" fillId="4" borderId="20" xfId="45" applyNumberFormat="1" applyFont="1" applyFill="1" applyBorder="1" applyAlignment="1">
      <alignment horizontal="center" vertical="center" wrapText="1"/>
    </xf>
    <xf numFmtId="181" fontId="4" fillId="4" borderId="26" xfId="45" applyNumberFormat="1" applyFont="1" applyFill="1" applyBorder="1" applyAlignment="1">
      <alignment horizontal="center" vertical="center" wrapText="1"/>
    </xf>
    <xf numFmtId="181" fontId="70" fillId="0" borderId="20" xfId="0" applyNumberFormat="1" applyFont="1" applyFill="1" applyBorder="1" applyAlignment="1">
      <alignment horizontal="center" vertical="center" wrapText="1"/>
    </xf>
    <xf numFmtId="181" fontId="70" fillId="0" borderId="26" xfId="0" applyNumberFormat="1" applyFont="1" applyFill="1" applyBorder="1" applyAlignment="1">
      <alignment horizontal="center" vertical="center" wrapText="1"/>
    </xf>
    <xf numFmtId="181" fontId="70" fillId="4" borderId="20" xfId="0" applyNumberFormat="1" applyFont="1" applyFill="1" applyBorder="1" applyAlignment="1">
      <alignment horizontal="center" vertical="center" wrapText="1"/>
    </xf>
    <xf numFmtId="181" fontId="70" fillId="4" borderId="26" xfId="0" applyNumberFormat="1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3" fontId="84" fillId="0" borderId="12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10" fontId="84" fillId="0" borderId="12" xfId="0" applyNumberFormat="1" applyFont="1" applyFill="1" applyBorder="1" applyAlignment="1">
      <alignment horizontal="center" vertical="center"/>
    </xf>
    <xf numFmtId="10" fontId="84" fillId="0" borderId="14" xfId="0" applyNumberFormat="1" applyFont="1" applyFill="1" applyBorder="1" applyAlignment="1">
      <alignment horizontal="center" vertical="center"/>
    </xf>
    <xf numFmtId="9" fontId="84" fillId="4" borderId="12" xfId="0" applyNumberFormat="1" applyFont="1" applyFill="1" applyBorder="1" applyAlignment="1">
      <alignment horizontal="center" vertical="center"/>
    </xf>
    <xf numFmtId="9" fontId="84" fillId="4" borderId="0" xfId="0" applyNumberFormat="1" applyFont="1" applyFill="1" applyBorder="1" applyAlignment="1">
      <alignment horizontal="center" vertical="center"/>
    </xf>
    <xf numFmtId="9" fontId="84" fillId="4" borderId="14" xfId="0" applyNumberFormat="1" applyFont="1" applyFill="1" applyBorder="1" applyAlignment="1">
      <alignment horizontal="center" vertical="center"/>
    </xf>
    <xf numFmtId="10" fontId="84" fillId="0" borderId="12" xfId="0" applyNumberFormat="1" applyFont="1" applyFill="1" applyBorder="1" applyAlignment="1">
      <alignment horizontal="center"/>
    </xf>
    <xf numFmtId="10" fontId="84" fillId="0" borderId="14" xfId="0" applyNumberFormat="1" applyFont="1" applyFill="1" applyBorder="1" applyAlignment="1">
      <alignment horizontal="center"/>
    </xf>
    <xf numFmtId="3" fontId="84" fillId="4" borderId="12" xfId="0" applyNumberFormat="1" applyFont="1" applyFill="1" applyBorder="1" applyAlignment="1">
      <alignment horizontal="center" vertical="center"/>
    </xf>
    <xf numFmtId="3" fontId="84" fillId="4" borderId="0" xfId="0" applyNumberFormat="1" applyFont="1" applyFill="1" applyBorder="1" applyAlignment="1">
      <alignment horizontal="center" vertical="center"/>
    </xf>
    <xf numFmtId="3" fontId="84" fillId="4" borderId="14" xfId="0" applyNumberFormat="1" applyFont="1" applyFill="1" applyBorder="1" applyAlignment="1">
      <alignment horizontal="center" vertical="center"/>
    </xf>
    <xf numFmtId="181" fontId="70" fillId="4" borderId="24" xfId="0" applyNumberFormat="1" applyFont="1" applyFill="1" applyBorder="1" applyAlignment="1">
      <alignment horizontal="center" vertical="center" wrapText="1"/>
    </xf>
    <xf numFmtId="181" fontId="70" fillId="4" borderId="22" xfId="0" applyNumberFormat="1" applyFont="1" applyFill="1" applyBorder="1" applyAlignment="1">
      <alignment horizontal="center" vertical="center" wrapText="1"/>
    </xf>
    <xf numFmtId="181" fontId="70" fillId="4" borderId="23" xfId="0" applyNumberFormat="1" applyFont="1" applyFill="1" applyBorder="1" applyAlignment="1">
      <alignment horizontal="center" vertical="center" wrapText="1"/>
    </xf>
    <xf numFmtId="9" fontId="4" fillId="4" borderId="24" xfId="0" applyNumberFormat="1" applyFont="1" applyFill="1" applyBorder="1" applyAlignment="1">
      <alignment horizontal="center" vertical="center" wrapText="1"/>
    </xf>
    <xf numFmtId="9" fontId="4" fillId="4" borderId="22" xfId="0" applyNumberFormat="1" applyFont="1" applyFill="1" applyBorder="1" applyAlignment="1">
      <alignment horizontal="center" vertical="center" wrapText="1"/>
    </xf>
    <xf numFmtId="9" fontId="4" fillId="4" borderId="23" xfId="0" applyNumberFormat="1" applyFont="1" applyFill="1" applyBorder="1" applyAlignment="1">
      <alignment horizontal="center" vertical="center" wrapText="1"/>
    </xf>
    <xf numFmtId="181" fontId="70" fillId="0" borderId="24" xfId="0" applyNumberFormat="1" applyFont="1" applyFill="1" applyBorder="1" applyAlignment="1">
      <alignment horizontal="center" vertical="center" wrapText="1"/>
    </xf>
    <xf numFmtId="181" fontId="70" fillId="0" borderId="23" xfId="0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181" fontId="84" fillId="4" borderId="28" xfId="0" applyNumberFormat="1" applyFont="1" applyFill="1" applyBorder="1" applyAlignment="1">
      <alignment horizontal="center"/>
    </xf>
    <xf numFmtId="181" fontId="84" fillId="4" borderId="27" xfId="0" applyNumberFormat="1" applyFont="1" applyFill="1" applyBorder="1" applyAlignment="1">
      <alignment horizontal="center"/>
    </xf>
    <xf numFmtId="181" fontId="84" fillId="4" borderId="32" xfId="0" applyNumberFormat="1" applyFont="1" applyFill="1" applyBorder="1" applyAlignment="1">
      <alignment horizontal="center"/>
    </xf>
    <xf numFmtId="181" fontId="84" fillId="4" borderId="12" xfId="0" applyNumberFormat="1" applyFont="1" applyFill="1" applyBorder="1" applyAlignment="1">
      <alignment horizontal="center"/>
    </xf>
    <xf numFmtId="181" fontId="84" fillId="4" borderId="0" xfId="0" applyNumberFormat="1" applyFont="1" applyFill="1" applyBorder="1" applyAlignment="1">
      <alignment horizontal="center"/>
    </xf>
    <xf numFmtId="181" fontId="84" fillId="4" borderId="14" xfId="0" applyNumberFormat="1" applyFont="1" applyFill="1" applyBorder="1" applyAlignment="1">
      <alignment horizontal="center"/>
    </xf>
    <xf numFmtId="181" fontId="84" fillId="4" borderId="12" xfId="0" applyNumberFormat="1" applyFont="1" applyFill="1" applyBorder="1" applyAlignment="1">
      <alignment horizontal="center" vertical="center"/>
    </xf>
    <xf numFmtId="181" fontId="84" fillId="4" borderId="0" xfId="0" applyNumberFormat="1" applyFont="1" applyFill="1" applyBorder="1" applyAlignment="1">
      <alignment horizontal="center" vertical="center"/>
    </xf>
    <xf numFmtId="181" fontId="84" fillId="4" borderId="14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Style 2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8" Type="http://schemas.openxmlformats.org/officeDocument/2006/relationships/externalLink" Target="externalLinks/externalLink47.xml" /><Relationship Id="rId59" Type="http://schemas.openxmlformats.org/officeDocument/2006/relationships/externalLink" Target="externalLinks/externalLink48.xml" /><Relationship Id="rId60" Type="http://schemas.openxmlformats.org/officeDocument/2006/relationships/externalLink" Target="externalLinks/externalLink49.xml" /><Relationship Id="rId61" Type="http://schemas.openxmlformats.org/officeDocument/2006/relationships/externalLink" Target="externalLinks/externalLink50.xml" /><Relationship Id="rId62" Type="http://schemas.openxmlformats.org/officeDocument/2006/relationships/externalLink" Target="externalLinks/externalLink51.xml" /><Relationship Id="rId63" Type="http://schemas.openxmlformats.org/officeDocument/2006/relationships/externalLink" Target="externalLinks/externalLink52.xml" /><Relationship Id="rId64" Type="http://schemas.openxmlformats.org/officeDocument/2006/relationships/externalLink" Target="externalLinks/externalLink53.xml" /><Relationship Id="rId65" Type="http://schemas.openxmlformats.org/officeDocument/2006/relationships/externalLink" Target="externalLinks/externalLink54.xml" /><Relationship Id="rId66" Type="http://schemas.openxmlformats.org/officeDocument/2006/relationships/externalLink" Target="externalLinks/externalLink55.xml" /><Relationship Id="rId67" Type="http://schemas.openxmlformats.org/officeDocument/2006/relationships/externalLink" Target="externalLinks/externalLink56.xml" /><Relationship Id="rId68" Type="http://schemas.openxmlformats.org/officeDocument/2006/relationships/externalLink" Target="externalLinks/externalLink57.xml" /><Relationship Id="rId69" Type="http://schemas.openxmlformats.org/officeDocument/2006/relationships/externalLink" Target="externalLinks/externalLink58.xml" /><Relationship Id="rId70" Type="http://schemas.openxmlformats.org/officeDocument/2006/relationships/externalLink" Target="externalLinks/externalLink59.xml" /><Relationship Id="rId71" Type="http://schemas.openxmlformats.org/officeDocument/2006/relationships/externalLink" Target="externalLinks/externalLink60.xml" /><Relationship Id="rId72" Type="http://schemas.openxmlformats.org/officeDocument/2006/relationships/externalLink" Target="externalLinks/externalLink61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2006-2008%20OPA%20Conservation%20Results.Whitby%20Hydro%20Electric%20Corpor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Timer%20-%20Indoor%20Ligh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Ceiling%20FA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Timer%20-%20Indoor%20Ligh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15W%20CF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SLED%205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%20Sound%20-%20LYEB%20-%20SELD%20Mini%20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eing%20Heatin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e%20Cooling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Timer%20-%20Outdo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6%20LRAM%20Parry%20Sound%20-%20LIght%20Bulb%20Giveaway%2015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2006-2008%20OPA%20Conservation%20Results.Wasaga%20Distribution%20Inc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6%20SSM%20Parry%20Sound%20-%20Light%20Bulb%20Giveaway%2015W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Low%20Income%20-%20T8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Low%20Income%20-%20T8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Low%20Income%20-%20Fridg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Low%20Income%20-%20Frid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School%20Program%2015W%20CF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School%20Program%2015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-%20LRAM%20Parry%20Sound%20-%20Social%20Housing%20-%20Fridg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-%20SSM%20Parry%20Sound%20-%20Social%20Housing%20-%20Fridg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-%20LRAM%20Parry%20Sound%20-%20Light%20Bulb%20Giveaway%2015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LRAM%20Parry%20Sound%20-%20LYEB%20-%20Pstat%20Space%20Heating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-%20SSM%20Parry%20Sound%20-%20Light%20Bulb%20Giveawa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-%20LRAM%20Parry%20Sound%20-%20Black%20Out%20Da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Black%20Out%20Day%20Clothes%20Lin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LRAM%20Parry%20Sound%20-%20Shower%20Hea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Shower%20Hea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Pstat%20Space%20Heating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5%20LRAM%20Parry%20Sound%20-%20LYEB%20-%20PStat%20Spacing%20Heatin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Windor%20Treatment%20Film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8%20LRAM%20Parry%20Sound%20-%20Residential%20Timer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8%20SSM%20Parry%20Sound%20-%20Residential%20Time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15W%20CF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Promo%20Kits%2011W%20CF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Promo%20Kit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LRAM%20-%20New%20Tables\2007%20LRAM%20Parry%20Sound%20-%20Traffic%20Light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7%20SSM%20Parry%20Sound%20-%20Traffic%20Light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-Copy%20of%202006-2009%20Final%20OPA%20CDM%20Results%20Parry%20Sound%20Power%20Corporation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6%20SSM%20Parry%20Sound%20-%20Light%20Bulb%20Giveaway%2015W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15W%20CF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SLED%205W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SLED%20Mini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Pstat%20Space%20Heat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SLED%205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PStat%20Space%20Coolin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Timer%20Outdoor%20Ligh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Timer%20-%20Indoor%20Light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5%20SSM%20Parry%20Sound%20-%20LYEB%20-%20Ceiling%20FA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Light%20Bulb%20Giveaway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Promo%20Ki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Low%20Income%20-%20T8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Low%20Income%20-%20Fridg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School%20Program%2015W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Windor%20Treatment%20Fi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SLED%20Mini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TRCs%20-%20SSM%20-%20Old%20Tables\2007%20SSM%20Parry%20Sound%20-%20Traffic%20Light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.PARRYSOUND\AppData\Local\Microsoft\Windows\Temporary%20Internet%20Files\Content.Outlook\IX6P61OQ\Supporting%20Docuements\Copy%20of%202006-2009%20Final%20OPA%20CDM%20Results%20Parry%20Sound%20Power%20Corpora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PStat%20Space%20Cool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Timer%20Outdoor%20Ligh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AppData\Local\Microsoft\Windows\Temporary%20Internet%20Files\Content.Outlook\LJYUMKUQ\TRCs%20-%20SSM%20-%20Old%20Tables\2005%20SSM%20Parry%20Sound%20-%20LYEB%20-%20Ceiling%20F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5">
        <row r="9">
          <cell r="I9">
            <v>0.007476141016995449</v>
          </cell>
          <cell r="J9">
            <v>0.007476141016995449</v>
          </cell>
          <cell r="K9">
            <v>0.007476141016995449</v>
          </cell>
          <cell r="L9">
            <v>0.007476141016995449</v>
          </cell>
          <cell r="AK9">
            <v>1146.995262076076</v>
          </cell>
          <cell r="AL9">
            <v>1146.995262076076</v>
          </cell>
          <cell r="AM9">
            <v>1146.995262076076</v>
          </cell>
          <cell r="AN9">
            <v>1146.995262076076</v>
          </cell>
        </row>
        <row r="10">
          <cell r="I10">
            <v>0.08954628177949016</v>
          </cell>
          <cell r="J10">
            <v>0.08954628177949016</v>
          </cell>
          <cell r="K10">
            <v>0.08954628177949016</v>
          </cell>
          <cell r="L10">
            <v>0.08954628177949016</v>
          </cell>
          <cell r="AK10">
            <v>87.42301942801771</v>
          </cell>
          <cell r="AL10">
            <v>87.42301942801771</v>
          </cell>
          <cell r="AM10">
            <v>87.42301942801771</v>
          </cell>
          <cell r="AN10">
            <v>87.42301942801771</v>
          </cell>
        </row>
        <row r="11">
          <cell r="I11">
            <v>0.010643566725001137</v>
          </cell>
          <cell r="J11">
            <v>0.010643566725001137</v>
          </cell>
          <cell r="K11">
            <v>0.010643566725001137</v>
          </cell>
          <cell r="L11">
            <v>0.010643566725001137</v>
          </cell>
          <cell r="AK11">
            <v>46.95691202206383</v>
          </cell>
          <cell r="AL11">
            <v>46.95691202206383</v>
          </cell>
          <cell r="AM11">
            <v>46.95691202206383</v>
          </cell>
          <cell r="AN11">
            <v>46.95691202206383</v>
          </cell>
        </row>
        <row r="12">
          <cell r="I12">
            <v>0.02799766526152325</v>
          </cell>
          <cell r="J12">
            <v>0.02799766526152325</v>
          </cell>
          <cell r="K12">
            <v>0.02799766526152325</v>
          </cell>
          <cell r="L12">
            <v>0.02799766526152325</v>
          </cell>
          <cell r="AK12">
            <v>1860.7737867485077</v>
          </cell>
          <cell r="AL12">
            <v>1860.7737867485077</v>
          </cell>
          <cell r="AM12">
            <v>1860.7737867485077</v>
          </cell>
          <cell r="AN12">
            <v>1860.7737867485077</v>
          </cell>
        </row>
        <row r="13">
          <cell r="I13">
            <v>1.1874279652640236</v>
          </cell>
          <cell r="J13">
            <v>0</v>
          </cell>
          <cell r="K13">
            <v>0</v>
          </cell>
          <cell r="L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6">
          <cell r="J16">
            <v>0.021239151796984067</v>
          </cell>
          <cell r="K16">
            <v>0.021239151796984067</v>
          </cell>
          <cell r="L16">
            <v>0.021239151796984067</v>
          </cell>
          <cell r="AL16">
            <v>190.2062085695473</v>
          </cell>
          <cell r="AM16">
            <v>190.2062085695473</v>
          </cell>
          <cell r="AN16">
            <v>190.2062085695473</v>
          </cell>
        </row>
        <row r="17">
          <cell r="J17">
            <v>0.1677878878772515</v>
          </cell>
          <cell r="K17">
            <v>0.1677878878772515</v>
          </cell>
          <cell r="L17">
            <v>0.1677878878772515</v>
          </cell>
          <cell r="AL17">
            <v>255.58130050819292</v>
          </cell>
          <cell r="AM17">
            <v>255.58130050819292</v>
          </cell>
          <cell r="AN17">
            <v>255.58130050819292</v>
          </cell>
        </row>
        <row r="18">
          <cell r="J18">
            <v>0</v>
          </cell>
          <cell r="K18">
            <v>0</v>
          </cell>
          <cell r="L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J19">
            <v>0.04291943070961507</v>
          </cell>
          <cell r="K19">
            <v>0.03889224153936917</v>
          </cell>
          <cell r="L19">
            <v>0.03889224153936917</v>
          </cell>
          <cell r="AL19">
            <v>1117.8094609201971</v>
          </cell>
          <cell r="AM19">
            <v>1104.2536545167802</v>
          </cell>
          <cell r="AN19">
            <v>1104.2536545167802</v>
          </cell>
        </row>
        <row r="20">
          <cell r="J20">
            <v>0</v>
          </cell>
          <cell r="K20">
            <v>0</v>
          </cell>
          <cell r="L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J21">
            <v>0.29465024648084565</v>
          </cell>
          <cell r="K21">
            <v>0.29465024648084565</v>
          </cell>
          <cell r="L21">
            <v>0</v>
          </cell>
          <cell r="AL21">
            <v>530.3704436655221</v>
          </cell>
          <cell r="AM21">
            <v>530.3704436655221</v>
          </cell>
          <cell r="A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J23">
            <v>0.011851840908048803</v>
          </cell>
          <cell r="K23">
            <v>0.011851840908048803</v>
          </cell>
          <cell r="L23">
            <v>0.011851840908048803</v>
          </cell>
          <cell r="AL23">
            <v>100.74064771841483</v>
          </cell>
          <cell r="AM23">
            <v>100.74064771841483</v>
          </cell>
          <cell r="AN23">
            <v>100.74064771841483</v>
          </cell>
        </row>
        <row r="24">
          <cell r="J24">
            <v>0</v>
          </cell>
          <cell r="K24">
            <v>0</v>
          </cell>
          <cell r="L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J27">
            <v>1.967805156795073</v>
          </cell>
          <cell r="K27">
            <v>1.967805156795073</v>
          </cell>
          <cell r="L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J28">
            <v>0.16367377485630097</v>
          </cell>
          <cell r="K28">
            <v>0</v>
          </cell>
          <cell r="L28">
            <v>0</v>
          </cell>
          <cell r="AL28">
            <v>0</v>
          </cell>
          <cell r="AM28">
            <v>0</v>
          </cell>
          <cell r="AN28">
            <v>0</v>
          </cell>
        </row>
        <row r="32">
          <cell r="K32">
            <v>0.024794064134819774</v>
          </cell>
          <cell r="L32">
            <v>0.024794064134819774</v>
          </cell>
          <cell r="AM32">
            <v>269.14414876728273</v>
          </cell>
          <cell r="AN32">
            <v>269.14414876728273</v>
          </cell>
        </row>
        <row r="33">
          <cell r="K33">
            <v>0.12212695559182055</v>
          </cell>
          <cell r="L33">
            <v>0.12212695559182055</v>
          </cell>
          <cell r="AM33">
            <v>151.2408308416523</v>
          </cell>
          <cell r="AN33">
            <v>151.2408308416523</v>
          </cell>
        </row>
        <row r="34">
          <cell r="K34">
            <v>0</v>
          </cell>
          <cell r="L34">
            <v>0</v>
          </cell>
          <cell r="AM34">
            <v>0</v>
          </cell>
          <cell r="AN34">
            <v>0</v>
          </cell>
        </row>
        <row r="35">
          <cell r="K35">
            <v>0.0014855097394148372</v>
          </cell>
          <cell r="L35">
            <v>0</v>
          </cell>
          <cell r="AM35">
            <v>0</v>
          </cell>
          <cell r="AN35">
            <v>0</v>
          </cell>
        </row>
        <row r="36">
          <cell r="K36">
            <v>0.02528695776788217</v>
          </cell>
          <cell r="L36">
            <v>0.02436383210176334</v>
          </cell>
          <cell r="AM36">
            <v>378.20680045473597</v>
          </cell>
          <cell r="AN36">
            <v>375.09784508634294</v>
          </cell>
        </row>
        <row r="37">
          <cell r="K37">
            <v>0</v>
          </cell>
          <cell r="L37">
            <v>0</v>
          </cell>
          <cell r="AM37">
            <v>0</v>
          </cell>
          <cell r="AN37">
            <v>0</v>
          </cell>
        </row>
        <row r="38">
          <cell r="K38">
            <v>0.13864771666666664</v>
          </cell>
          <cell r="L38">
            <v>0.13864771666666664</v>
          </cell>
          <cell r="AM38">
            <v>316.1167939999999</v>
          </cell>
          <cell r="AN38">
            <v>316.1167939999999</v>
          </cell>
        </row>
        <row r="39">
          <cell r="K39">
            <v>0</v>
          </cell>
          <cell r="L39">
            <v>0</v>
          </cell>
          <cell r="AM39">
            <v>0</v>
          </cell>
          <cell r="AN39">
            <v>0</v>
          </cell>
        </row>
        <row r="40">
          <cell r="K40">
            <v>0.000781170289086891</v>
          </cell>
          <cell r="L40">
            <v>0.000781170289086891</v>
          </cell>
          <cell r="AM40">
            <v>1.7793323251423627</v>
          </cell>
          <cell r="AN40">
            <v>1.7793323251423627</v>
          </cell>
        </row>
        <row r="41">
          <cell r="K41">
            <v>0.0028741991513781882</v>
          </cell>
          <cell r="L41">
            <v>0.0028741991513781882</v>
          </cell>
          <cell r="AM41">
            <v>21.061759773599988</v>
          </cell>
          <cell r="AN41">
            <v>21.061759773599988</v>
          </cell>
        </row>
        <row r="42">
          <cell r="K42">
            <v>0</v>
          </cell>
          <cell r="L42">
            <v>0</v>
          </cell>
          <cell r="AM42">
            <v>0</v>
          </cell>
          <cell r="AN42">
            <v>0</v>
          </cell>
        </row>
        <row r="43">
          <cell r="K43">
            <v>0.00018561474035692406</v>
          </cell>
          <cell r="L43">
            <v>0</v>
          </cell>
          <cell r="AM43">
            <v>0</v>
          </cell>
          <cell r="AN43">
            <v>0</v>
          </cell>
        </row>
        <row r="44">
          <cell r="K44">
            <v>0.4949891736563284</v>
          </cell>
          <cell r="L44">
            <v>0</v>
          </cell>
          <cell r="AM44">
            <v>0</v>
          </cell>
          <cell r="AN44">
            <v>0</v>
          </cell>
        </row>
        <row r="45">
          <cell r="K45">
            <v>0.18109511225577846</v>
          </cell>
          <cell r="L45">
            <v>0</v>
          </cell>
          <cell r="AM45">
            <v>0</v>
          </cell>
          <cell r="AN4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7">
          <cell r="B17">
            <v>0.08125</v>
          </cell>
          <cell r="E17">
            <v>78.33892534867975</v>
          </cell>
        </row>
        <row r="19">
          <cell r="B19">
            <v>1</v>
          </cell>
        </row>
        <row r="20">
          <cell r="B20">
            <v>0.1</v>
          </cell>
        </row>
        <row r="37">
          <cell r="D37">
            <v>-18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323.28000000000003</v>
          </cell>
          <cell r="BC10">
            <v>359.20000000000005</v>
          </cell>
          <cell r="BE10">
            <v>0.0108</v>
          </cell>
          <cell r="BF10">
            <v>0.012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197.01</v>
          </cell>
          <cell r="BE10">
            <v>0.0063</v>
          </cell>
          <cell r="BF10">
            <v>0.007</v>
          </cell>
        </row>
        <row r="11">
          <cell r="BC11">
            <v>218.89999999999998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7814.880000000001</v>
          </cell>
          <cell r="BC10">
            <v>8683.2</v>
          </cell>
          <cell r="BE10">
            <v>0.1809</v>
          </cell>
          <cell r="BF10">
            <v>0.201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2166</v>
          </cell>
          <cell r="BC10">
            <v>2280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30</v>
          </cell>
        </row>
      </sheetData>
      <sheetData sheetId="3">
        <row r="10">
          <cell r="BA10">
            <v>267.38244</v>
          </cell>
          <cell r="BC10">
            <v>281.4552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4125.8</v>
          </cell>
          <cell r="BC10">
            <v>4125.8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690</v>
          </cell>
          <cell r="BC10">
            <v>690</v>
          </cell>
          <cell r="BE10">
            <v>0.755</v>
          </cell>
          <cell r="BF10">
            <v>0.755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10">
          <cell r="BA10">
            <v>36.99</v>
          </cell>
          <cell r="BC10">
            <v>41.1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9">
          <cell r="BA9">
            <v>11664</v>
          </cell>
          <cell r="BC9">
            <v>12960</v>
          </cell>
          <cell r="BE9">
            <v>0.27</v>
          </cell>
          <cell r="BF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Methodology"/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8">
        <row r="2">
          <cell r="B2" t="str">
            <v>Atikokan Hydro Inc.</v>
          </cell>
        </row>
        <row r="3">
          <cell r="B3" t="str">
            <v>Attawapiskat First Nation</v>
          </cell>
        </row>
        <row r="4">
          <cell r="B4" t="str">
            <v>Attawapiskat Power Corporation</v>
          </cell>
        </row>
        <row r="5">
          <cell r="B5" t="str">
            <v>Barrie Hydro Distribution Inc.</v>
          </cell>
        </row>
        <row r="6">
          <cell r="B6" t="str">
            <v>Bluewater Power Distribution Corporation</v>
          </cell>
        </row>
        <row r="7">
          <cell r="B7" t="str">
            <v>Brant County Power Inc.</v>
          </cell>
        </row>
        <row r="8">
          <cell r="B8" t="str">
            <v>Brantford Power Inc.</v>
          </cell>
        </row>
        <row r="9">
          <cell r="B9" t="str">
            <v>Burlington Hydro Inc.</v>
          </cell>
        </row>
        <row r="10">
          <cell r="B10" t="str">
            <v>COLLUS Power Corp.</v>
          </cell>
        </row>
        <row r="11">
          <cell r="B11" t="str">
            <v>Cambridge and North Dumfries Hydro Inc.</v>
          </cell>
        </row>
        <row r="12">
          <cell r="B12" t="str">
            <v>Canadian Niagara Power Inc.</v>
          </cell>
        </row>
        <row r="13">
          <cell r="B13" t="str">
            <v>Centre Wellington Hydro Ltd.</v>
          </cell>
        </row>
        <row r="14">
          <cell r="B14" t="str">
            <v>Chapleau Public Utilities Corporation</v>
          </cell>
        </row>
        <row r="15">
          <cell r="B15" t="str">
            <v>Chatham-Kent Hydro Inc.</v>
          </cell>
        </row>
        <row r="16">
          <cell r="B16" t="str">
            <v>Clinton Power Corporation</v>
          </cell>
        </row>
        <row r="17">
          <cell r="B17" t="str">
            <v>Cooperative Hydro Embrun Inc.</v>
          </cell>
        </row>
        <row r="18">
          <cell r="B18" t="str">
            <v>Cornwall Street Railway Light and Power Company Limited</v>
          </cell>
        </row>
        <row r="19">
          <cell r="B19" t="str">
            <v>Dubreuil Forest Products Ltd.</v>
          </cell>
        </row>
        <row r="20">
          <cell r="B20" t="str">
            <v>Dutton Hydro Limited</v>
          </cell>
        </row>
        <row r="21">
          <cell r="B21" t="str">
            <v>E.L.K. Energy Inc.</v>
          </cell>
        </row>
        <row r="22">
          <cell r="B22" t="str">
            <v>ENWIN Utilities Ltd.</v>
          </cell>
        </row>
        <row r="23">
          <cell r="B23" t="str">
            <v>Enersource Hydro Mississauga Inc.</v>
          </cell>
        </row>
        <row r="24">
          <cell r="B24" t="str">
            <v>Erie Thames Powerlines Corporation</v>
          </cell>
        </row>
        <row r="25">
          <cell r="B25" t="str">
            <v>Espanola Regional Hydro Distribution Corporation</v>
          </cell>
        </row>
        <row r="26">
          <cell r="B26" t="str">
            <v>Essex Powerlines Corporation</v>
          </cell>
        </row>
        <row r="27">
          <cell r="B27" t="str">
            <v>Festival Hydro Inc.</v>
          </cell>
        </row>
        <row r="28">
          <cell r="B28" t="str">
            <v>Fort Albany First Nation</v>
          </cell>
        </row>
        <row r="29">
          <cell r="B29" t="str">
            <v>Fort Albany Power Corporation</v>
          </cell>
        </row>
        <row r="30">
          <cell r="B30" t="str">
            <v>Fort Frances Power Corporation</v>
          </cell>
        </row>
        <row r="31">
          <cell r="B31" t="str">
            <v>Grand Valley Energy Inc</v>
          </cell>
        </row>
        <row r="32">
          <cell r="B32" t="str">
            <v>Great Lakes Power Limited</v>
          </cell>
        </row>
        <row r="33">
          <cell r="B33" t="str">
            <v>Greater Sudbury Hydro Inc.</v>
          </cell>
        </row>
        <row r="34">
          <cell r="B34" t="str">
            <v>Grimsby Power Incorporated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One Networks Inc./Cat Lake Power Community</v>
          </cell>
        </row>
        <row r="45">
          <cell r="B45" t="str">
            <v>Hydro One Remote Communities Inc.</v>
          </cell>
        </row>
        <row r="46">
          <cell r="B46" t="str">
            <v>Hydro Ottawa Limited</v>
          </cell>
        </row>
        <row r="47">
          <cell r="B47" t="str">
            <v>Innisfil Hydro Distribution Systems Limited</v>
          </cell>
        </row>
        <row r="48">
          <cell r="B48" t="str">
            <v>Kashechewan First Nation</v>
          </cell>
        </row>
        <row r="49">
          <cell r="B49" t="str">
            <v>Kashechewan Power Corporation</v>
          </cell>
        </row>
        <row r="50">
          <cell r="B50" t="str">
            <v>Kenora Hydro Electric Corporation Ltd.</v>
          </cell>
        </row>
        <row r="51">
          <cell r="B51" t="str">
            <v>Kingston Hydro Corporation</v>
          </cell>
        </row>
        <row r="52">
          <cell r="B52" t="str">
            <v>Kitchener-Wilmot Hydro Inc.</v>
          </cell>
        </row>
        <row r="53">
          <cell r="B53" t="str">
            <v>Lakefront Utilities Inc.</v>
          </cell>
        </row>
        <row r="54">
          <cell r="B54" t="str">
            <v>Lakeland Power Distribution Ltd.</v>
          </cell>
        </row>
        <row r="55">
          <cell r="B55" t="str">
            <v>London Hydro Inc.</v>
          </cell>
        </row>
        <row r="56">
          <cell r="B56" t="str">
            <v>Middlesex Power Distribution Corporation</v>
          </cell>
        </row>
        <row r="57">
          <cell r="B57" t="str">
            <v>Midland Power Utility Corporation</v>
          </cell>
        </row>
        <row r="58">
          <cell r="B58" t="str">
            <v>Milton Hydro Distribution Inc.</v>
          </cell>
        </row>
        <row r="59">
          <cell r="B59" t="str">
            <v>Newbury Power Inc.</v>
          </cell>
        </row>
        <row r="60">
          <cell r="B60" t="str">
            <v>Newmarket - Tay Power Distribution Ltd.</v>
          </cell>
        </row>
        <row r="61">
          <cell r="B61" t="str">
            <v>Niagara Peninsula Energy Inc.</v>
          </cell>
        </row>
        <row r="62">
          <cell r="B62" t="str">
            <v>Niagara-on-the-Lake Hydro Inc.</v>
          </cell>
        </row>
        <row r="63">
          <cell r="B63" t="str">
            <v>Norfolk Power Distribution Inc.</v>
          </cell>
        </row>
        <row r="64">
          <cell r="B64" t="str">
            <v>North Bay Hydro Distribution Limited</v>
          </cell>
        </row>
        <row r="65">
          <cell r="B65" t="str">
            <v>Northern Ontario Wires Inc.</v>
          </cell>
        </row>
        <row r="66">
          <cell r="B66" t="str">
            <v>Oakville Hydro Electricity Distribution Inc.</v>
          </cell>
        </row>
        <row r="67">
          <cell r="B67" t="str">
            <v>Orangeville Hydro Limited</v>
          </cell>
        </row>
        <row r="68">
          <cell r="B68" t="str">
            <v>Orillia Power Distribution Corporation</v>
          </cell>
        </row>
        <row r="69">
          <cell r="B69" t="str">
            <v>Oshawa PUC Networks Inc.</v>
          </cell>
        </row>
        <row r="70">
          <cell r="B70" t="str">
            <v>Ottawa River Power Corporation</v>
          </cell>
        </row>
        <row r="71">
          <cell r="B71" t="str">
            <v>PUC Distribution Inc.</v>
          </cell>
        </row>
        <row r="72">
          <cell r="B72" t="str">
            <v>Parry Sound Power Corporation</v>
          </cell>
        </row>
        <row r="73">
          <cell r="B73" t="str">
            <v>Peterborough Distribution Incorporated</v>
          </cell>
        </row>
        <row r="74">
          <cell r="B74" t="str">
            <v>Port Colborne Hydro Inc.</v>
          </cell>
        </row>
        <row r="75">
          <cell r="B75" t="str">
            <v>PowerStream Inc.</v>
          </cell>
        </row>
        <row r="76">
          <cell r="B76" t="str">
            <v>Renfrew Hydro Inc.</v>
          </cell>
        </row>
        <row r="77">
          <cell r="B77" t="str">
            <v>Rideau St. Lawrence Distribution Inc.</v>
          </cell>
        </row>
        <row r="78">
          <cell r="B78" t="str">
            <v>Sioux Lookout Hydro Inc.</v>
          </cell>
        </row>
        <row r="79">
          <cell r="B79" t="str">
            <v>St. Thomas Energy Inc.</v>
          </cell>
        </row>
        <row r="80">
          <cell r="B80" t="str">
            <v>Thunder Bay Hydro Electricity Distribution Inc.</v>
          </cell>
        </row>
        <row r="81">
          <cell r="B81" t="str">
            <v>Tillsonburg Hydro Inc.</v>
          </cell>
        </row>
        <row r="82">
          <cell r="B82" t="str">
            <v>Toronto Hydro-Electric System Limited</v>
          </cell>
        </row>
        <row r="83">
          <cell r="B83" t="str">
            <v>Veridian Connections Inc.</v>
          </cell>
        </row>
        <row r="84">
          <cell r="B84" t="str">
            <v>Wasaga Distribution Inc.</v>
          </cell>
        </row>
        <row r="85">
          <cell r="B85" t="str">
            <v>Waterloo North Hydro Inc.</v>
          </cell>
        </row>
        <row r="86">
          <cell r="B86" t="str">
            <v>Welland Hydro-Electric System Corp.</v>
          </cell>
        </row>
        <row r="87">
          <cell r="B87" t="str">
            <v>Wellington North Power Inc.</v>
          </cell>
        </row>
        <row r="88">
          <cell r="B88" t="str">
            <v>West Coast Huron Energy Inc.</v>
          </cell>
        </row>
        <row r="89">
          <cell r="B89" t="str">
            <v>West Perth Power Inc.</v>
          </cell>
        </row>
        <row r="90">
          <cell r="B90" t="str">
            <v>Westario Power Inc.</v>
          </cell>
        </row>
        <row r="91">
          <cell r="B91" t="str">
            <v>Whitby Hydro Electric Corporation</v>
          </cell>
        </row>
        <row r="92">
          <cell r="B92" t="str">
            <v>Woodstock Hydro Services Inc.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6224.23331299197</v>
          </cell>
        </row>
        <row r="19">
          <cell r="B19">
            <v>300</v>
          </cell>
        </row>
        <row r="20">
          <cell r="B20">
            <v>0.1</v>
          </cell>
        </row>
        <row r="37">
          <cell r="D37">
            <v>-540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6350.400000000001</v>
          </cell>
          <cell r="BC8">
            <v>7938</v>
          </cell>
          <cell r="BE8">
            <v>1.357398</v>
          </cell>
          <cell r="BF8">
            <v>1.6967475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5</v>
          </cell>
        </row>
        <row r="17">
          <cell r="B17">
            <v>0.08125</v>
          </cell>
          <cell r="E17">
            <v>1752.099656749281</v>
          </cell>
        </row>
        <row r="19">
          <cell r="B19">
            <v>18</v>
          </cell>
        </row>
        <row r="20">
          <cell r="B20">
            <v>0.1</v>
          </cell>
        </row>
        <row r="37">
          <cell r="D37">
            <v>-850.5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1114.56</v>
          </cell>
          <cell r="BC8">
            <v>1238.3999999999999</v>
          </cell>
          <cell r="BE8">
            <v>0.1134</v>
          </cell>
          <cell r="BF8">
            <v>0.126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19</v>
          </cell>
        </row>
        <row r="17">
          <cell r="B17">
            <v>0.08125</v>
          </cell>
          <cell r="E17">
            <v>11.29782050584513</v>
          </cell>
        </row>
        <row r="19">
          <cell r="B19">
            <v>18</v>
          </cell>
        </row>
        <row r="20">
          <cell r="B20">
            <v>0.1</v>
          </cell>
        </row>
        <row r="37">
          <cell r="D37">
            <v>-1134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39657.6</v>
          </cell>
          <cell r="BC8">
            <v>44064</v>
          </cell>
          <cell r="BE8">
            <v>0.918</v>
          </cell>
          <cell r="BF8">
            <v>1.02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11393.66860231558</v>
          </cell>
        </row>
        <row r="19">
          <cell r="B19">
            <v>1020</v>
          </cell>
        </row>
        <row r="20">
          <cell r="B20">
            <v>0.1</v>
          </cell>
        </row>
        <row r="37">
          <cell r="D37">
            <v>-11637.75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UnitsDelivered" refersTo="=NPV TRC!$B$19"/>
    </definedNames>
    <sheetDataSet>
      <sheetData sheetId="2">
        <row r="17">
          <cell r="B17">
            <v>0.0807</v>
          </cell>
        </row>
        <row r="19">
          <cell r="B19">
            <v>16</v>
          </cell>
        </row>
        <row r="20">
          <cell r="B20">
            <v>0.1</v>
          </cell>
        </row>
      </sheetData>
      <sheetData sheetId="3">
        <row r="7">
          <cell r="BA7">
            <v>990.72</v>
          </cell>
          <cell r="BC7">
            <v>1100.8</v>
          </cell>
          <cell r="BE7">
            <v>0.1008</v>
          </cell>
          <cell r="BF7">
            <v>0.112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19</v>
          </cell>
        </row>
        <row r="17">
          <cell r="E17">
            <v>30.3691027411489</v>
          </cell>
        </row>
        <row r="37">
          <cell r="D37">
            <v>-1008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13219.2</v>
          </cell>
          <cell r="BC8">
            <v>14688</v>
          </cell>
          <cell r="BE8">
            <v>0.30600000000000005</v>
          </cell>
          <cell r="BF8">
            <v>0.34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1852.7027509433892</v>
          </cell>
        </row>
        <row r="37">
          <cell r="D37">
            <v>-108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7065.139534105194</v>
          </cell>
        </row>
        <row r="19">
          <cell r="B19">
            <v>340</v>
          </cell>
        </row>
        <row r="20">
          <cell r="B20">
            <v>0.1</v>
          </cell>
        </row>
        <row r="37">
          <cell r="D37">
            <v>-612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8244</v>
          </cell>
          <cell r="BC7">
            <v>9160</v>
          </cell>
          <cell r="BE7">
            <v>0.8235553278688523</v>
          </cell>
          <cell r="BF7">
            <v>0.9150614754098358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10</v>
          </cell>
        </row>
        <row r="17">
          <cell r="B17">
            <v>0.0807</v>
          </cell>
          <cell r="E17">
            <v>2506.9881326412115</v>
          </cell>
        </row>
        <row r="19">
          <cell r="B19">
            <v>40</v>
          </cell>
        </row>
        <row r="20">
          <cell r="B20">
            <v>0.1</v>
          </cell>
        </row>
        <row r="37">
          <cell r="D37">
            <v>-2340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33930</v>
          </cell>
          <cell r="BC7">
            <v>37700</v>
          </cell>
          <cell r="BE7">
            <v>2.6100000000000003</v>
          </cell>
          <cell r="BF7">
            <v>2.9000000000000004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12</v>
          </cell>
        </row>
        <row r="17">
          <cell r="B17">
            <v>0.0807</v>
          </cell>
          <cell r="E17">
            <v>30940.660588341292</v>
          </cell>
        </row>
        <row r="19">
          <cell r="B19">
            <v>100</v>
          </cell>
        </row>
        <row r="20">
          <cell r="B20">
            <v>0.1</v>
          </cell>
        </row>
        <row r="37">
          <cell r="D37">
            <v>-630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</definedNames>
    <sheetDataSet>
      <sheetData sheetId="2">
        <row r="5">
          <cell r="B5">
            <v>18</v>
          </cell>
        </row>
        <row r="17">
          <cell r="B17">
            <v>0.08125</v>
          </cell>
        </row>
        <row r="20">
          <cell r="B20">
            <v>0.1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UnitsDelivered" refersTo="=NPV TRC!$B$19"/>
    </definedNames>
    <sheetDataSet>
      <sheetData sheetId="2">
        <row r="19">
          <cell r="B19">
            <v>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2">
        <row r="17">
          <cell r="E17">
            <v>-2749.2365300033307</v>
          </cell>
        </row>
        <row r="37">
          <cell r="D37">
            <v>-10000</v>
          </cell>
        </row>
      </sheetData>
      <sheetData sheetId="3">
        <row r="8">
          <cell r="BA8">
            <v>25650</v>
          </cell>
          <cell r="BC8">
            <v>36642.857142857145</v>
          </cell>
          <cell r="BE8">
            <v>8.049999999999999</v>
          </cell>
          <cell r="BF8">
            <v>11.5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3699</v>
          </cell>
          <cell r="BC7">
            <v>4110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18502.32311028675</v>
          </cell>
        </row>
        <row r="37">
          <cell r="D37">
            <v>-4447.35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4</v>
          </cell>
        </row>
        <row r="17">
          <cell r="B17">
            <v>0.08125</v>
          </cell>
          <cell r="E17">
            <v>4172.170480568613</v>
          </cell>
        </row>
        <row r="19">
          <cell r="B19">
            <v>201</v>
          </cell>
        </row>
        <row r="20">
          <cell r="B20">
            <v>0.1</v>
          </cell>
        </row>
        <row r="37">
          <cell r="D37">
            <v>-361.8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17451</v>
          </cell>
          <cell r="BC8">
            <v>19390</v>
          </cell>
          <cell r="BE8">
            <v>0.6300000000000001</v>
          </cell>
          <cell r="BF8">
            <v>0.7000000000000001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60.67662108956074</v>
          </cell>
        </row>
        <row r="37">
          <cell r="D37">
            <v>-7889.64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8">
          <cell r="BA8">
            <v>68365.5</v>
          </cell>
          <cell r="BC8">
            <v>97665</v>
          </cell>
          <cell r="BE8">
            <v>7.853999999999998</v>
          </cell>
          <cell r="BF8">
            <v>11.219999999999999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2">
        <row r="17">
          <cell r="E17">
            <v>-9014.275861737793</v>
          </cell>
        </row>
        <row r="37">
          <cell r="D37">
            <v>-31000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8">
        <row r="9">
          <cell r="G9">
            <v>0.001041381316120746</v>
          </cell>
          <cell r="H9">
            <v>0.001041381316120746</v>
          </cell>
          <cell r="I9">
            <v>0.001041381316120746</v>
          </cell>
          <cell r="J9">
            <v>0.001041381316120746</v>
          </cell>
        </row>
        <row r="10">
          <cell r="G10">
            <v>0.010510935935744615</v>
          </cell>
          <cell r="H10">
            <v>0.010510935935744615</v>
          </cell>
          <cell r="I10">
            <v>0.010510935935744615</v>
          </cell>
          <cell r="J10">
            <v>0.010510935935744615</v>
          </cell>
        </row>
        <row r="11">
          <cell r="G11">
            <v>0.0034708063588648422</v>
          </cell>
          <cell r="H11">
            <v>0.0034708063588648422</v>
          </cell>
          <cell r="I11">
            <v>0.0034708063588648422</v>
          </cell>
          <cell r="J11">
            <v>0.0034708063588648422</v>
          </cell>
        </row>
        <row r="12">
          <cell r="G12">
            <v>0.17562069131899885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0.008595892270884732</v>
          </cell>
          <cell r="H13">
            <v>0</v>
          </cell>
          <cell r="I13">
            <v>0</v>
          </cell>
          <cell r="J13">
            <v>0</v>
          </cell>
        </row>
        <row r="14">
          <cell r="H14">
            <v>0.004366815877021432</v>
          </cell>
          <cell r="I14">
            <v>0.004366815877021432</v>
          </cell>
          <cell r="J14">
            <v>0.004366815877021432</v>
          </cell>
        </row>
        <row r="15">
          <cell r="H15">
            <v>0.0121462659638182</v>
          </cell>
          <cell r="I15">
            <v>0.0121462659638182</v>
          </cell>
          <cell r="J15">
            <v>0.0121462659638182</v>
          </cell>
        </row>
        <row r="16">
          <cell r="H16">
            <v>0.004225597605039451</v>
          </cell>
          <cell r="I16">
            <v>0.003829103974264904</v>
          </cell>
          <cell r="J16">
            <v>0.003829103974264904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H18">
            <v>0.05811636430193243</v>
          </cell>
          <cell r="I18">
            <v>0.017331783837300295</v>
          </cell>
          <cell r="J18">
            <v>0.008344879321013621</v>
          </cell>
        </row>
        <row r="19">
          <cell r="H19">
            <v>0.007137999999999999</v>
          </cell>
          <cell r="I19">
            <v>0.007137999999999999</v>
          </cell>
          <cell r="J19">
            <v>0.007137999999999999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0.001166863346701851</v>
          </cell>
          <cell r="I21">
            <v>0.001166863346701851</v>
          </cell>
          <cell r="J21">
            <v>0.001166863346701851</v>
          </cell>
        </row>
        <row r="23">
          <cell r="H23">
            <v>0</v>
          </cell>
          <cell r="I23">
            <v>0</v>
          </cell>
          <cell r="J23">
            <v>0</v>
          </cell>
        </row>
        <row r="25">
          <cell r="H25">
            <v>0.20968109573682694</v>
          </cell>
          <cell r="I25">
            <v>0</v>
          </cell>
          <cell r="J25">
            <v>0</v>
          </cell>
        </row>
        <row r="26">
          <cell r="H26">
            <v>0.017443141413115586</v>
          </cell>
          <cell r="I26">
            <v>0</v>
          </cell>
          <cell r="J26">
            <v>0</v>
          </cell>
        </row>
        <row r="28">
          <cell r="I28">
            <v>0.00322162437348</v>
          </cell>
          <cell r="J28">
            <v>0.00322162437348</v>
          </cell>
        </row>
        <row r="29">
          <cell r="I29">
            <v>0.012464527880271017</v>
          </cell>
          <cell r="J29">
            <v>0.012464527880271017</v>
          </cell>
        </row>
        <row r="30">
          <cell r="I30">
            <v>0.005447196875124567</v>
          </cell>
          <cell r="J30">
            <v>0.0052051608507716575</v>
          </cell>
        </row>
        <row r="31">
          <cell r="I31">
            <v>0</v>
          </cell>
          <cell r="J31">
            <v>0</v>
          </cell>
        </row>
        <row r="32">
          <cell r="I32">
            <v>0.005002393489707994</v>
          </cell>
          <cell r="J32">
            <v>0.0028686444554929203</v>
          </cell>
        </row>
        <row r="33">
          <cell r="I33">
            <v>0.0003335269867204742</v>
          </cell>
          <cell r="J33">
            <v>0.00033356570521285103</v>
          </cell>
        </row>
        <row r="35">
          <cell r="I35">
            <v>0.0002231624055011061</v>
          </cell>
          <cell r="J35">
            <v>0.0002231624055011061</v>
          </cell>
        </row>
        <row r="36">
          <cell r="I36">
            <v>0</v>
          </cell>
          <cell r="J36">
            <v>0</v>
          </cell>
        </row>
        <row r="37">
          <cell r="I37">
            <v>0.28850304511179764</v>
          </cell>
          <cell r="J37">
            <v>0</v>
          </cell>
        </row>
        <row r="38">
          <cell r="I38">
            <v>0.05579060137527652</v>
          </cell>
          <cell r="J38">
            <v>0</v>
          </cell>
        </row>
        <row r="39">
          <cell r="I39">
            <v>0.019172276072609733</v>
          </cell>
          <cell r="J39">
            <v>0</v>
          </cell>
        </row>
        <row r="43">
          <cell r="J43">
            <v>0.02952795768548311</v>
          </cell>
        </row>
        <row r="44">
          <cell r="J44">
            <v>0.01662060032942452</v>
          </cell>
        </row>
        <row r="45">
          <cell r="J45">
            <v>0.004445516812857239</v>
          </cell>
        </row>
        <row r="46">
          <cell r="J46">
            <v>0</v>
          </cell>
        </row>
        <row r="47">
          <cell r="J47">
            <v>0.020113636363636365</v>
          </cell>
        </row>
        <row r="49">
          <cell r="J49">
            <v>0.00272792126625467</v>
          </cell>
        </row>
        <row r="50">
          <cell r="J50">
            <v>0.11284386788112982</v>
          </cell>
        </row>
        <row r="52">
          <cell r="J52">
            <v>0.1231658384416156</v>
          </cell>
        </row>
        <row r="53">
          <cell r="J53">
            <v>0.08363329400600432</v>
          </cell>
        </row>
        <row r="54">
          <cell r="J54">
            <v>0.11947613429429188</v>
          </cell>
        </row>
        <row r="55">
          <cell r="J55">
            <v>0.02052881107491921</v>
          </cell>
        </row>
        <row r="76">
          <cell r="G76">
            <v>4.594329335826821</v>
          </cell>
          <cell r="H76">
            <v>4.594329335826821</v>
          </cell>
          <cell r="I76">
            <v>4.594329335826821</v>
          </cell>
          <cell r="J76">
            <v>4.594329335826821</v>
          </cell>
        </row>
        <row r="77">
          <cell r="G77">
            <v>11.34146859061106</v>
          </cell>
          <cell r="H77">
            <v>11.34146859061106</v>
          </cell>
          <cell r="I77">
            <v>11.34146859061106</v>
          </cell>
          <cell r="J77">
            <v>11.34146859061106</v>
          </cell>
        </row>
        <row r="78">
          <cell r="G78">
            <v>294.28429130760713</v>
          </cell>
          <cell r="H78">
            <v>294.28429130760713</v>
          </cell>
          <cell r="I78">
            <v>294.28429130760713</v>
          </cell>
          <cell r="J78">
            <v>294.28429130760713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H81">
            <v>24.375183570877706</v>
          </cell>
          <cell r="I81">
            <v>24.375183570877706</v>
          </cell>
          <cell r="J81">
            <v>24.375183570877706</v>
          </cell>
        </row>
        <row r="82">
          <cell r="H82">
            <v>18.20487767436007</v>
          </cell>
          <cell r="I82">
            <v>18.20487767436007</v>
          </cell>
          <cell r="J82">
            <v>18.20487767436007</v>
          </cell>
        </row>
        <row r="83">
          <cell r="H83">
            <v>109.12788260795601</v>
          </cell>
          <cell r="I83">
            <v>107.79325672579526</v>
          </cell>
          <cell r="J83">
            <v>107.79325672579526</v>
          </cell>
        </row>
        <row r="84">
          <cell r="H84">
            <v>0</v>
          </cell>
          <cell r="I84">
            <v>0</v>
          </cell>
          <cell r="J84">
            <v>0</v>
          </cell>
        </row>
        <row r="85">
          <cell r="H85">
            <v>103.80961163080224</v>
          </cell>
          <cell r="I85">
            <v>17.497362465260004</v>
          </cell>
          <cell r="J85">
            <v>6.6230335606795245</v>
          </cell>
        </row>
        <row r="86">
          <cell r="H86">
            <v>149.4</v>
          </cell>
          <cell r="I86">
            <v>149.4</v>
          </cell>
          <cell r="J86">
            <v>149.4</v>
          </cell>
        </row>
        <row r="87">
          <cell r="H87">
            <v>10.45</v>
          </cell>
          <cell r="I87">
            <v>10.45</v>
          </cell>
          <cell r="J87">
            <v>10.45</v>
          </cell>
        </row>
        <row r="88">
          <cell r="H88">
            <v>9.918338446965732</v>
          </cell>
          <cell r="I88">
            <v>9.918338446965732</v>
          </cell>
          <cell r="J88">
            <v>9.918338446965732</v>
          </cell>
        </row>
        <row r="90">
          <cell r="H90">
            <v>0</v>
          </cell>
          <cell r="I90">
            <v>0</v>
          </cell>
          <cell r="J90">
            <v>0</v>
          </cell>
        </row>
        <row r="92">
          <cell r="H92">
            <v>0</v>
          </cell>
          <cell r="I92">
            <v>0</v>
          </cell>
          <cell r="J92">
            <v>0</v>
          </cell>
        </row>
        <row r="93">
          <cell r="H93">
            <v>0</v>
          </cell>
          <cell r="J93">
            <v>0</v>
          </cell>
        </row>
        <row r="95">
          <cell r="I95">
            <v>30.01482</v>
          </cell>
          <cell r="J95">
            <v>30.01482</v>
          </cell>
        </row>
        <row r="96">
          <cell r="I96">
            <v>19.67684510907936</v>
          </cell>
          <cell r="J96">
            <v>19.67684510907936</v>
          </cell>
        </row>
        <row r="97">
          <cell r="I97">
            <v>99.88456431686045</v>
          </cell>
          <cell r="J97">
            <v>99.45005202552213</v>
          </cell>
        </row>
        <row r="98">
          <cell r="I98">
            <v>0</v>
          </cell>
          <cell r="J98">
            <v>0</v>
          </cell>
        </row>
        <row r="99">
          <cell r="I99">
            <v>19.772978905100878</v>
          </cell>
          <cell r="J99">
            <v>7.135145860092179</v>
          </cell>
        </row>
        <row r="100">
          <cell r="I100">
            <v>6.219401827044061</v>
          </cell>
          <cell r="J100">
            <v>6.219359353310434</v>
          </cell>
        </row>
        <row r="102">
          <cell r="I102">
            <v>0.18837532464358073</v>
          </cell>
          <cell r="J102">
            <v>0.18837532464358073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10">
          <cell r="J110">
            <v>190.84386337995468</v>
          </cell>
        </row>
        <row r="111">
          <cell r="J111">
            <v>25.235576849667925</v>
          </cell>
        </row>
        <row r="112">
          <cell r="J112">
            <v>43.88081167183981</v>
          </cell>
        </row>
        <row r="113">
          <cell r="J113">
            <v>0</v>
          </cell>
        </row>
        <row r="114">
          <cell r="J114">
            <v>135.5681818181818</v>
          </cell>
        </row>
        <row r="116">
          <cell r="J116">
            <v>6.219365310728862</v>
          </cell>
        </row>
        <row r="117">
          <cell r="J117">
            <v>440.2428926304168</v>
          </cell>
        </row>
        <row r="119">
          <cell r="J119">
            <v>5.411566082741456</v>
          </cell>
        </row>
        <row r="120">
          <cell r="J120">
            <v>51.5152979045388</v>
          </cell>
        </row>
        <row r="121">
          <cell r="J121">
            <v>0.983921105952992</v>
          </cell>
        </row>
        <row r="122">
          <cell r="J122">
            <v>0</v>
          </cell>
        </row>
        <row r="143">
          <cell r="G143">
            <v>0.0011570903512452735</v>
          </cell>
          <cell r="H143">
            <v>0.0011570903512452735</v>
          </cell>
          <cell r="I143">
            <v>0.0011570903512452735</v>
          </cell>
          <cell r="J143">
            <v>0.0011570903512452735</v>
          </cell>
        </row>
        <row r="144">
          <cell r="G144">
            <v>0.01278037609920466</v>
          </cell>
          <cell r="H144">
            <v>0.01278037609920466</v>
          </cell>
          <cell r="I144">
            <v>0.01278037609920466</v>
          </cell>
          <cell r="J144">
            <v>0.01278037609920466</v>
          </cell>
        </row>
        <row r="145">
          <cell r="G145">
            <v>0.0038564515098498246</v>
          </cell>
          <cell r="H145">
            <v>0.0038564515098498246</v>
          </cell>
          <cell r="I145">
            <v>0.0038564515098498246</v>
          </cell>
          <cell r="J145">
            <v>0.0038564515098498246</v>
          </cell>
        </row>
        <row r="146">
          <cell r="G146">
            <v>0.17562069131899885</v>
          </cell>
          <cell r="H146">
            <v>0</v>
          </cell>
          <cell r="I146">
            <v>0</v>
          </cell>
          <cell r="J146">
            <v>0</v>
          </cell>
        </row>
        <row r="147">
          <cell r="G147">
            <v>0.008595892270884732</v>
          </cell>
          <cell r="H147">
            <v>0</v>
          </cell>
          <cell r="I147">
            <v>0</v>
          </cell>
          <cell r="J147">
            <v>0</v>
          </cell>
        </row>
        <row r="148">
          <cell r="H148">
            <v>0.010536289406985129</v>
          </cell>
          <cell r="I148">
            <v>0.010536289406985129</v>
          </cell>
          <cell r="J148">
            <v>0.010536289406985129</v>
          </cell>
        </row>
        <row r="149">
          <cell r="H149">
            <v>0.025497090656469146</v>
          </cell>
          <cell r="I149">
            <v>0.025497090656469146</v>
          </cell>
          <cell r="J149">
            <v>0.025497090656469146</v>
          </cell>
        </row>
        <row r="150">
          <cell r="H150">
            <v>0.006118327604811681</v>
          </cell>
          <cell r="I150">
            <v>0.005397430094312504</v>
          </cell>
          <cell r="J150">
            <v>0.005397430094312504</v>
          </cell>
        </row>
        <row r="151">
          <cell r="H151">
            <v>0</v>
          </cell>
          <cell r="I151">
            <v>0</v>
          </cell>
          <cell r="J151">
            <v>0</v>
          </cell>
        </row>
        <row r="152">
          <cell r="H152">
            <v>0.4843030358494368</v>
          </cell>
          <cell r="I152">
            <v>0.1444315319775025</v>
          </cell>
          <cell r="J152">
            <v>0.06954066100844683</v>
          </cell>
        </row>
        <row r="153">
          <cell r="H153">
            <v>0.007137999999999999</v>
          </cell>
          <cell r="I153">
            <v>0.007137999999999999</v>
          </cell>
          <cell r="J153">
            <v>0.007137999999999999</v>
          </cell>
        </row>
        <row r="154">
          <cell r="H154">
            <v>0</v>
          </cell>
          <cell r="I154">
            <v>0</v>
          </cell>
          <cell r="J154">
            <v>0</v>
          </cell>
        </row>
        <row r="155">
          <cell r="H155">
            <v>0.001166863346701851</v>
          </cell>
          <cell r="I155">
            <v>0.001166863346701851</v>
          </cell>
          <cell r="J155">
            <v>0.001166863346701851</v>
          </cell>
        </row>
        <row r="157">
          <cell r="H157">
            <v>0</v>
          </cell>
          <cell r="I157">
            <v>0</v>
          </cell>
          <cell r="J157">
            <v>0</v>
          </cell>
        </row>
        <row r="159">
          <cell r="H159">
            <v>0.20968109573682694</v>
          </cell>
          <cell r="I159">
            <v>0</v>
          </cell>
          <cell r="J159">
            <v>0</v>
          </cell>
        </row>
        <row r="160">
          <cell r="H160">
            <v>0.017443141413115586</v>
          </cell>
          <cell r="I160">
            <v>0</v>
          </cell>
          <cell r="J160">
            <v>0</v>
          </cell>
        </row>
        <row r="162">
          <cell r="I162">
            <v>0.006009341374</v>
          </cell>
          <cell r="J162">
            <v>0.006009341374</v>
          </cell>
        </row>
        <row r="163">
          <cell r="I163">
            <v>0.02164001429426402</v>
          </cell>
          <cell r="J163">
            <v>0.02164001429426402</v>
          </cell>
        </row>
        <row r="164">
          <cell r="I164">
            <v>0.013046153699556402</v>
          </cell>
          <cell r="J164">
            <v>0.012356351030150607</v>
          </cell>
        </row>
        <row r="165">
          <cell r="I165">
            <v>0</v>
          </cell>
          <cell r="J165">
            <v>0</v>
          </cell>
        </row>
        <row r="166">
          <cell r="I166">
            <v>0.006447546580192295</v>
          </cell>
          <cell r="J166">
            <v>0.003697373824521074</v>
          </cell>
        </row>
        <row r="167">
          <cell r="I167">
            <v>0.00070827590735003</v>
          </cell>
          <cell r="J167">
            <v>0.0007083703426972905</v>
          </cell>
        </row>
        <row r="169">
          <cell r="I169">
            <v>0.00031880343643015156</v>
          </cell>
          <cell r="J169">
            <v>0.00031880343643015156</v>
          </cell>
        </row>
        <row r="170">
          <cell r="I170">
            <v>0</v>
          </cell>
          <cell r="J170">
            <v>0</v>
          </cell>
        </row>
        <row r="171">
          <cell r="I171">
            <v>0.28850304511179764</v>
          </cell>
          <cell r="J171">
            <v>0</v>
          </cell>
        </row>
        <row r="172">
          <cell r="I172">
            <v>0.05579060137527652</v>
          </cell>
          <cell r="J172">
            <v>0</v>
          </cell>
        </row>
        <row r="173">
          <cell r="I173">
            <v>0.019172276072609733</v>
          </cell>
          <cell r="J173">
            <v>0</v>
          </cell>
        </row>
        <row r="177">
          <cell r="J177">
            <v>0.05844810418272649</v>
          </cell>
        </row>
        <row r="178">
          <cell r="J178">
            <v>0.038022876101980733</v>
          </cell>
        </row>
        <row r="179">
          <cell r="J179">
            <v>0.01213507682119005</v>
          </cell>
        </row>
        <row r="180">
          <cell r="J180">
            <v>0</v>
          </cell>
        </row>
        <row r="181">
          <cell r="J181">
            <v>0.031818181818181815</v>
          </cell>
        </row>
        <row r="183">
          <cell r="J183">
            <v>0.0038970303803638148</v>
          </cell>
        </row>
        <row r="184">
          <cell r="J184">
            <v>0.11878301882224193</v>
          </cell>
        </row>
        <row r="186">
          <cell r="J186">
            <v>0.1231658384416156</v>
          </cell>
        </row>
        <row r="187">
          <cell r="J187">
            <v>0.08363329400600432</v>
          </cell>
        </row>
        <row r="188">
          <cell r="J188">
            <v>0.11947613429429188</v>
          </cell>
        </row>
        <row r="189">
          <cell r="J189">
            <v>0.02052881107491921</v>
          </cell>
        </row>
        <row r="210">
          <cell r="G210">
            <v>5.104810373140912</v>
          </cell>
          <cell r="H210">
            <v>5.104810373140912</v>
          </cell>
          <cell r="I210">
            <v>5.104810373140912</v>
          </cell>
          <cell r="J210">
            <v>5.104810373140912</v>
          </cell>
        </row>
        <row r="211">
          <cell r="G211">
            <v>14.367580833789406</v>
          </cell>
          <cell r="H211">
            <v>14.367580833789406</v>
          </cell>
          <cell r="I211">
            <v>14.367580833789406</v>
          </cell>
          <cell r="J211">
            <v>14.367580833789406</v>
          </cell>
        </row>
        <row r="212">
          <cell r="G212">
            <v>326.9825458973413</v>
          </cell>
          <cell r="H212">
            <v>326.9825458973413</v>
          </cell>
          <cell r="I212">
            <v>326.9825458973413</v>
          </cell>
          <cell r="J212">
            <v>326.9825458973413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H215">
            <v>60.44633750586512</v>
          </cell>
          <cell r="I215">
            <v>60.44633750586512</v>
          </cell>
          <cell r="J215">
            <v>60.44633750586512</v>
          </cell>
        </row>
        <row r="216">
          <cell r="H216">
            <v>35.75610033346742</v>
          </cell>
          <cell r="I216">
            <v>35.75610033346742</v>
          </cell>
          <cell r="J216">
            <v>35.75610033346742</v>
          </cell>
        </row>
        <row r="217">
          <cell r="H217">
            <v>148.879307923124</v>
          </cell>
          <cell r="I217">
            <v>146.45271541010445</v>
          </cell>
          <cell r="J217">
            <v>146.45271541010445</v>
          </cell>
        </row>
        <row r="218">
          <cell r="H218">
            <v>0</v>
          </cell>
          <cell r="I218">
            <v>0</v>
          </cell>
          <cell r="J218">
            <v>0</v>
          </cell>
        </row>
        <row r="219">
          <cell r="H219">
            <v>865.080096923352</v>
          </cell>
          <cell r="I219">
            <v>145.8113538771667</v>
          </cell>
          <cell r="J219">
            <v>55.19194633899604</v>
          </cell>
        </row>
        <row r="220">
          <cell r="H220">
            <v>149.4</v>
          </cell>
          <cell r="I220">
            <v>149.4</v>
          </cell>
          <cell r="J220">
            <v>149.4</v>
          </cell>
        </row>
        <row r="221">
          <cell r="H221">
            <v>10.45</v>
          </cell>
          <cell r="I221">
            <v>10.45</v>
          </cell>
          <cell r="J221">
            <v>10.45</v>
          </cell>
        </row>
        <row r="222">
          <cell r="H222">
            <v>9.918338446965732</v>
          </cell>
          <cell r="I222">
            <v>9.918338446965732</v>
          </cell>
          <cell r="J222">
            <v>9.918338446965732</v>
          </cell>
        </row>
        <row r="224">
          <cell r="H224">
            <v>0</v>
          </cell>
          <cell r="I224">
            <v>0</v>
          </cell>
          <cell r="J224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</row>
        <row r="229">
          <cell r="I229">
            <v>55.367000000000004</v>
          </cell>
          <cell r="J229">
            <v>55.367000000000004</v>
          </cell>
        </row>
        <row r="230">
          <cell r="I230">
            <v>34.25401477152928</v>
          </cell>
          <cell r="J230">
            <v>34.25401477152928</v>
          </cell>
        </row>
        <row r="231">
          <cell r="I231">
            <v>247.72937332885226</v>
          </cell>
          <cell r="J231">
            <v>246.49101329853804</v>
          </cell>
        </row>
        <row r="232">
          <cell r="I232">
            <v>0</v>
          </cell>
          <cell r="J232">
            <v>0</v>
          </cell>
        </row>
        <row r="233">
          <cell r="I233">
            <v>25.485240771660965</v>
          </cell>
          <cell r="J233">
            <v>9.196434743500348</v>
          </cell>
        </row>
        <row r="234">
          <cell r="I234">
            <v>14.634289056465077</v>
          </cell>
          <cell r="J234">
            <v>14.634189115520194</v>
          </cell>
        </row>
        <row r="236">
          <cell r="I236">
            <v>0.26910760663368677</v>
          </cell>
          <cell r="J236">
            <v>0.26910760663368677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4">
          <cell r="J244">
            <v>360.6275134477796</v>
          </cell>
        </row>
        <row r="245">
          <cell r="J245">
            <v>59.063519823707175</v>
          </cell>
        </row>
        <row r="246">
          <cell r="J246">
            <v>119.59288379943753</v>
          </cell>
        </row>
        <row r="247">
          <cell r="J247">
            <v>0</v>
          </cell>
        </row>
        <row r="248">
          <cell r="J248">
            <v>215.11363636363635</v>
          </cell>
        </row>
        <row r="250">
          <cell r="J250">
            <v>8.884807586755517</v>
          </cell>
        </row>
        <row r="251">
          <cell r="J251">
            <v>463.41357118991243</v>
          </cell>
        </row>
        <row r="253">
          <cell r="J253">
            <v>5.411566082741456</v>
          </cell>
        </row>
        <row r="254">
          <cell r="J254">
            <v>51.5152979045388</v>
          </cell>
        </row>
        <row r="255">
          <cell r="J255">
            <v>0.983921105952992</v>
          </cell>
        </row>
        <row r="256">
          <cell r="J256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28188</v>
          </cell>
          <cell r="BC7">
            <v>31320</v>
          </cell>
          <cell r="BE7">
            <v>0</v>
          </cell>
          <cell r="BF7">
            <v>0</v>
          </cell>
        </row>
        <row r="8">
          <cell r="BA8">
            <v>28188</v>
          </cell>
          <cell r="BC8">
            <v>31320</v>
          </cell>
          <cell r="BE8">
            <v>0</v>
          </cell>
          <cell r="BF8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18885.96</v>
          </cell>
          <cell r="BC7">
            <v>20984.399999999998</v>
          </cell>
          <cell r="BE7">
            <v>0</v>
          </cell>
          <cell r="BF7">
            <v>0</v>
          </cell>
        </row>
        <row r="8">
          <cell r="BA8">
            <v>18885.96</v>
          </cell>
          <cell r="BC8">
            <v>20984.399999999998</v>
          </cell>
          <cell r="BE8">
            <v>0</v>
          </cell>
          <cell r="BF8">
            <v>0</v>
          </cell>
        </row>
        <row r="9">
          <cell r="BA9">
            <v>18885.96</v>
          </cell>
          <cell r="BC9">
            <v>20984.399999999998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716.5583999999999</v>
          </cell>
          <cell r="BC7">
            <v>754.2719999999999</v>
          </cell>
          <cell r="BE7">
            <v>0</v>
          </cell>
          <cell r="BF7">
            <v>0</v>
          </cell>
        </row>
        <row r="8">
          <cell r="BA8">
            <v>716.5583999999999</v>
          </cell>
          <cell r="BC8">
            <v>754.2719999999999</v>
          </cell>
          <cell r="BE8">
            <v>0</v>
          </cell>
          <cell r="BF8">
            <v>0</v>
          </cell>
        </row>
        <row r="9">
          <cell r="BA9">
            <v>716.5583999999999</v>
          </cell>
          <cell r="BC9">
            <v>754.2719999999999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267.38244</v>
          </cell>
          <cell r="BC7">
            <v>281.4552</v>
          </cell>
          <cell r="BE7">
            <v>0</v>
          </cell>
          <cell r="BF7">
            <v>0</v>
          </cell>
        </row>
        <row r="8">
          <cell r="BA8">
            <v>267.38244</v>
          </cell>
          <cell r="BC8">
            <v>281.4552</v>
          </cell>
          <cell r="BE8">
            <v>0</v>
          </cell>
          <cell r="BF8">
            <v>0</v>
          </cell>
        </row>
        <row r="9">
          <cell r="BA9">
            <v>267.38244</v>
          </cell>
          <cell r="BC9">
            <v>281.4552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2639.4174</v>
          </cell>
          <cell r="BC7">
            <v>2932.6859999999997</v>
          </cell>
          <cell r="BE7">
            <v>0</v>
          </cell>
          <cell r="BF7">
            <v>0</v>
          </cell>
        </row>
        <row r="8">
          <cell r="BA8">
            <v>2639.4174</v>
          </cell>
          <cell r="BC8">
            <v>2932.6859999999997</v>
          </cell>
          <cell r="BE8">
            <v>0</v>
          </cell>
          <cell r="BF8">
            <v>0</v>
          </cell>
        </row>
        <row r="9">
          <cell r="BA9">
            <v>2639.4174</v>
          </cell>
          <cell r="BC9">
            <v>2932.6859999999997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30</v>
          </cell>
        </row>
        <row r="17">
          <cell r="B17">
            <v>0.08125</v>
          </cell>
          <cell r="E17">
            <v>672.1633766409753</v>
          </cell>
        </row>
        <row r="19">
          <cell r="B19">
            <v>40</v>
          </cell>
        </row>
        <row r="20">
          <cell r="B20">
            <v>0.05</v>
          </cell>
        </row>
        <row r="37">
          <cell r="D37">
            <v>-76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715.878</v>
          </cell>
          <cell r="BC7">
            <v>795.4200000000001</v>
          </cell>
          <cell r="BE7">
            <v>0.7334815573770492</v>
          </cell>
          <cell r="BF7">
            <v>0.8149795081967214</v>
          </cell>
        </row>
        <row r="8">
          <cell r="BA8">
            <v>715.878</v>
          </cell>
          <cell r="BC8">
            <v>795.4200000000001</v>
          </cell>
          <cell r="BE8">
            <v>0.7334815573770492</v>
          </cell>
          <cell r="BF8">
            <v>0.8149795081967214</v>
          </cell>
        </row>
        <row r="9">
          <cell r="BA9">
            <v>715.878</v>
          </cell>
          <cell r="BC9">
            <v>795.4200000000001</v>
          </cell>
          <cell r="BE9">
            <v>0.7334815573770492</v>
          </cell>
          <cell r="BF9">
            <v>0.8149795081967214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262.8</v>
          </cell>
          <cell r="BC7">
            <v>292</v>
          </cell>
          <cell r="BE7">
            <v>0</v>
          </cell>
          <cell r="BF7">
            <v>0</v>
          </cell>
        </row>
        <row r="8">
          <cell r="BA8">
            <v>262.8</v>
          </cell>
          <cell r="BC8">
            <v>292</v>
          </cell>
          <cell r="BE8">
            <v>0</v>
          </cell>
          <cell r="BF8">
            <v>0</v>
          </cell>
        </row>
        <row r="9">
          <cell r="BA9">
            <v>262.8</v>
          </cell>
          <cell r="BC9">
            <v>292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197.01</v>
          </cell>
          <cell r="BC7">
            <v>218.89999999999998</v>
          </cell>
          <cell r="BE7">
            <v>0.0063</v>
          </cell>
          <cell r="BF7">
            <v>0.007</v>
          </cell>
        </row>
        <row r="8">
          <cell r="BA8">
            <v>197.01</v>
          </cell>
          <cell r="BC8">
            <v>218.89999999999998</v>
          </cell>
          <cell r="BE8">
            <v>0.0063</v>
          </cell>
          <cell r="BF8">
            <v>0.007</v>
          </cell>
        </row>
        <row r="9">
          <cell r="BA9">
            <v>197.01</v>
          </cell>
          <cell r="BC9">
            <v>218.89999999999998</v>
          </cell>
          <cell r="BE9">
            <v>0.0063</v>
          </cell>
          <cell r="BF9">
            <v>0.007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323.28000000000003</v>
          </cell>
          <cell r="BC7">
            <v>359.20000000000005</v>
          </cell>
          <cell r="BE7">
            <v>0.0108</v>
          </cell>
          <cell r="BF7">
            <v>0.012</v>
          </cell>
        </row>
        <row r="8">
          <cell r="BA8">
            <v>323.28000000000003</v>
          </cell>
          <cell r="BC8">
            <v>359.20000000000005</v>
          </cell>
          <cell r="BE8">
            <v>0.0108</v>
          </cell>
          <cell r="BF8">
            <v>0.012</v>
          </cell>
        </row>
        <row r="9">
          <cell r="BA9">
            <v>323.28000000000003</v>
          </cell>
          <cell r="BC9">
            <v>359.20000000000005</v>
          </cell>
          <cell r="BE9">
            <v>0.0108</v>
          </cell>
          <cell r="BF9">
            <v>0.012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31946.4</v>
          </cell>
          <cell r="BC7">
            <v>35496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42386.4</v>
          </cell>
          <cell r="BC7">
            <v>47096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6350.400000000001</v>
          </cell>
          <cell r="BC7">
            <v>7938</v>
          </cell>
          <cell r="BE7">
            <v>1.357398</v>
          </cell>
          <cell r="BF7">
            <v>1.6967475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1198.8000000000002</v>
          </cell>
          <cell r="BC7">
            <v>1332.0000000000002</v>
          </cell>
          <cell r="BE7">
            <v>0.2719880136986301</v>
          </cell>
          <cell r="BF7">
            <v>0.302208904109589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95839.20000000001</v>
          </cell>
          <cell r="BC7">
            <v>106488.00000000001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25650</v>
          </cell>
          <cell r="BC7">
            <v>36642.857142857145</v>
          </cell>
          <cell r="BE7">
            <v>8.049999999999999</v>
          </cell>
          <cell r="BF7">
            <v>11.5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UnitsDelivered" refersTo="=NPV TRC!$B$19"/>
    </definedNames>
    <sheetDataSet>
      <sheetData sheetId="2">
        <row r="17">
          <cell r="B17">
            <v>0.08125</v>
          </cell>
          <cell r="E17">
            <v>205.07577850584553</v>
          </cell>
        </row>
        <row r="19">
          <cell r="B19">
            <v>39</v>
          </cell>
        </row>
        <row r="20">
          <cell r="B20">
            <v>0.05</v>
          </cell>
        </row>
        <row r="37">
          <cell r="D37">
            <v>-74.1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sheetDataSet>
      <sheetData sheetId="3">
        <row r="7">
          <cell r="BA7">
            <v>68365.5</v>
          </cell>
          <cell r="BC7">
            <v>97665</v>
          </cell>
          <cell r="BE7">
            <v>7.853999999999998</v>
          </cell>
          <cell r="BF7">
            <v>11.219999999999999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>
        <row r="5">
          <cell r="B5" t="str">
            <v>Parry Sound Power Corporation</v>
          </cell>
        </row>
      </sheetData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18</v>
          </cell>
        </row>
        <row r="17">
          <cell r="B17">
            <v>0.08125</v>
          </cell>
          <cell r="E17">
            <v>672.9882174859048</v>
          </cell>
        </row>
        <row r="19">
          <cell r="B19">
            <v>5</v>
          </cell>
        </row>
        <row r="20">
          <cell r="B20">
            <v>0.1</v>
          </cell>
        </row>
        <row r="37">
          <cell r="D37">
            <v>-270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20</v>
          </cell>
        </row>
        <row r="17">
          <cell r="B17">
            <v>0.08125</v>
          </cell>
          <cell r="E17">
            <v>195.95615903459188</v>
          </cell>
        </row>
        <row r="19">
          <cell r="B19">
            <v>1</v>
          </cell>
        </row>
        <row r="20">
          <cell r="B20">
            <v>0.1</v>
          </cell>
        </row>
        <row r="37">
          <cell r="D37">
            <v>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2010 OPA List"/>
      <sheetName val="2010 OPA List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7">
          <cell r="B17">
            <v>0.08125</v>
          </cell>
          <cell r="E17">
            <v>-10.945000041419314</v>
          </cell>
        </row>
        <row r="19">
          <cell r="B19">
            <v>4</v>
          </cell>
        </row>
        <row r="20">
          <cell r="B20">
            <v>0.1</v>
          </cell>
        </row>
        <row r="37">
          <cell r="D37">
            <v>-169.20000000000002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7.28125" style="0" bestFit="1" customWidth="1"/>
    <col min="2" max="2" width="14.421875" style="16" customWidth="1"/>
    <col min="3" max="3" width="0" style="29" hidden="1" customWidth="1"/>
    <col min="4" max="4" width="9.140625" style="21" hidden="1" customWidth="1"/>
    <col min="5" max="5" width="10.421875" style="33" bestFit="1" customWidth="1"/>
    <col min="6" max="6" width="9.140625" style="25" customWidth="1"/>
    <col min="7" max="7" width="11.00390625" style="29" bestFit="1" customWidth="1"/>
    <col min="8" max="8" width="9.421875" style="21" bestFit="1" customWidth="1"/>
    <col min="9" max="9" width="11.7109375" style="33" bestFit="1" customWidth="1"/>
    <col min="10" max="10" width="9.421875" style="25" bestFit="1" customWidth="1"/>
    <col min="11" max="11" width="10.7109375" style="29" bestFit="1" customWidth="1"/>
    <col min="12" max="12" width="9.421875" style="21" bestFit="1" customWidth="1"/>
    <col min="13" max="13" width="12.140625" style="42" customWidth="1"/>
    <col min="14" max="14" width="11.00390625" style="43" bestFit="1" customWidth="1"/>
  </cols>
  <sheetData>
    <row r="1" spans="1:14" ht="15">
      <c r="A1" s="12" t="s">
        <v>56</v>
      </c>
      <c r="B1" s="51"/>
      <c r="C1" s="81"/>
      <c r="D1" s="82"/>
      <c r="E1" s="83"/>
      <c r="F1" s="101"/>
      <c r="G1" s="102"/>
      <c r="H1" s="101"/>
      <c r="I1" s="102"/>
      <c r="J1" s="101"/>
      <c r="K1" s="102"/>
      <c r="L1" s="101"/>
      <c r="M1" s="85"/>
      <c r="N1" s="86"/>
    </row>
    <row r="2" spans="1:14" ht="15">
      <c r="A2" s="1" t="s">
        <v>48</v>
      </c>
      <c r="B2" s="94"/>
      <c r="C2" s="81"/>
      <c r="D2" s="82"/>
      <c r="E2" s="83"/>
      <c r="F2" s="101"/>
      <c r="G2" s="102"/>
      <c r="H2" s="101"/>
      <c r="I2" s="102"/>
      <c r="J2" s="101"/>
      <c r="K2" s="102"/>
      <c r="L2" s="101"/>
      <c r="M2" s="85"/>
      <c r="N2" s="86"/>
    </row>
    <row r="3" spans="1:14" ht="15">
      <c r="A3" s="9"/>
      <c r="B3" s="95"/>
      <c r="C3" s="96"/>
      <c r="D3" s="97"/>
      <c r="E3" s="98"/>
      <c r="F3" s="103"/>
      <c r="G3" s="104"/>
      <c r="H3" s="103"/>
      <c r="I3" s="104"/>
      <c r="J3" s="103"/>
      <c r="K3" s="104"/>
      <c r="L3" s="103"/>
      <c r="M3" s="99"/>
      <c r="N3" s="100"/>
    </row>
    <row r="4" spans="1:14" ht="15">
      <c r="A4" s="70" t="s">
        <v>3</v>
      </c>
      <c r="B4" s="707" t="s">
        <v>10</v>
      </c>
      <c r="C4" s="709">
        <v>2005</v>
      </c>
      <c r="D4" s="710"/>
      <c r="E4" s="711">
        <v>2006</v>
      </c>
      <c r="F4" s="712"/>
      <c r="G4" s="713">
        <v>2007</v>
      </c>
      <c r="H4" s="713"/>
      <c r="I4" s="711">
        <v>2008</v>
      </c>
      <c r="J4" s="712"/>
      <c r="K4" s="709">
        <v>2009</v>
      </c>
      <c r="L4" s="710"/>
      <c r="M4" s="62" t="s">
        <v>49</v>
      </c>
      <c r="N4" s="63" t="s">
        <v>50</v>
      </c>
    </row>
    <row r="5" spans="1:14" ht="15">
      <c r="A5" s="71" t="s">
        <v>4</v>
      </c>
      <c r="B5" s="708"/>
      <c r="C5" s="30" t="s">
        <v>16</v>
      </c>
      <c r="D5" s="22" t="s">
        <v>17</v>
      </c>
      <c r="E5" s="34" t="s">
        <v>16</v>
      </c>
      <c r="F5" s="26" t="s">
        <v>17</v>
      </c>
      <c r="G5" s="30" t="s">
        <v>16</v>
      </c>
      <c r="H5" s="22" t="s">
        <v>17</v>
      </c>
      <c r="I5" s="34" t="s">
        <v>16</v>
      </c>
      <c r="J5" s="26" t="s">
        <v>17</v>
      </c>
      <c r="K5" s="30" t="s">
        <v>16</v>
      </c>
      <c r="L5" s="22" t="s">
        <v>17</v>
      </c>
      <c r="M5" s="44"/>
      <c r="N5" s="45"/>
    </row>
    <row r="6" spans="1:14" ht="15">
      <c r="A6" s="72" t="s">
        <v>5</v>
      </c>
      <c r="B6" s="11"/>
      <c r="C6" s="31"/>
      <c r="D6" s="23"/>
      <c r="E6" s="35"/>
      <c r="F6" s="27"/>
      <c r="G6" s="31"/>
      <c r="H6" s="23"/>
      <c r="I6" s="35"/>
      <c r="J6" s="27"/>
      <c r="K6" s="31"/>
      <c r="L6" s="23"/>
      <c r="M6" s="46"/>
      <c r="N6" s="47"/>
    </row>
    <row r="7" spans="1:14" ht="15">
      <c r="A7" s="64" t="s">
        <v>6</v>
      </c>
      <c r="C7" s="31"/>
      <c r="D7" s="23"/>
      <c r="E7" s="35"/>
      <c r="F7" s="27"/>
      <c r="G7" s="31"/>
      <c r="H7" s="23"/>
      <c r="I7" s="35"/>
      <c r="J7" s="27"/>
      <c r="K7" s="31"/>
      <c r="L7" s="23"/>
      <c r="M7" s="46"/>
      <c r="N7" s="47"/>
    </row>
    <row r="8" spans="1:14" ht="15">
      <c r="A8" s="71" t="s">
        <v>20</v>
      </c>
      <c r="B8" s="69" t="s">
        <v>55</v>
      </c>
      <c r="C8" s="31"/>
      <c r="D8" s="23"/>
      <c r="E8" s="35"/>
      <c r="F8" s="27"/>
      <c r="G8" s="31"/>
      <c r="H8" s="23"/>
      <c r="I8" s="35"/>
      <c r="J8" s="27"/>
      <c r="K8" s="31"/>
      <c r="L8" s="23"/>
      <c r="M8" s="46"/>
      <c r="N8" s="47"/>
    </row>
    <row r="9" spans="1:14" ht="15">
      <c r="A9" s="71" t="s">
        <v>2</v>
      </c>
      <c r="B9" s="110" t="s">
        <v>60</v>
      </c>
      <c r="C9" s="31"/>
      <c r="D9" s="23"/>
      <c r="E9" s="35"/>
      <c r="F9" s="27"/>
      <c r="G9" s="31"/>
      <c r="H9" s="23"/>
      <c r="I9" s="35"/>
      <c r="J9" s="27"/>
      <c r="K9" s="31"/>
      <c r="L9" s="23"/>
      <c r="M9" s="46"/>
      <c r="N9" s="47"/>
    </row>
    <row r="10" spans="1:14" ht="15">
      <c r="A10" s="71" t="s">
        <v>1</v>
      </c>
      <c r="B10" s="69" t="s">
        <v>55</v>
      </c>
      <c r="C10" s="31"/>
      <c r="D10" s="23"/>
      <c r="E10" s="35"/>
      <c r="F10" s="27"/>
      <c r="G10" s="31"/>
      <c r="H10" s="23"/>
      <c r="I10" s="35"/>
      <c r="J10" s="27"/>
      <c r="K10" s="31"/>
      <c r="L10" s="23"/>
      <c r="M10" s="46"/>
      <c r="N10" s="47"/>
    </row>
    <row r="11" spans="1:14" ht="15">
      <c r="A11" s="71"/>
      <c r="C11" s="31"/>
      <c r="D11" s="23"/>
      <c r="E11" s="35"/>
      <c r="F11" s="27"/>
      <c r="G11" s="31"/>
      <c r="H11" s="23"/>
      <c r="I11" s="35"/>
      <c r="J11" s="27"/>
      <c r="K11" s="31"/>
      <c r="L11" s="23"/>
      <c r="M11" s="46"/>
      <c r="N11" s="47"/>
    </row>
    <row r="12" spans="1:14" ht="15">
      <c r="A12" s="74" t="s">
        <v>7</v>
      </c>
      <c r="C12" s="31"/>
      <c r="D12" s="23"/>
      <c r="E12" s="35"/>
      <c r="F12" s="27"/>
      <c r="G12" s="31"/>
      <c r="H12" s="23"/>
      <c r="I12" s="35"/>
      <c r="J12" s="27"/>
      <c r="K12" s="31"/>
      <c r="L12" s="23"/>
      <c r="M12" s="46"/>
      <c r="N12" s="47"/>
    </row>
    <row r="13" spans="1:14" ht="15">
      <c r="A13" s="71" t="s">
        <v>0</v>
      </c>
      <c r="B13" s="16">
        <v>2006</v>
      </c>
      <c r="C13" s="31"/>
      <c r="D13" s="23"/>
      <c r="E13" s="35"/>
      <c r="F13" s="27"/>
      <c r="G13" s="31"/>
      <c r="H13" s="23"/>
      <c r="I13" s="35"/>
      <c r="J13" s="27"/>
      <c r="K13" s="31"/>
      <c r="L13" s="23"/>
      <c r="M13" s="46"/>
      <c r="N13" s="47"/>
    </row>
    <row r="14" spans="1:14" ht="15">
      <c r="A14" s="71"/>
      <c r="C14" s="31"/>
      <c r="D14" s="23"/>
      <c r="E14" s="35"/>
      <c r="F14" s="27"/>
      <c r="G14" s="31"/>
      <c r="H14" s="23"/>
      <c r="I14" s="35"/>
      <c r="J14" s="27"/>
      <c r="K14" s="31"/>
      <c r="L14" s="23"/>
      <c r="M14" s="46"/>
      <c r="N14" s="47"/>
    </row>
    <row r="15" spans="1:14" ht="15">
      <c r="A15" s="74" t="s">
        <v>8</v>
      </c>
      <c r="C15" s="31"/>
      <c r="D15" s="23"/>
      <c r="E15" s="35"/>
      <c r="F15" s="27"/>
      <c r="G15" s="31"/>
      <c r="H15" s="23"/>
      <c r="I15" s="35"/>
      <c r="J15" s="27"/>
      <c r="K15" s="31"/>
      <c r="L15" s="23"/>
      <c r="M15" s="46"/>
      <c r="N15" s="47"/>
    </row>
    <row r="16" spans="1:14" ht="15">
      <c r="A16" s="75" t="s">
        <v>21</v>
      </c>
      <c r="B16" s="14">
        <v>2006</v>
      </c>
      <c r="C16" s="32"/>
      <c r="D16" s="24"/>
      <c r="E16" s="36"/>
      <c r="F16" s="28"/>
      <c r="G16" s="32"/>
      <c r="H16" s="24"/>
      <c r="I16" s="36"/>
      <c r="J16" s="28"/>
      <c r="K16" s="32"/>
      <c r="L16" s="24"/>
      <c r="M16" s="44"/>
      <c r="N16" s="45"/>
    </row>
    <row r="17" spans="1:14" ht="15">
      <c r="A17" s="71"/>
      <c r="B17" s="110"/>
      <c r="C17" s="31"/>
      <c r="D17" s="23"/>
      <c r="E17" s="35"/>
      <c r="F17" s="27"/>
      <c r="G17" s="31"/>
      <c r="H17" s="23"/>
      <c r="I17" s="35"/>
      <c r="J17" s="27"/>
      <c r="K17" s="31"/>
      <c r="L17" s="23"/>
      <c r="M17" s="46"/>
      <c r="N17" s="47"/>
    </row>
    <row r="18" spans="1:14" ht="15">
      <c r="A18" s="76" t="s">
        <v>59</v>
      </c>
      <c r="B18" s="110"/>
      <c r="C18" s="31"/>
      <c r="D18" s="23"/>
      <c r="E18" s="35"/>
      <c r="F18" s="27"/>
      <c r="G18" s="31"/>
      <c r="H18" s="23"/>
      <c r="I18" s="35"/>
      <c r="J18" s="27"/>
      <c r="K18" s="31"/>
      <c r="L18" s="23"/>
      <c r="M18" s="46"/>
      <c r="N18" s="47"/>
    </row>
    <row r="19" spans="1:14" ht="15">
      <c r="A19" s="64" t="s">
        <v>6</v>
      </c>
      <c r="B19" s="110"/>
      <c r="C19" s="31"/>
      <c r="D19" s="23"/>
      <c r="E19" s="35"/>
      <c r="F19" s="27"/>
      <c r="G19" s="31"/>
      <c r="H19" s="23"/>
      <c r="I19" s="35"/>
      <c r="J19" s="27"/>
      <c r="K19" s="31"/>
      <c r="L19" s="23"/>
      <c r="M19" s="46"/>
      <c r="N19" s="47"/>
    </row>
    <row r="20" spans="1:14" ht="15">
      <c r="A20" s="73" t="s">
        <v>52</v>
      </c>
      <c r="B20" s="110">
        <v>2008</v>
      </c>
      <c r="C20" s="31"/>
      <c r="D20" s="23"/>
      <c r="E20" s="35"/>
      <c r="F20" s="27"/>
      <c r="G20" s="31"/>
      <c r="H20" s="23"/>
      <c r="I20" s="35"/>
      <c r="J20" s="27"/>
      <c r="K20" s="31"/>
      <c r="L20" s="23"/>
      <c r="M20" s="46"/>
      <c r="N20" s="47"/>
    </row>
    <row r="21" spans="1:14" ht="15">
      <c r="A21" s="73" t="s">
        <v>53</v>
      </c>
      <c r="B21" s="110">
        <v>2008</v>
      </c>
      <c r="C21" s="31"/>
      <c r="D21" s="23"/>
      <c r="E21" s="35"/>
      <c r="F21" s="27"/>
      <c r="G21" s="31"/>
      <c r="H21" s="23"/>
      <c r="I21" s="35"/>
      <c r="J21" s="27"/>
      <c r="K21" s="31"/>
      <c r="L21" s="23"/>
      <c r="M21" s="46"/>
      <c r="N21" s="47"/>
    </row>
    <row r="22" spans="1:14" ht="15">
      <c r="A22" s="75" t="s">
        <v>2</v>
      </c>
      <c r="B22" s="14">
        <v>2008</v>
      </c>
      <c r="C22" s="32"/>
      <c r="D22" s="24"/>
      <c r="E22" s="36"/>
      <c r="F22" s="28"/>
      <c r="G22" s="32"/>
      <c r="H22" s="24"/>
      <c r="I22" s="36"/>
      <c r="J22" s="28"/>
      <c r="K22" s="32"/>
      <c r="L22" s="24"/>
      <c r="M22" s="44"/>
      <c r="N22" s="45"/>
    </row>
    <row r="23" spans="1:14" ht="15">
      <c r="A23" s="113"/>
      <c r="B23" s="114"/>
      <c r="C23" s="115"/>
      <c r="D23" s="116"/>
      <c r="E23" s="115"/>
      <c r="F23" s="116"/>
      <c r="G23" s="89"/>
      <c r="H23" s="119"/>
      <c r="I23" s="115"/>
      <c r="J23" s="116"/>
      <c r="K23" s="89"/>
      <c r="L23" s="119"/>
      <c r="M23" s="117"/>
      <c r="N23" s="118"/>
    </row>
    <row r="24" spans="1:14" ht="15">
      <c r="A24" s="76" t="s">
        <v>22</v>
      </c>
      <c r="C24" s="31"/>
      <c r="D24" s="23"/>
      <c r="E24" s="35"/>
      <c r="F24" s="27"/>
      <c r="G24" s="31"/>
      <c r="H24" s="23"/>
      <c r="I24" s="35"/>
      <c r="J24" s="27"/>
      <c r="K24" s="31"/>
      <c r="L24" s="23"/>
      <c r="M24" s="46"/>
      <c r="N24" s="47"/>
    </row>
    <row r="25" spans="1:14" ht="15">
      <c r="A25" s="74" t="s">
        <v>6</v>
      </c>
      <c r="B25" s="18"/>
      <c r="C25" s="31"/>
      <c r="D25" s="23"/>
      <c r="E25" s="35"/>
      <c r="F25" s="27"/>
      <c r="G25" s="31"/>
      <c r="H25" s="23"/>
      <c r="I25" s="35"/>
      <c r="J25" s="27"/>
      <c r="K25" s="31"/>
      <c r="L25" s="23"/>
      <c r="M25" s="46"/>
      <c r="N25" s="47"/>
    </row>
    <row r="26" spans="1:14" ht="15">
      <c r="A26" s="77" t="s">
        <v>28</v>
      </c>
      <c r="B26" s="18">
        <v>2006</v>
      </c>
      <c r="C26" s="31"/>
      <c r="D26" s="23"/>
      <c r="E26" s="35">
        <f>'[1]Initiative Level'!$AK$9*1000</f>
        <v>1146995.262076076</v>
      </c>
      <c r="F26" s="27">
        <f>'[1]Initiative Level'!$I$9*1000</f>
        <v>7.476141016995449</v>
      </c>
      <c r="G26" s="31">
        <f>'[1]Initiative Level'!$AL$9*1000</f>
        <v>1146995.262076076</v>
      </c>
      <c r="H26" s="23">
        <f>'[1]Initiative Level'!$J$9*1000</f>
        <v>7.476141016995449</v>
      </c>
      <c r="I26" s="35">
        <f>'[1]Initiative Level'!$AM$9*1000</f>
        <v>1146995.262076076</v>
      </c>
      <c r="J26" s="27">
        <f>'[1]Initiative Level'!$K$9*1000</f>
        <v>7.476141016995449</v>
      </c>
      <c r="K26" s="31">
        <f>'[1]Initiative Level'!$AN$9*1000</f>
        <v>1146995.262076076</v>
      </c>
      <c r="L26" s="23">
        <f>'[1]Initiative Level'!$L$9*1000</f>
        <v>7.476141016995449</v>
      </c>
      <c r="M26" s="46">
        <f>C26+E26+G26+I26+K26</f>
        <v>4587981.048304304</v>
      </c>
      <c r="N26" s="47">
        <f>D26+F26+H26+J26+L26</f>
        <v>29.904564067981795</v>
      </c>
    </row>
    <row r="27" spans="1:14" ht="15">
      <c r="A27" s="78" t="s">
        <v>29</v>
      </c>
      <c r="B27" s="18" t="s">
        <v>27</v>
      </c>
      <c r="C27" s="31"/>
      <c r="D27" s="23"/>
      <c r="E27" s="35">
        <f>'[1]Initiative Level'!$AK$10*1000</f>
        <v>87423.01942801771</v>
      </c>
      <c r="F27" s="27">
        <f>'[1]Initiative Level'!$I$10*1000</f>
        <v>89.54628177949016</v>
      </c>
      <c r="G27" s="31">
        <f>('[1]Initiative Level'!$AL$10+'[1]Initiative Level'!$AL$17)*1000</f>
        <v>343004.31993621064</v>
      </c>
      <c r="H27" s="23">
        <f>('[1]Initiative Level'!$J$10+'[1]Initiative Level'!$J$17)*1000</f>
        <v>257.33416965674166</v>
      </c>
      <c r="I27" s="35">
        <f>('[1]Initiative Level'!$AM$10+'[1]Initiative Level'!$AM$17+'[1]Initiative Level'!$AM$33)*1000</f>
        <v>494245.15077786293</v>
      </c>
      <c r="J27" s="27">
        <f>('[1]Initiative Level'!$K$10+'[1]Initiative Level'!$K$17+'[1]Initiative Level'!$K$33)*1000</f>
        <v>379.4611252485622</v>
      </c>
      <c r="K27" s="31">
        <f>('[1]Initiative Level'!$AN$10+'[1]Initiative Level'!$AN$17+'[1]Initiative Level'!$AN$33)*1000</f>
        <v>494245.15077786293</v>
      </c>
      <c r="L27" s="23">
        <f>('[1]Initiative Level'!$L$10+'[1]Initiative Level'!$L$17+'[1]Initiative Level'!$L$33)*1000</f>
        <v>379.4611252485622</v>
      </c>
      <c r="M27" s="46">
        <f aca="true" t="shared" si="0" ref="M27:M53">C27+E27+G27+I27+K27</f>
        <v>1418917.6409199543</v>
      </c>
      <c r="N27" s="47">
        <f aca="true" t="shared" si="1" ref="N27:N53">D27+F27+H27+J27+L27</f>
        <v>1105.8027019333563</v>
      </c>
    </row>
    <row r="28" spans="1:14" ht="15">
      <c r="A28" s="77" t="s">
        <v>30</v>
      </c>
      <c r="B28" s="18">
        <v>2006</v>
      </c>
      <c r="C28" s="31"/>
      <c r="D28" s="23"/>
      <c r="E28" s="35">
        <f>'[1]Initiative Level'!$AK$11*1000</f>
        <v>46956.912022063836</v>
      </c>
      <c r="F28" s="27">
        <f>'[1]Initiative Level'!$I$11*1000</f>
        <v>10.643566725001138</v>
      </c>
      <c r="G28" s="31">
        <f>'[1]Initiative Level'!$AL$11*1000</f>
        <v>46956.912022063836</v>
      </c>
      <c r="H28" s="23">
        <f>'[1]Initiative Level'!$J$11*1000</f>
        <v>10.643566725001138</v>
      </c>
      <c r="I28" s="35">
        <f>'[1]Initiative Level'!$AM$11*1000</f>
        <v>46956.912022063836</v>
      </c>
      <c r="J28" s="27">
        <f>('[1]Initiative Level'!$K$11)*1000</f>
        <v>10.643566725001138</v>
      </c>
      <c r="K28" s="31">
        <f>'[1]Initiative Level'!$AN$11*1000</f>
        <v>46956.912022063836</v>
      </c>
      <c r="L28" s="23">
        <f>'[1]Initiative Level'!$L$11*1000</f>
        <v>10.643566725001138</v>
      </c>
      <c r="M28" s="46">
        <f t="shared" si="0"/>
        <v>187827.64808825534</v>
      </c>
      <c r="N28" s="47">
        <f t="shared" si="1"/>
        <v>42.57426690000455</v>
      </c>
    </row>
    <row r="29" spans="1:14" ht="15">
      <c r="A29" s="77" t="s">
        <v>31</v>
      </c>
      <c r="B29" s="18">
        <v>2006</v>
      </c>
      <c r="C29" s="31"/>
      <c r="D29" s="23"/>
      <c r="E29" s="35">
        <f>'[1]Initiative Level'!$AK$12*1000</f>
        <v>1860773.7867485078</v>
      </c>
      <c r="F29" s="27">
        <f>'[1]Initiative Level'!$I$12*1000</f>
        <v>27.99766526152325</v>
      </c>
      <c r="G29" s="31">
        <f>'[1]Initiative Level'!$AL$12*1000</f>
        <v>1860773.7867485078</v>
      </c>
      <c r="H29" s="23">
        <f>'[1]Initiative Level'!$J$12*1000</f>
        <v>27.99766526152325</v>
      </c>
      <c r="I29" s="35">
        <f>'[1]Initiative Level'!$AM$12*1000</f>
        <v>1860773.7867485078</v>
      </c>
      <c r="J29" s="27">
        <f>'[1]Initiative Level'!$K$12*1000</f>
        <v>27.99766526152325</v>
      </c>
      <c r="K29" s="31">
        <f>'[1]Initiative Level'!$AN$12*1000</f>
        <v>1860773.7867485078</v>
      </c>
      <c r="L29" s="23">
        <f>'[1]Initiative Level'!$L$12*1000</f>
        <v>27.99766526152325</v>
      </c>
      <c r="M29" s="46">
        <f t="shared" si="0"/>
        <v>7443095.146994031</v>
      </c>
      <c r="N29" s="47">
        <f t="shared" si="1"/>
        <v>111.990661046093</v>
      </c>
    </row>
    <row r="30" spans="1:14" ht="15">
      <c r="A30" s="77" t="s">
        <v>23</v>
      </c>
      <c r="B30" s="18" t="s">
        <v>26</v>
      </c>
      <c r="C30" s="31"/>
      <c r="D30" s="23"/>
      <c r="E30" s="35"/>
      <c r="F30" s="27"/>
      <c r="G30" s="31">
        <f>'[1]Initiative Level'!$AL$16*1000</f>
        <v>190206.2085695473</v>
      </c>
      <c r="H30" s="23">
        <f>'[1]Initiative Level'!$J$16*1000</f>
        <v>21.239151796984068</v>
      </c>
      <c r="I30" s="35">
        <f>('[1]Initiative Level'!$AM$16+'[1]Initiative Level'!$AM$32)*1000</f>
        <v>459350.35733683006</v>
      </c>
      <c r="J30" s="27">
        <f>('[1]Initiative Level'!$K$16+'[1]Initiative Level'!$K$32)*1000</f>
        <v>46.033215931803845</v>
      </c>
      <c r="K30" s="31">
        <f>('[1]Initiative Level'!$AN$16+'[1]Initiative Level'!$AN$32)*1000</f>
        <v>459350.35733683006</v>
      </c>
      <c r="L30" s="23">
        <f>('[1]Initiative Level'!$L$16+'[1]Initiative Level'!$L$32)*1000</f>
        <v>46.033215931803845</v>
      </c>
      <c r="M30" s="46">
        <f t="shared" si="0"/>
        <v>1108906.9232432074</v>
      </c>
      <c r="N30" s="47">
        <f t="shared" si="1"/>
        <v>113.30558366059176</v>
      </c>
    </row>
    <row r="31" spans="1:14" ht="15">
      <c r="A31" s="77" t="s">
        <v>32</v>
      </c>
      <c r="B31" s="18">
        <v>2007</v>
      </c>
      <c r="C31" s="31"/>
      <c r="D31" s="23"/>
      <c r="E31" s="35"/>
      <c r="F31" s="27"/>
      <c r="G31" s="31">
        <f>'[1]Initiative Level'!$AL$18*1000</f>
        <v>0</v>
      </c>
      <c r="H31" s="23">
        <f>'[1]Initiative Level'!$J$18*1000</f>
        <v>0</v>
      </c>
      <c r="I31" s="35">
        <f>'[1]Initiative Level'!$AM$18*1000</f>
        <v>0</v>
      </c>
      <c r="J31" s="27">
        <f>'[1]Initiative Level'!$K$18*1000</f>
        <v>0</v>
      </c>
      <c r="K31" s="31">
        <f>'[1]Initiative Level'!$AN$18*1000</f>
        <v>0</v>
      </c>
      <c r="L31" s="23">
        <f>'[1]Initiative Level'!$L$18*1000</f>
        <v>0</v>
      </c>
      <c r="M31" s="46">
        <f t="shared" si="0"/>
        <v>0</v>
      </c>
      <c r="N31" s="47">
        <f t="shared" si="1"/>
        <v>0</v>
      </c>
    </row>
    <row r="32" spans="1:14" ht="15">
      <c r="A32" s="79" t="s">
        <v>33</v>
      </c>
      <c r="B32" s="18">
        <v>2007</v>
      </c>
      <c r="C32" s="31"/>
      <c r="D32" s="23"/>
      <c r="E32" s="35"/>
      <c r="F32" s="27"/>
      <c r="G32" s="31">
        <f>'[1]Initiative Level'!$AL$19*1000</f>
        <v>1117809.4609201972</v>
      </c>
      <c r="H32" s="23">
        <f>'[1]Initiative Level'!$J$19*1000</f>
        <v>42.91943070961507</v>
      </c>
      <c r="I32" s="35">
        <f>'[1]Initiative Level'!$AM$19*1000</f>
        <v>1104253.6545167803</v>
      </c>
      <c r="J32" s="27">
        <f>'[1]Initiative Level'!$K$19*1000</f>
        <v>38.89224153936917</v>
      </c>
      <c r="K32" s="31">
        <f>'[1]Initiative Level'!$AN$19*1000</f>
        <v>1104253.6545167803</v>
      </c>
      <c r="L32" s="23">
        <f>'[1]Initiative Level'!$L$19*1000</f>
        <v>38.89224153936917</v>
      </c>
      <c r="M32" s="46">
        <f t="shared" si="0"/>
        <v>3326316.769953758</v>
      </c>
      <c r="N32" s="47">
        <f t="shared" si="1"/>
        <v>120.7039137883534</v>
      </c>
    </row>
    <row r="33" spans="1:14" ht="15">
      <c r="A33" s="77" t="s">
        <v>34</v>
      </c>
      <c r="B33" s="18" t="s">
        <v>26</v>
      </c>
      <c r="C33" s="31"/>
      <c r="D33" s="23"/>
      <c r="E33" s="35"/>
      <c r="F33" s="27"/>
      <c r="G33" s="31">
        <f>'[1]Initiative Level'!$AL$20*1000</f>
        <v>0</v>
      </c>
      <c r="H33" s="23">
        <f>'[1]Initiative Level'!$J$20*1000</f>
        <v>0</v>
      </c>
      <c r="I33" s="35">
        <f>('[1]Initiative Level'!$AM$20+'[1]Initiative Level'!$AM$37)*1000</f>
        <v>0</v>
      </c>
      <c r="J33" s="27">
        <f>('[1]Initiative Level'!$K$20+'[1]Initiative Level'!$K$37)*1000</f>
        <v>0</v>
      </c>
      <c r="K33" s="31">
        <f>('[1]Initiative Level'!$AN$20+'[1]Initiative Level'!$AN$37)*1000</f>
        <v>0</v>
      </c>
      <c r="L33" s="23">
        <f>('[1]Initiative Level'!$L$20+'[1]Initiative Level'!$L$37)*1000</f>
        <v>0</v>
      </c>
      <c r="M33" s="46">
        <f t="shared" si="0"/>
        <v>0</v>
      </c>
      <c r="N33" s="47">
        <f t="shared" si="1"/>
        <v>0</v>
      </c>
    </row>
    <row r="34" spans="1:14" ht="15">
      <c r="A34" s="77" t="s">
        <v>24</v>
      </c>
      <c r="B34" s="18">
        <v>2007</v>
      </c>
      <c r="C34" s="31"/>
      <c r="D34" s="23"/>
      <c r="E34" s="35"/>
      <c r="F34" s="27"/>
      <c r="G34" s="31">
        <f>'[1]Initiative Level'!$AL$21*1000</f>
        <v>530370.443665522</v>
      </c>
      <c r="H34" s="23">
        <f>'[1]Initiative Level'!$J$21*1000</f>
        <v>294.6502464808456</v>
      </c>
      <c r="I34" s="35">
        <f>'[1]Initiative Level'!$AM$21*1000</f>
        <v>530370.443665522</v>
      </c>
      <c r="J34" s="27">
        <f>'[1]Initiative Level'!$K$21*1000</f>
        <v>294.6502464808456</v>
      </c>
      <c r="K34" s="31">
        <f>'[1]Initiative Level'!$AN$21*1000</f>
        <v>0</v>
      </c>
      <c r="L34" s="23">
        <f>'[1]Initiative Level'!$L$21*1000</f>
        <v>0</v>
      </c>
      <c r="M34" s="46">
        <f t="shared" si="0"/>
        <v>1060740.887331044</v>
      </c>
      <c r="N34" s="47">
        <f t="shared" si="1"/>
        <v>589.3004929616912</v>
      </c>
    </row>
    <row r="35" spans="1:14" ht="15">
      <c r="A35" s="77" t="s">
        <v>35</v>
      </c>
      <c r="B35" s="18">
        <v>2007</v>
      </c>
      <c r="C35" s="31"/>
      <c r="D35" s="23"/>
      <c r="E35" s="35"/>
      <c r="F35" s="27"/>
      <c r="G35" s="31">
        <f>'[1]Initiative Level'!$AL$22*1000</f>
        <v>0</v>
      </c>
      <c r="H35" s="23">
        <f>'[1]Initiative Level'!$J$22*1000</f>
        <v>0</v>
      </c>
      <c r="I35" s="35">
        <f>'[1]Initiative Level'!$AM$22*1000</f>
        <v>0</v>
      </c>
      <c r="J35" s="27">
        <f>'[1]Initiative Level'!$K$22*1000</f>
        <v>0</v>
      </c>
      <c r="K35" s="31">
        <f>'[1]Initiative Level'!$AN$22*1000</f>
        <v>0</v>
      </c>
      <c r="L35" s="23">
        <f>'[1]Initiative Level'!$L$22*1000</f>
        <v>0</v>
      </c>
      <c r="M35" s="46">
        <f t="shared" si="0"/>
        <v>0</v>
      </c>
      <c r="N35" s="47">
        <f t="shared" si="1"/>
        <v>0</v>
      </c>
    </row>
    <row r="36" spans="1:14" ht="15">
      <c r="A36" s="77" t="s">
        <v>36</v>
      </c>
      <c r="B36" s="18">
        <v>2007</v>
      </c>
      <c r="C36" s="31"/>
      <c r="D36" s="23"/>
      <c r="E36" s="35"/>
      <c r="F36" s="27"/>
      <c r="G36" s="31">
        <f>'[1]Initiative Level'!$AL$23*1000</f>
        <v>100740.64771841484</v>
      </c>
      <c r="H36" s="23">
        <f>'[1]Initiative Level'!$J$23*1000</f>
        <v>11.851840908048803</v>
      </c>
      <c r="I36" s="35">
        <f>'[1]Initiative Level'!$AM$23*1000</f>
        <v>100740.64771841484</v>
      </c>
      <c r="J36" s="27">
        <f>'[1]Initiative Level'!$K$23*1000</f>
        <v>11.851840908048803</v>
      </c>
      <c r="K36" s="31">
        <f>'[1]Initiative Level'!$AN$23*1000</f>
        <v>100740.64771841484</v>
      </c>
      <c r="L36" s="23">
        <f>'[1]Initiative Level'!$L$23*1000</f>
        <v>11.851840908048803</v>
      </c>
      <c r="M36" s="46">
        <f t="shared" si="0"/>
        <v>302221.9431552445</v>
      </c>
      <c r="N36" s="47">
        <f t="shared" si="1"/>
        <v>35.555522724146414</v>
      </c>
    </row>
    <row r="37" spans="1:14" ht="15">
      <c r="A37" s="77" t="s">
        <v>37</v>
      </c>
      <c r="B37" s="18">
        <v>2007</v>
      </c>
      <c r="C37" s="31"/>
      <c r="D37" s="23"/>
      <c r="E37" s="35"/>
      <c r="F37" s="27"/>
      <c r="G37" s="31">
        <f>'[1]Initiative Level'!$AL$24*1000</f>
        <v>0</v>
      </c>
      <c r="H37" s="23">
        <f>'[1]Initiative Level'!$J$24*1000</f>
        <v>0</v>
      </c>
      <c r="I37" s="35">
        <f>'[1]Initiative Level'!$AM$24*1000</f>
        <v>0</v>
      </c>
      <c r="J37" s="27">
        <f>'[1]Initiative Level'!$K$24*1000</f>
        <v>0</v>
      </c>
      <c r="K37" s="31">
        <f>'[1]Initiative Level'!$AN$24*1000</f>
        <v>0</v>
      </c>
      <c r="L37" s="23">
        <f>'[1]Initiative Level'!$L$24*1000</f>
        <v>0</v>
      </c>
      <c r="M37" s="46">
        <f t="shared" si="0"/>
        <v>0</v>
      </c>
      <c r="N37" s="47">
        <f t="shared" si="1"/>
        <v>0</v>
      </c>
    </row>
    <row r="38" spans="1:14" ht="15">
      <c r="A38" s="77" t="s">
        <v>38</v>
      </c>
      <c r="B38" s="18">
        <v>2008</v>
      </c>
      <c r="C38" s="31"/>
      <c r="D38" s="23"/>
      <c r="E38" s="35"/>
      <c r="F38" s="27"/>
      <c r="G38" s="31"/>
      <c r="H38" s="23"/>
      <c r="I38" s="35">
        <f>'[1]Initiative Level'!$AM$34*1000</f>
        <v>0</v>
      </c>
      <c r="J38" s="27">
        <f>'[1]Initiative Level'!$K$34*1000</f>
        <v>0</v>
      </c>
      <c r="K38" s="31">
        <f>'[1]Initiative Level'!$AN$34*1000</f>
        <v>0</v>
      </c>
      <c r="L38" s="23">
        <f>'[1]Initiative Level'!$L$34*1000</f>
        <v>0</v>
      </c>
      <c r="M38" s="46">
        <f t="shared" si="0"/>
        <v>0</v>
      </c>
      <c r="N38" s="47">
        <f t="shared" si="1"/>
        <v>0</v>
      </c>
    </row>
    <row r="39" spans="1:14" ht="15">
      <c r="A39" s="77" t="s">
        <v>39</v>
      </c>
      <c r="B39" s="18">
        <v>2008</v>
      </c>
      <c r="C39" s="31"/>
      <c r="D39" s="23"/>
      <c r="E39" s="35"/>
      <c r="F39" s="27"/>
      <c r="G39" s="31"/>
      <c r="H39" s="23"/>
      <c r="I39" s="35">
        <f>'[1]Initiative Level'!$AM$35*1000</f>
        <v>0</v>
      </c>
      <c r="J39" s="27">
        <f>'[1]Initiative Level'!$K$35*1000</f>
        <v>1.485509739414837</v>
      </c>
      <c r="K39" s="31">
        <f>'[1]Initiative Level'!$AN$35*1000</f>
        <v>0</v>
      </c>
      <c r="L39" s="23">
        <f>'[1]Initiative Level'!$L$35*1000</f>
        <v>0</v>
      </c>
      <c r="M39" s="46">
        <f t="shared" si="0"/>
        <v>0</v>
      </c>
      <c r="N39" s="47">
        <f t="shared" si="1"/>
        <v>1.485509739414837</v>
      </c>
    </row>
    <row r="40" spans="1:14" ht="15">
      <c r="A40" s="79" t="s">
        <v>40</v>
      </c>
      <c r="B40" s="18">
        <v>2008</v>
      </c>
      <c r="C40" s="31"/>
      <c r="D40" s="23"/>
      <c r="E40" s="35"/>
      <c r="F40" s="27"/>
      <c r="G40" s="31"/>
      <c r="H40" s="23"/>
      <c r="I40" s="35">
        <f>'[1]Initiative Level'!$AM$36*1000</f>
        <v>378206.800454736</v>
      </c>
      <c r="J40" s="27">
        <f>'[1]Initiative Level'!$K$36*1000</f>
        <v>25.28695776788217</v>
      </c>
      <c r="K40" s="31">
        <f>'[1]Initiative Level'!$AN$36*1000</f>
        <v>375097.84508634295</v>
      </c>
      <c r="L40" s="23">
        <f>'[1]Initiative Level'!$L$36*1000</f>
        <v>24.36383210176334</v>
      </c>
      <c r="M40" s="46">
        <f t="shared" si="0"/>
        <v>753304.6455410789</v>
      </c>
      <c r="N40" s="47">
        <f t="shared" si="1"/>
        <v>49.65078986964551</v>
      </c>
    </row>
    <row r="41" spans="1:14" ht="15">
      <c r="A41" s="79" t="s">
        <v>54</v>
      </c>
      <c r="B41" s="18">
        <v>2008</v>
      </c>
      <c r="C41" s="31"/>
      <c r="D41" s="23"/>
      <c r="E41" s="35"/>
      <c r="F41" s="27"/>
      <c r="G41" s="31"/>
      <c r="H41" s="23"/>
      <c r="I41" s="35">
        <v>281880</v>
      </c>
      <c r="J41" s="27"/>
      <c r="K41" s="31">
        <v>281880</v>
      </c>
      <c r="L41" s="23"/>
      <c r="M41" s="46">
        <f>I41+K41</f>
        <v>563760</v>
      </c>
      <c r="N41" s="47"/>
    </row>
    <row r="42" spans="1:14" ht="15">
      <c r="A42" s="79"/>
      <c r="B42" s="18"/>
      <c r="C42" s="31"/>
      <c r="D42" s="23"/>
      <c r="E42" s="35"/>
      <c r="F42" s="27"/>
      <c r="G42" s="31"/>
      <c r="H42" s="23"/>
      <c r="I42" s="35"/>
      <c r="J42" s="27"/>
      <c r="K42" s="31"/>
      <c r="L42" s="23"/>
      <c r="M42" s="46"/>
      <c r="N42" s="47"/>
    </row>
    <row r="43" spans="1:14" ht="15">
      <c r="A43" s="74" t="s">
        <v>7</v>
      </c>
      <c r="B43" s="18"/>
      <c r="C43" s="31"/>
      <c r="D43" s="23"/>
      <c r="E43" s="35"/>
      <c r="F43" s="27"/>
      <c r="G43" s="31"/>
      <c r="H43" s="23"/>
      <c r="I43" s="35"/>
      <c r="J43" s="27"/>
      <c r="K43" s="31"/>
      <c r="L43" s="23"/>
      <c r="M43" s="46"/>
      <c r="N43" s="47"/>
    </row>
    <row r="44" spans="1:14" ht="15">
      <c r="A44" s="77" t="s">
        <v>41</v>
      </c>
      <c r="B44" s="18" t="s">
        <v>26</v>
      </c>
      <c r="C44" s="31"/>
      <c r="D44" s="23"/>
      <c r="E44" s="35"/>
      <c r="F44" s="27"/>
      <c r="G44" s="31">
        <f>'[1]Initiative Level'!$AL$25*1000</f>
        <v>0</v>
      </c>
      <c r="H44" s="23">
        <f>'[1]Initiative Level'!$J$25*1000</f>
        <v>0</v>
      </c>
      <c r="I44" s="35">
        <f>('[1]Initiative Level'!$AM$25+'[1]Initiative Level'!$AM$39)*1000</f>
        <v>0</v>
      </c>
      <c r="J44" s="27">
        <f>('[1]Initiative Level'!$K$25+'[1]Initiative Level'!$K$39)*1000</f>
        <v>0</v>
      </c>
      <c r="K44" s="31">
        <f>('[1]Initiative Level'!$AN$25+'[1]Initiative Level'!$AN$39)*1000</f>
        <v>0</v>
      </c>
      <c r="L44" s="23">
        <f>('[1]Initiative Level'!$L$25+'[1]Initiative Level'!$L$39)*1000</f>
        <v>0</v>
      </c>
      <c r="M44" s="46">
        <f t="shared" si="0"/>
        <v>0</v>
      </c>
      <c r="N44" s="47">
        <f t="shared" si="1"/>
        <v>0</v>
      </c>
    </row>
    <row r="45" spans="1:14" ht="15">
      <c r="A45" s="77" t="s">
        <v>42</v>
      </c>
      <c r="B45" s="18">
        <v>2008</v>
      </c>
      <c r="C45" s="31"/>
      <c r="D45" s="23"/>
      <c r="E45" s="35"/>
      <c r="F45" s="27"/>
      <c r="G45" s="31"/>
      <c r="H45" s="23"/>
      <c r="I45" s="35">
        <f>'[1]Initiative Level'!$AM$40*1000</f>
        <v>1779.3323251423628</v>
      </c>
      <c r="J45" s="27">
        <f>'[1]Initiative Level'!$K$40*1000</f>
        <v>0.781170289086891</v>
      </c>
      <c r="K45" s="31">
        <f>'[1]Initiative Level'!$AN$40*1000</f>
        <v>1779.3323251423628</v>
      </c>
      <c r="L45" s="23">
        <f>'[1]Initiative Level'!$L$40*1000</f>
        <v>0.781170289086891</v>
      </c>
      <c r="M45" s="46">
        <f t="shared" si="0"/>
        <v>3558.6646502847257</v>
      </c>
      <c r="N45" s="47">
        <f t="shared" si="1"/>
        <v>1.562340578173782</v>
      </c>
    </row>
    <row r="46" spans="1:14" ht="15">
      <c r="A46" s="77" t="s">
        <v>43</v>
      </c>
      <c r="B46" s="18">
        <v>2008</v>
      </c>
      <c r="C46" s="31"/>
      <c r="D46" s="23"/>
      <c r="E46" s="35"/>
      <c r="F46" s="27"/>
      <c r="G46" s="31"/>
      <c r="H46" s="23"/>
      <c r="I46" s="35">
        <f>'[1]Initiative Level'!$AM$41*1000</f>
        <v>21061.759773599988</v>
      </c>
      <c r="J46" s="27">
        <f>'[1]Initiative Level'!$K$41*1000</f>
        <v>2.874199151378188</v>
      </c>
      <c r="K46" s="31">
        <f>'[1]Initiative Level'!$AN$41*1000</f>
        <v>21061.759773599988</v>
      </c>
      <c r="L46" s="23">
        <f>'[1]Initiative Level'!$L$41*1000</f>
        <v>2.874199151378188</v>
      </c>
      <c r="M46" s="46">
        <f t="shared" si="0"/>
        <v>42123.519547199976</v>
      </c>
      <c r="N46" s="47">
        <f t="shared" si="1"/>
        <v>5.748398302756376</v>
      </c>
    </row>
    <row r="47" spans="1:14" ht="15">
      <c r="A47" s="77" t="s">
        <v>44</v>
      </c>
      <c r="B47" s="18">
        <v>2008</v>
      </c>
      <c r="C47" s="31"/>
      <c r="D47" s="23"/>
      <c r="E47" s="35"/>
      <c r="F47" s="27"/>
      <c r="G47" s="31"/>
      <c r="H47" s="23"/>
      <c r="I47" s="35">
        <f>'[1]Initiative Level'!$AM$42*1000</f>
        <v>0</v>
      </c>
      <c r="J47" s="27">
        <f>'[1]Initiative Level'!$K$42*1000</f>
        <v>0</v>
      </c>
      <c r="K47" s="31">
        <f>'[1]Initiative Level'!$AN$42*1000</f>
        <v>0</v>
      </c>
      <c r="L47" s="23">
        <f>'[1]Initiative Level'!$L$42*1000</f>
        <v>0</v>
      </c>
      <c r="M47" s="46">
        <f t="shared" si="0"/>
        <v>0</v>
      </c>
      <c r="N47" s="47">
        <f t="shared" si="1"/>
        <v>0</v>
      </c>
    </row>
    <row r="48" spans="1:14" ht="15">
      <c r="A48" s="80"/>
      <c r="B48" s="18"/>
      <c r="C48" s="31"/>
      <c r="D48" s="23"/>
      <c r="E48" s="35"/>
      <c r="F48" s="27"/>
      <c r="G48" s="31"/>
      <c r="H48" s="23"/>
      <c r="I48" s="35"/>
      <c r="J48" s="27"/>
      <c r="K48" s="31"/>
      <c r="L48" s="23"/>
      <c r="M48" s="46"/>
      <c r="N48" s="47"/>
    </row>
    <row r="49" spans="1:14" ht="15">
      <c r="A49" s="74" t="s">
        <v>8</v>
      </c>
      <c r="B49" s="18"/>
      <c r="C49" s="31"/>
      <c r="D49" s="23"/>
      <c r="E49" s="35"/>
      <c r="F49" s="27"/>
      <c r="G49" s="31"/>
      <c r="H49" s="23"/>
      <c r="I49" s="35"/>
      <c r="J49" s="27"/>
      <c r="K49" s="31"/>
      <c r="L49" s="23"/>
      <c r="M49" s="46"/>
      <c r="N49" s="47"/>
    </row>
    <row r="50" spans="1:14" ht="15">
      <c r="A50" s="77" t="s">
        <v>45</v>
      </c>
      <c r="B50" s="18" t="s">
        <v>27</v>
      </c>
      <c r="C50" s="31"/>
      <c r="D50" s="23"/>
      <c r="E50" s="35">
        <f>'[1]Initiative Level'!$AK$13*1000</f>
        <v>0</v>
      </c>
      <c r="F50" s="27">
        <f>'[1]Initiative Level'!$I$13*1000</f>
        <v>1187.4279652640237</v>
      </c>
      <c r="G50" s="31">
        <f>('[1]Initiative Level'!$AL$13+'[1]Initiative Level'!$AL$27)*1000</f>
        <v>0</v>
      </c>
      <c r="H50" s="23">
        <f>('[1]Initiative Level'!$J$13+'[1]Initiative Level'!$J$27)*1000</f>
        <v>1967.805156795073</v>
      </c>
      <c r="I50" s="35">
        <f>('[1]Initiative Level'!$AM$13+'[1]Initiative Level'!$AM$27+'[1]Initiative Level'!$AM$43)*1000</f>
        <v>0</v>
      </c>
      <c r="J50" s="27">
        <f>('[1]Initiative Level'!$K$13+'[1]Initiative Level'!$K$27+'[1]Initiative Level'!$K$43)*1000</f>
        <v>1967.99077153543</v>
      </c>
      <c r="K50" s="31">
        <f>('[1]Initiative Level'!$AN$13+'[1]Initiative Level'!$AN$27+'[1]Initiative Level'!$AN$43)*1000</f>
        <v>0</v>
      </c>
      <c r="L50" s="23">
        <f>('[1]Initiative Level'!$L$13+'[1]Initiative Level'!$L$27+'[1]Initiative Level'!$L$43)*1000</f>
        <v>0</v>
      </c>
      <c r="M50" s="46">
        <f t="shared" si="0"/>
        <v>0</v>
      </c>
      <c r="N50" s="47">
        <f t="shared" si="1"/>
        <v>5123.223893594527</v>
      </c>
    </row>
    <row r="51" spans="1:14" ht="15">
      <c r="A51" s="77" t="s">
        <v>46</v>
      </c>
      <c r="B51" s="18">
        <v>2008</v>
      </c>
      <c r="C51" s="31"/>
      <c r="D51" s="23"/>
      <c r="E51" s="35"/>
      <c r="F51" s="27"/>
      <c r="G51" s="31"/>
      <c r="H51" s="23"/>
      <c r="I51" s="35">
        <f>'[1]Initiative Level'!$AM$44*1000</f>
        <v>0</v>
      </c>
      <c r="J51" s="27">
        <f>'[1]Initiative Level'!$K$44*1000</f>
        <v>494.9891736563284</v>
      </c>
      <c r="K51" s="31">
        <f>'[1]Initiative Level'!$AN$44*1000</f>
        <v>0</v>
      </c>
      <c r="L51" s="23">
        <f>'[1]Initiative Level'!$L$44*1000</f>
        <v>0</v>
      </c>
      <c r="M51" s="46">
        <f t="shared" si="0"/>
        <v>0</v>
      </c>
      <c r="N51" s="47">
        <f t="shared" si="1"/>
        <v>494.9891736563284</v>
      </c>
    </row>
    <row r="52" spans="1:14" ht="15">
      <c r="A52" s="77" t="s">
        <v>25</v>
      </c>
      <c r="B52" s="18" t="s">
        <v>26</v>
      </c>
      <c r="C52" s="31"/>
      <c r="D52" s="23"/>
      <c r="E52" s="35"/>
      <c r="F52" s="27"/>
      <c r="G52" s="31">
        <f>'[1]Initiative Level'!$AL$26*1000</f>
        <v>0</v>
      </c>
      <c r="H52" s="23">
        <f>'[1]Initiative Level'!$J$26*1000</f>
        <v>0</v>
      </c>
      <c r="I52" s="35">
        <f>('[1]Initiative Level'!$AM$26+'[1]Initiative Level'!$AM$38)*1000</f>
        <v>316116.79399999994</v>
      </c>
      <c r="J52" s="27">
        <f>('[1]Initiative Level'!$K$26+'[1]Initiative Level'!$K$38)*1000</f>
        <v>138.64771666666664</v>
      </c>
      <c r="K52" s="31">
        <f>('[1]Initiative Level'!$AN$26+'[1]Initiative Level'!$AN$38)*1000</f>
        <v>316116.79399999994</v>
      </c>
      <c r="L52" s="23">
        <f>('[1]Initiative Level'!$L$26+'[1]Initiative Level'!$L$38)*1000</f>
        <v>138.64771666666664</v>
      </c>
      <c r="M52" s="46">
        <f t="shared" si="0"/>
        <v>632233.5879999999</v>
      </c>
      <c r="N52" s="47">
        <f t="shared" si="1"/>
        <v>277.2954333333333</v>
      </c>
    </row>
    <row r="53" spans="1:14" ht="15">
      <c r="A53" s="77" t="s">
        <v>47</v>
      </c>
      <c r="B53" s="18" t="s">
        <v>26</v>
      </c>
      <c r="C53" s="31"/>
      <c r="D53" s="23"/>
      <c r="E53" s="35"/>
      <c r="F53" s="27"/>
      <c r="G53" s="31">
        <f>'[1]Initiative Level'!$AL$28*1000</f>
        <v>0</v>
      </c>
      <c r="H53" s="23">
        <f>'[1]Initiative Level'!$J$28*1000</f>
        <v>163.67377485630098</v>
      </c>
      <c r="I53" s="35">
        <f>('[1]Initiative Level'!$AM$28+'[1]Initiative Level'!$AM$45)*1000</f>
        <v>0</v>
      </c>
      <c r="J53" s="27">
        <f>('[1]Initiative Level'!$K$28+'[1]Initiative Level'!$K$45)*1000</f>
        <v>181.09511225577845</v>
      </c>
      <c r="K53" s="31">
        <f>('[1]Initiative Level'!$AN$28+'[1]Initiative Level'!$AN$45)*1000</f>
        <v>0</v>
      </c>
      <c r="L53" s="23">
        <f>('[1]Initiative Level'!$L$28+'[1]Initiative Level'!$L$45)*1000</f>
        <v>0</v>
      </c>
      <c r="M53" s="46">
        <f t="shared" si="0"/>
        <v>0</v>
      </c>
      <c r="N53" s="47">
        <f t="shared" si="1"/>
        <v>344.7688871120794</v>
      </c>
    </row>
    <row r="54" spans="1:14" ht="15">
      <c r="A54" s="80"/>
      <c r="B54" s="18"/>
      <c r="C54" s="31"/>
      <c r="D54" s="23"/>
      <c r="E54" s="35"/>
      <c r="F54" s="27"/>
      <c r="G54" s="31"/>
      <c r="H54" s="23"/>
      <c r="I54" s="35"/>
      <c r="J54" s="27"/>
      <c r="K54" s="31"/>
      <c r="L54" s="23"/>
      <c r="M54" s="46"/>
      <c r="N54" s="47"/>
    </row>
    <row r="55" spans="1:14" ht="8.25" customHeight="1" thickBot="1">
      <c r="A55" s="87"/>
      <c r="B55" s="88"/>
      <c r="E55" s="55"/>
      <c r="F55" s="56"/>
      <c r="G55" s="57"/>
      <c r="H55" s="58"/>
      <c r="I55" s="55"/>
      <c r="J55" s="56"/>
      <c r="K55" s="57"/>
      <c r="L55" s="58"/>
      <c r="M55" s="59"/>
      <c r="N55" s="60"/>
    </row>
    <row r="56" spans="1:14" ht="15">
      <c r="A56" s="9"/>
      <c r="B56" s="17"/>
      <c r="E56" s="35">
        <f>SUM(E7:E54)</f>
        <v>3142148.980274665</v>
      </c>
      <c r="F56" s="35">
        <f>SUM(F7:F54)</f>
        <v>1323.0916200470338</v>
      </c>
      <c r="G56" s="31">
        <f aca="true" t="shared" si="2" ref="G56:N56">SUM(G8:G54)</f>
        <v>5336857.041656539</v>
      </c>
      <c r="H56" s="31">
        <f t="shared" si="2"/>
        <v>2805.5911442071288</v>
      </c>
      <c r="I56" s="38">
        <f t="shared" si="2"/>
        <v>6742730.901415535</v>
      </c>
      <c r="J56" s="38">
        <f t="shared" si="2"/>
        <v>3630.156654174116</v>
      </c>
      <c r="K56" s="31">
        <f t="shared" si="2"/>
        <v>6209251.50238162</v>
      </c>
      <c r="L56" s="31">
        <f t="shared" si="2"/>
        <v>689.0227148401989</v>
      </c>
      <c r="M56" s="38">
        <f t="shared" si="2"/>
        <v>21430988.425728362</v>
      </c>
      <c r="N56" s="61">
        <f t="shared" si="2"/>
        <v>8447.862133268478</v>
      </c>
    </row>
    <row r="57" spans="1:15" ht="15">
      <c r="A57" s="9"/>
      <c r="B57" s="51"/>
      <c r="C57" s="81"/>
      <c r="D57" s="82"/>
      <c r="E57" s="83"/>
      <c r="F57" s="84"/>
      <c r="G57" s="81"/>
      <c r="H57" s="82"/>
      <c r="I57" s="83"/>
      <c r="J57" s="84"/>
      <c r="K57" s="81"/>
      <c r="L57" s="82"/>
      <c r="M57" s="85"/>
      <c r="N57" s="86"/>
      <c r="O57" s="9"/>
    </row>
    <row r="58" spans="1:15" ht="15">
      <c r="A58" s="9"/>
      <c r="B58" s="51"/>
      <c r="C58" s="81"/>
      <c r="D58" s="82"/>
      <c r="E58" s="83"/>
      <c r="F58" s="84"/>
      <c r="G58" s="81"/>
      <c r="H58" s="82"/>
      <c r="I58" s="83"/>
      <c r="J58" s="84"/>
      <c r="K58" s="81"/>
      <c r="L58" s="82"/>
      <c r="M58" s="85"/>
      <c r="N58" s="86"/>
      <c r="O58" s="9"/>
    </row>
    <row r="59" spans="1:15" ht="15">
      <c r="A59" s="9"/>
      <c r="B59" s="51"/>
      <c r="C59" s="81"/>
      <c r="D59" s="82"/>
      <c r="E59" s="83"/>
      <c r="F59" s="84"/>
      <c r="G59" s="81"/>
      <c r="H59" s="82"/>
      <c r="I59" s="83"/>
      <c r="J59" s="84"/>
      <c r="K59" s="81"/>
      <c r="L59" s="82"/>
      <c r="M59" s="85"/>
      <c r="N59" s="86"/>
      <c r="O59" s="9"/>
    </row>
    <row r="60" spans="1:15" ht="15">
      <c r="A60" s="9"/>
      <c r="B60" s="51"/>
      <c r="C60" s="81"/>
      <c r="D60" s="82"/>
      <c r="E60" s="83"/>
      <c r="F60" s="84"/>
      <c r="G60" s="81"/>
      <c r="H60" s="82"/>
      <c r="I60" s="83"/>
      <c r="J60" s="84"/>
      <c r="K60" s="81"/>
      <c r="L60" s="82"/>
      <c r="M60" s="85"/>
      <c r="N60" s="86"/>
      <c r="O60" s="9"/>
    </row>
    <row r="61" spans="1:15" ht="15">
      <c r="A61" s="9"/>
      <c r="B61" s="51"/>
      <c r="C61" s="81"/>
      <c r="D61" s="82"/>
      <c r="E61" s="83"/>
      <c r="F61" s="84"/>
      <c r="G61" s="81"/>
      <c r="H61" s="82"/>
      <c r="I61" s="83"/>
      <c r="J61" s="84"/>
      <c r="K61" s="81"/>
      <c r="L61" s="82"/>
      <c r="M61" s="85"/>
      <c r="N61" s="86"/>
      <c r="O61" s="9"/>
    </row>
    <row r="62" spans="1:15" ht="15">
      <c r="A62" s="9"/>
      <c r="B62" s="51"/>
      <c r="C62" s="81"/>
      <c r="D62" s="82"/>
      <c r="E62" s="83"/>
      <c r="F62" s="84"/>
      <c r="G62" s="81"/>
      <c r="H62" s="82"/>
      <c r="I62" s="83"/>
      <c r="J62" s="84"/>
      <c r="K62" s="81"/>
      <c r="L62" s="82"/>
      <c r="M62" s="85"/>
      <c r="N62" s="86"/>
      <c r="O62" s="9"/>
    </row>
    <row r="63" spans="1:15" ht="15">
      <c r="A63" s="9"/>
      <c r="B63" s="51"/>
      <c r="C63" s="81"/>
      <c r="D63" s="82"/>
      <c r="E63" s="83"/>
      <c r="F63" s="84"/>
      <c r="G63" s="81"/>
      <c r="H63" s="82"/>
      <c r="I63" s="83"/>
      <c r="J63" s="84"/>
      <c r="K63" s="81"/>
      <c r="L63" s="82"/>
      <c r="M63" s="85"/>
      <c r="N63" s="86"/>
      <c r="O63" s="9"/>
    </row>
    <row r="64" spans="1:15" ht="15">
      <c r="A64" s="9"/>
      <c r="B64" s="51"/>
      <c r="C64" s="81"/>
      <c r="D64" s="82"/>
      <c r="E64" s="83"/>
      <c r="F64" s="84"/>
      <c r="G64" s="81"/>
      <c r="H64" s="82"/>
      <c r="I64" s="83"/>
      <c r="J64" s="84"/>
      <c r="K64" s="81"/>
      <c r="L64" s="82"/>
      <c r="M64" s="85"/>
      <c r="N64" s="86"/>
      <c r="O64" s="9"/>
    </row>
    <row r="65" spans="1:15" ht="15">
      <c r="A65" s="9"/>
      <c r="B65" s="51"/>
      <c r="C65" s="81"/>
      <c r="D65" s="82"/>
      <c r="E65" s="83"/>
      <c r="F65" s="84"/>
      <c r="G65" s="81"/>
      <c r="H65" s="82"/>
      <c r="I65" s="83"/>
      <c r="J65" s="84"/>
      <c r="K65" s="81"/>
      <c r="L65" s="82"/>
      <c r="M65" s="85"/>
      <c r="N65" s="86"/>
      <c r="O65" s="9"/>
    </row>
    <row r="66" spans="1:15" ht="15">
      <c r="A66" s="9"/>
      <c r="B66" s="51"/>
      <c r="C66" s="81"/>
      <c r="D66" s="82"/>
      <c r="E66" s="83"/>
      <c r="F66" s="84"/>
      <c r="G66" s="81"/>
      <c r="H66" s="82"/>
      <c r="I66" s="83"/>
      <c r="J66" s="84"/>
      <c r="K66" s="81"/>
      <c r="L66" s="82"/>
      <c r="M66" s="85"/>
      <c r="N66" s="86"/>
      <c r="O66" s="9"/>
    </row>
    <row r="67" spans="1:15" ht="15">
      <c r="A67" s="9"/>
      <c r="B67" s="51"/>
      <c r="C67" s="81"/>
      <c r="D67" s="82"/>
      <c r="E67" s="83"/>
      <c r="F67" s="84"/>
      <c r="G67" s="81"/>
      <c r="H67" s="82"/>
      <c r="I67" s="83"/>
      <c r="J67" s="84"/>
      <c r="K67" s="81"/>
      <c r="L67" s="82"/>
      <c r="M67" s="85"/>
      <c r="N67" s="86"/>
      <c r="O67" s="9"/>
    </row>
    <row r="68" spans="1:15" ht="15">
      <c r="A68" s="9"/>
      <c r="B68" s="51"/>
      <c r="C68" s="81"/>
      <c r="D68" s="82"/>
      <c r="E68" s="83"/>
      <c r="F68" s="84"/>
      <c r="G68" s="81"/>
      <c r="H68" s="82"/>
      <c r="I68" s="83"/>
      <c r="J68" s="84"/>
      <c r="K68" s="81"/>
      <c r="L68" s="82"/>
      <c r="M68" s="85"/>
      <c r="N68" s="86"/>
      <c r="O68" s="9"/>
    </row>
    <row r="69" spans="1:15" ht="15">
      <c r="A69" s="9"/>
      <c r="B69" s="51"/>
      <c r="C69" s="81"/>
      <c r="D69" s="82"/>
      <c r="E69" s="83"/>
      <c r="F69" s="84"/>
      <c r="G69" s="81"/>
      <c r="H69" s="82"/>
      <c r="I69" s="83"/>
      <c r="J69" s="84"/>
      <c r="K69" s="81"/>
      <c r="L69" s="82"/>
      <c r="M69" s="85"/>
      <c r="N69" s="86"/>
      <c r="O69" s="9"/>
    </row>
    <row r="70" spans="1:15" ht="15">
      <c r="A70" s="9"/>
      <c r="B70" s="51"/>
      <c r="C70" s="81"/>
      <c r="D70" s="82"/>
      <c r="E70" s="83"/>
      <c r="F70" s="84"/>
      <c r="G70" s="81"/>
      <c r="H70" s="82"/>
      <c r="I70" s="83"/>
      <c r="J70" s="84"/>
      <c r="K70" s="81"/>
      <c r="L70" s="82"/>
      <c r="M70" s="85"/>
      <c r="N70" s="86"/>
      <c r="O70" s="9"/>
    </row>
    <row r="71" spans="1:15" ht="15">
      <c r="A71" s="9"/>
      <c r="B71" s="51"/>
      <c r="C71" s="81"/>
      <c r="D71" s="82"/>
      <c r="E71" s="83"/>
      <c r="F71" s="84"/>
      <c r="G71" s="81"/>
      <c r="H71" s="82"/>
      <c r="I71" s="83"/>
      <c r="J71" s="84"/>
      <c r="K71" s="81"/>
      <c r="L71" s="82"/>
      <c r="M71" s="85"/>
      <c r="N71" s="86"/>
      <c r="O71" s="9"/>
    </row>
    <row r="72" spans="1:15" ht="15">
      <c r="A72" s="9"/>
      <c r="B72" s="51"/>
      <c r="C72" s="81"/>
      <c r="D72" s="82"/>
      <c r="E72" s="83"/>
      <c r="F72" s="84"/>
      <c r="G72" s="81"/>
      <c r="H72" s="82"/>
      <c r="I72" s="83"/>
      <c r="J72" s="84"/>
      <c r="K72" s="81"/>
      <c r="L72" s="82"/>
      <c r="M72" s="85"/>
      <c r="N72" s="86"/>
      <c r="O72" s="9"/>
    </row>
    <row r="73" spans="1:15" ht="15">
      <c r="A73" s="9"/>
      <c r="B73" s="51"/>
      <c r="C73" s="81"/>
      <c r="D73" s="82"/>
      <c r="E73" s="83"/>
      <c r="F73" s="84"/>
      <c r="G73" s="81"/>
      <c r="H73" s="82"/>
      <c r="I73" s="83"/>
      <c r="J73" s="84"/>
      <c r="K73" s="81"/>
      <c r="L73" s="82"/>
      <c r="M73" s="85"/>
      <c r="N73" s="86"/>
      <c r="O73" s="9"/>
    </row>
    <row r="74" spans="1:15" ht="15">
      <c r="A74" s="9"/>
      <c r="B74" s="51"/>
      <c r="C74" s="81"/>
      <c r="D74" s="82"/>
      <c r="E74" s="83"/>
      <c r="F74" s="84"/>
      <c r="G74" s="81"/>
      <c r="H74" s="82"/>
      <c r="I74" s="83"/>
      <c r="J74" s="84"/>
      <c r="K74" s="81"/>
      <c r="L74" s="82"/>
      <c r="M74" s="85"/>
      <c r="N74" s="86"/>
      <c r="O74" s="9"/>
    </row>
    <row r="75" spans="1:15" ht="15">
      <c r="A75" s="9"/>
      <c r="B75" s="51"/>
      <c r="C75" s="81"/>
      <c r="D75" s="82"/>
      <c r="E75" s="83"/>
      <c r="F75" s="84"/>
      <c r="G75" s="81"/>
      <c r="H75" s="82"/>
      <c r="I75" s="83"/>
      <c r="J75" s="84"/>
      <c r="K75" s="81"/>
      <c r="L75" s="82"/>
      <c r="M75" s="85"/>
      <c r="N75" s="86"/>
      <c r="O75" s="9"/>
    </row>
    <row r="76" spans="1:15" ht="15">
      <c r="A76" s="9"/>
      <c r="B76" s="51"/>
      <c r="C76" s="81"/>
      <c r="D76" s="82"/>
      <c r="E76" s="83"/>
      <c r="F76" s="84"/>
      <c r="G76" s="81"/>
      <c r="H76" s="82"/>
      <c r="I76" s="83"/>
      <c r="J76" s="84"/>
      <c r="K76" s="81"/>
      <c r="L76" s="82"/>
      <c r="M76" s="85"/>
      <c r="N76" s="86"/>
      <c r="O76" s="9"/>
    </row>
    <row r="77" spans="1:15" ht="15">
      <c r="A77" s="9"/>
      <c r="B77" s="51"/>
      <c r="C77" s="81"/>
      <c r="D77" s="82"/>
      <c r="E77" s="83"/>
      <c r="F77" s="84"/>
      <c r="G77" s="81"/>
      <c r="H77" s="82"/>
      <c r="I77" s="83"/>
      <c r="J77" s="84"/>
      <c r="K77" s="81"/>
      <c r="L77" s="82"/>
      <c r="M77" s="85"/>
      <c r="N77" s="86"/>
      <c r="O77" s="9"/>
    </row>
    <row r="78" spans="1:15" ht="15">
      <c r="A78" s="9"/>
      <c r="B78" s="51"/>
      <c r="C78" s="81"/>
      <c r="D78" s="82"/>
      <c r="E78" s="83"/>
      <c r="F78" s="84"/>
      <c r="G78" s="81"/>
      <c r="H78" s="82"/>
      <c r="I78" s="83"/>
      <c r="J78" s="84"/>
      <c r="K78" s="81"/>
      <c r="L78" s="82"/>
      <c r="M78" s="85"/>
      <c r="N78" s="86"/>
      <c r="O78" s="9"/>
    </row>
    <row r="79" spans="1:15" ht="15">
      <c r="A79" s="9"/>
      <c r="B79" s="51"/>
      <c r="C79" s="81"/>
      <c r="D79" s="82"/>
      <c r="E79" s="83"/>
      <c r="F79" s="84"/>
      <c r="G79" s="81"/>
      <c r="H79" s="82"/>
      <c r="I79" s="83"/>
      <c r="J79" s="84"/>
      <c r="K79" s="81"/>
      <c r="L79" s="82"/>
      <c r="M79" s="85"/>
      <c r="N79" s="86"/>
      <c r="O79" s="9"/>
    </row>
    <row r="80" spans="1:15" ht="15">
      <c r="A80" s="9"/>
      <c r="B80" s="51"/>
      <c r="C80" s="81"/>
      <c r="D80" s="82"/>
      <c r="E80" s="83"/>
      <c r="F80" s="84"/>
      <c r="G80" s="81"/>
      <c r="H80" s="82"/>
      <c r="I80" s="83"/>
      <c r="J80" s="84"/>
      <c r="K80" s="81"/>
      <c r="L80" s="82"/>
      <c r="M80" s="85"/>
      <c r="N80" s="86"/>
      <c r="O80" s="9"/>
    </row>
    <row r="81" spans="1:15" ht="15">
      <c r="A81" s="9"/>
      <c r="B81" s="51"/>
      <c r="C81" s="81"/>
      <c r="D81" s="82"/>
      <c r="E81" s="83"/>
      <c r="F81" s="84"/>
      <c r="G81" s="81"/>
      <c r="H81" s="82"/>
      <c r="I81" s="83"/>
      <c r="J81" s="84"/>
      <c r="K81" s="81"/>
      <c r="L81" s="82"/>
      <c r="M81" s="85"/>
      <c r="N81" s="86"/>
      <c r="O81" s="9"/>
    </row>
    <row r="82" spans="1:15" ht="15">
      <c r="A82" s="9"/>
      <c r="B82" s="51"/>
      <c r="C82" s="81"/>
      <c r="D82" s="82"/>
      <c r="E82" s="83"/>
      <c r="F82" s="84"/>
      <c r="G82" s="81"/>
      <c r="H82" s="82"/>
      <c r="I82" s="83"/>
      <c r="J82" s="84"/>
      <c r="K82" s="81"/>
      <c r="L82" s="82"/>
      <c r="M82" s="85"/>
      <c r="N82" s="86"/>
      <c r="O82" s="9"/>
    </row>
    <row r="83" spans="1:15" ht="15">
      <c r="A83" s="9"/>
      <c r="B83" s="51"/>
      <c r="C83" s="81"/>
      <c r="D83" s="82"/>
      <c r="E83" s="83"/>
      <c r="F83" s="84"/>
      <c r="G83" s="81"/>
      <c r="H83" s="82"/>
      <c r="I83" s="83"/>
      <c r="J83" s="84"/>
      <c r="K83" s="81"/>
      <c r="L83" s="82"/>
      <c r="M83" s="85"/>
      <c r="N83" s="86"/>
      <c r="O83" s="9"/>
    </row>
    <row r="84" spans="1:15" ht="15">
      <c r="A84" s="9"/>
      <c r="B84" s="51"/>
      <c r="C84" s="81"/>
      <c r="D84" s="82"/>
      <c r="E84" s="83"/>
      <c r="F84" s="84"/>
      <c r="G84" s="81"/>
      <c r="H84" s="82"/>
      <c r="I84" s="83"/>
      <c r="J84" s="84"/>
      <c r="K84" s="81"/>
      <c r="L84" s="82"/>
      <c r="M84" s="85"/>
      <c r="N84" s="86"/>
      <c r="O84" s="9"/>
    </row>
    <row r="85" spans="1:15" ht="15">
      <c r="A85" s="9"/>
      <c r="B85" s="51"/>
      <c r="C85" s="81"/>
      <c r="D85" s="82"/>
      <c r="E85" s="83"/>
      <c r="F85" s="84"/>
      <c r="G85" s="81"/>
      <c r="H85" s="82"/>
      <c r="I85" s="83"/>
      <c r="J85" s="84"/>
      <c r="K85" s="81"/>
      <c r="L85" s="82"/>
      <c r="M85" s="85"/>
      <c r="N85" s="86"/>
      <c r="O85" s="9"/>
    </row>
    <row r="86" spans="1:15" ht="15">
      <c r="A86" s="9"/>
      <c r="B86" s="51"/>
      <c r="C86" s="81"/>
      <c r="D86" s="82"/>
      <c r="E86" s="83"/>
      <c r="F86" s="84"/>
      <c r="G86" s="81"/>
      <c r="H86" s="82"/>
      <c r="I86" s="83"/>
      <c r="J86" s="84"/>
      <c r="K86" s="81"/>
      <c r="L86" s="82"/>
      <c r="M86" s="85"/>
      <c r="N86" s="86"/>
      <c r="O86" s="9"/>
    </row>
    <row r="87" spans="1:15" ht="15">
      <c r="A87" s="9"/>
      <c r="B87" s="51"/>
      <c r="C87" s="81"/>
      <c r="D87" s="82"/>
      <c r="E87" s="83"/>
      <c r="F87" s="84"/>
      <c r="G87" s="81"/>
      <c r="H87" s="82"/>
      <c r="I87" s="83"/>
      <c r="J87" s="84"/>
      <c r="K87" s="81"/>
      <c r="L87" s="82"/>
      <c r="M87" s="85"/>
      <c r="N87" s="86"/>
      <c r="O87" s="9"/>
    </row>
    <row r="88" spans="1:15" ht="15">
      <c r="A88" s="9"/>
      <c r="B88" s="51"/>
      <c r="C88" s="81"/>
      <c r="D88" s="82"/>
      <c r="E88" s="83"/>
      <c r="F88" s="84"/>
      <c r="G88" s="81"/>
      <c r="H88" s="82"/>
      <c r="I88" s="83"/>
      <c r="J88" s="84"/>
      <c r="K88" s="81"/>
      <c r="L88" s="82"/>
      <c r="M88" s="85"/>
      <c r="N88" s="86"/>
      <c r="O88" s="9"/>
    </row>
    <row r="89" spans="1:15" ht="15">
      <c r="A89" s="9"/>
      <c r="B89" s="51"/>
      <c r="C89" s="81"/>
      <c r="D89" s="82"/>
      <c r="E89" s="83"/>
      <c r="F89" s="84"/>
      <c r="G89" s="81"/>
      <c r="H89" s="82"/>
      <c r="I89" s="83"/>
      <c r="J89" s="84"/>
      <c r="K89" s="81"/>
      <c r="L89" s="82"/>
      <c r="M89" s="85"/>
      <c r="N89" s="86"/>
      <c r="O89" s="9"/>
    </row>
    <row r="90" spans="1:15" ht="15">
      <c r="A90" s="9"/>
      <c r="B90" s="51"/>
      <c r="C90" s="81"/>
      <c r="D90" s="82"/>
      <c r="E90" s="83"/>
      <c r="F90" s="84"/>
      <c r="G90" s="81"/>
      <c r="H90" s="82"/>
      <c r="I90" s="83"/>
      <c r="J90" s="84"/>
      <c r="K90" s="81"/>
      <c r="L90" s="82"/>
      <c r="M90" s="85"/>
      <c r="N90" s="86"/>
      <c r="O90" s="9"/>
    </row>
    <row r="91" spans="1:15" ht="15">
      <c r="A91" s="9"/>
      <c r="B91" s="51"/>
      <c r="C91" s="81"/>
      <c r="D91" s="82"/>
      <c r="E91" s="83"/>
      <c r="F91" s="84"/>
      <c r="G91" s="81"/>
      <c r="H91" s="82"/>
      <c r="I91" s="83"/>
      <c r="J91" s="84"/>
      <c r="K91" s="81"/>
      <c r="L91" s="82"/>
      <c r="M91" s="85"/>
      <c r="N91" s="86"/>
      <c r="O91" s="9"/>
    </row>
    <row r="92" spans="1:15" ht="15">
      <c r="A92" s="9"/>
      <c r="B92" s="51"/>
      <c r="C92" s="81"/>
      <c r="D92" s="82"/>
      <c r="E92" s="83"/>
      <c r="F92" s="84"/>
      <c r="G92" s="81"/>
      <c r="H92" s="82"/>
      <c r="I92" s="83"/>
      <c r="J92" s="84"/>
      <c r="K92" s="81"/>
      <c r="L92" s="82"/>
      <c r="M92" s="85"/>
      <c r="N92" s="86"/>
      <c r="O92" s="9"/>
    </row>
    <row r="93" spans="1:15" ht="15">
      <c r="A93" s="9"/>
      <c r="B93" s="51"/>
      <c r="C93" s="81"/>
      <c r="D93" s="82"/>
      <c r="E93" s="83"/>
      <c r="F93" s="84"/>
      <c r="G93" s="81"/>
      <c r="H93" s="82"/>
      <c r="I93" s="83"/>
      <c r="J93" s="84"/>
      <c r="K93" s="81"/>
      <c r="L93" s="82"/>
      <c r="M93" s="85"/>
      <c r="N93" s="86"/>
      <c r="O93" s="9"/>
    </row>
    <row r="94" spans="1:15" ht="15">
      <c r="A94" s="9"/>
      <c r="B94" s="51"/>
      <c r="C94" s="81"/>
      <c r="D94" s="82"/>
      <c r="E94" s="83"/>
      <c r="F94" s="84"/>
      <c r="G94" s="81"/>
      <c r="H94" s="82"/>
      <c r="I94" s="83"/>
      <c r="J94" s="84"/>
      <c r="K94" s="81"/>
      <c r="L94" s="82"/>
      <c r="M94" s="85"/>
      <c r="N94" s="86"/>
      <c r="O94" s="9"/>
    </row>
    <row r="95" spans="1:15" ht="15">
      <c r="A95" s="9"/>
      <c r="B95" s="51"/>
      <c r="C95" s="81"/>
      <c r="D95" s="82"/>
      <c r="E95" s="83"/>
      <c r="F95" s="84"/>
      <c r="G95" s="81"/>
      <c r="H95" s="82"/>
      <c r="I95" s="83"/>
      <c r="J95" s="84"/>
      <c r="K95" s="81"/>
      <c r="L95" s="82"/>
      <c r="M95" s="85"/>
      <c r="N95" s="86"/>
      <c r="O95" s="9"/>
    </row>
    <row r="96" spans="1:15" ht="15">
      <c r="A96" s="9"/>
      <c r="B96" s="51"/>
      <c r="C96" s="81"/>
      <c r="D96" s="82"/>
      <c r="E96" s="83"/>
      <c r="F96" s="84"/>
      <c r="G96" s="81"/>
      <c r="H96" s="82"/>
      <c r="I96" s="83"/>
      <c r="J96" s="84"/>
      <c r="K96" s="81"/>
      <c r="L96" s="82"/>
      <c r="M96" s="85"/>
      <c r="N96" s="86"/>
      <c r="O96" s="9"/>
    </row>
    <row r="97" spans="1:15" ht="15">
      <c r="A97" s="9"/>
      <c r="B97" s="51"/>
      <c r="C97" s="81"/>
      <c r="D97" s="82"/>
      <c r="E97" s="83"/>
      <c r="F97" s="84"/>
      <c r="G97" s="81"/>
      <c r="H97" s="82"/>
      <c r="I97" s="83"/>
      <c r="J97" s="84"/>
      <c r="K97" s="81"/>
      <c r="L97" s="82"/>
      <c r="M97" s="85"/>
      <c r="N97" s="86"/>
      <c r="O97" s="9"/>
    </row>
    <row r="98" spans="1:15" ht="15">
      <c r="A98" s="9"/>
      <c r="B98" s="51"/>
      <c r="C98" s="81"/>
      <c r="D98" s="82"/>
      <c r="E98" s="83"/>
      <c r="F98" s="84"/>
      <c r="G98" s="81"/>
      <c r="H98" s="82"/>
      <c r="I98" s="83"/>
      <c r="J98" s="84"/>
      <c r="K98" s="81"/>
      <c r="L98" s="82"/>
      <c r="M98" s="85"/>
      <c r="N98" s="86"/>
      <c r="O98" s="9"/>
    </row>
    <row r="99" spans="1:15" ht="15">
      <c r="A99" s="9"/>
      <c r="B99" s="51"/>
      <c r="C99" s="81"/>
      <c r="D99" s="82"/>
      <c r="E99" s="83"/>
      <c r="F99" s="84"/>
      <c r="G99" s="81"/>
      <c r="H99" s="82"/>
      <c r="I99" s="83"/>
      <c r="J99" s="84"/>
      <c r="K99" s="81"/>
      <c r="L99" s="82"/>
      <c r="M99" s="85"/>
      <c r="N99" s="86"/>
      <c r="O99" s="9"/>
    </row>
    <row r="100" spans="1:15" ht="15">
      <c r="A100" s="9"/>
      <c r="B100" s="51"/>
      <c r="C100" s="81"/>
      <c r="D100" s="82"/>
      <c r="E100" s="83"/>
      <c r="F100" s="84"/>
      <c r="G100" s="81"/>
      <c r="H100" s="82"/>
      <c r="I100" s="83"/>
      <c r="J100" s="84"/>
      <c r="K100" s="81"/>
      <c r="L100" s="82"/>
      <c r="M100" s="85"/>
      <c r="N100" s="86"/>
      <c r="O100" s="9"/>
    </row>
    <row r="101" spans="1:15" ht="15">
      <c r="A101" s="9"/>
      <c r="B101" s="51"/>
      <c r="C101" s="81"/>
      <c r="D101" s="82"/>
      <c r="E101" s="83"/>
      <c r="F101" s="84"/>
      <c r="G101" s="81"/>
      <c r="H101" s="82"/>
      <c r="I101" s="83"/>
      <c r="J101" s="84"/>
      <c r="K101" s="81"/>
      <c r="L101" s="82"/>
      <c r="M101" s="85"/>
      <c r="N101" s="86"/>
      <c r="O101" s="9"/>
    </row>
    <row r="102" spans="1:15" ht="15">
      <c r="A102" s="9"/>
      <c r="B102" s="51"/>
      <c r="C102" s="81"/>
      <c r="D102" s="82"/>
      <c r="E102" s="83"/>
      <c r="F102" s="84"/>
      <c r="G102" s="81"/>
      <c r="H102" s="82"/>
      <c r="I102" s="83"/>
      <c r="J102" s="84"/>
      <c r="K102" s="81"/>
      <c r="L102" s="82"/>
      <c r="M102" s="85"/>
      <c r="N102" s="86"/>
      <c r="O102" s="9"/>
    </row>
    <row r="103" spans="1:15" ht="15">
      <c r="A103" s="9"/>
      <c r="B103" s="51"/>
      <c r="C103" s="81"/>
      <c r="D103" s="82"/>
      <c r="E103" s="83"/>
      <c r="F103" s="84"/>
      <c r="G103" s="81"/>
      <c r="H103" s="82"/>
      <c r="I103" s="83"/>
      <c r="J103" s="84"/>
      <c r="K103" s="81"/>
      <c r="L103" s="82"/>
      <c r="M103" s="85"/>
      <c r="N103" s="86"/>
      <c r="O103" s="9"/>
    </row>
    <row r="104" spans="1:15" ht="15">
      <c r="A104" s="9"/>
      <c r="B104" s="51"/>
      <c r="C104" s="81"/>
      <c r="D104" s="82"/>
      <c r="E104" s="83"/>
      <c r="F104" s="84"/>
      <c r="G104" s="81"/>
      <c r="H104" s="82"/>
      <c r="I104" s="83"/>
      <c r="J104" s="84"/>
      <c r="K104" s="81"/>
      <c r="L104" s="82"/>
      <c r="M104" s="85"/>
      <c r="N104" s="86"/>
      <c r="O104" s="9"/>
    </row>
    <row r="105" spans="1:15" ht="15">
      <c r="A105" s="9"/>
      <c r="B105" s="51"/>
      <c r="C105" s="81"/>
      <c r="D105" s="82"/>
      <c r="E105" s="83"/>
      <c r="F105" s="84"/>
      <c r="G105" s="81"/>
      <c r="H105" s="82"/>
      <c r="I105" s="83"/>
      <c r="J105" s="84"/>
      <c r="K105" s="81"/>
      <c r="L105" s="82"/>
      <c r="M105" s="85"/>
      <c r="N105" s="86"/>
      <c r="O105" s="9"/>
    </row>
    <row r="106" spans="1:15" ht="15">
      <c r="A106" s="9"/>
      <c r="B106" s="51"/>
      <c r="C106" s="81"/>
      <c r="D106" s="82"/>
      <c r="E106" s="83"/>
      <c r="F106" s="84"/>
      <c r="G106" s="81"/>
      <c r="H106" s="82"/>
      <c r="I106" s="83"/>
      <c r="J106" s="84"/>
      <c r="K106" s="81"/>
      <c r="L106" s="82"/>
      <c r="M106" s="85"/>
      <c r="N106" s="86"/>
      <c r="O106" s="9"/>
    </row>
    <row r="107" spans="1:15" ht="15">
      <c r="A107" s="9"/>
      <c r="B107" s="51"/>
      <c r="C107" s="81"/>
      <c r="D107" s="82"/>
      <c r="E107" s="83"/>
      <c r="F107" s="84"/>
      <c r="G107" s="81"/>
      <c r="H107" s="82"/>
      <c r="I107" s="83"/>
      <c r="J107" s="84"/>
      <c r="K107" s="81"/>
      <c r="L107" s="82"/>
      <c r="M107" s="85"/>
      <c r="N107" s="86"/>
      <c r="O107" s="9"/>
    </row>
    <row r="108" spans="1:15" ht="15">
      <c r="A108" s="9"/>
      <c r="B108" s="51"/>
      <c r="C108" s="81"/>
      <c r="D108" s="82"/>
      <c r="E108" s="83"/>
      <c r="F108" s="84"/>
      <c r="G108" s="81"/>
      <c r="H108" s="82"/>
      <c r="I108" s="83"/>
      <c r="J108" s="84"/>
      <c r="K108" s="81"/>
      <c r="L108" s="82"/>
      <c r="M108" s="85"/>
      <c r="N108" s="86"/>
      <c r="O108" s="9"/>
    </row>
    <row r="109" spans="1:15" ht="15">
      <c r="A109" s="9"/>
      <c r="B109" s="51"/>
      <c r="C109" s="81"/>
      <c r="D109" s="82"/>
      <c r="E109" s="83"/>
      <c r="F109" s="84"/>
      <c r="G109" s="81"/>
      <c r="H109" s="82"/>
      <c r="I109" s="83"/>
      <c r="J109" s="84"/>
      <c r="K109" s="81"/>
      <c r="L109" s="82"/>
      <c r="M109" s="85"/>
      <c r="N109" s="86"/>
      <c r="O109" s="9"/>
    </row>
    <row r="110" spans="1:15" ht="15">
      <c r="A110" s="9"/>
      <c r="B110" s="51"/>
      <c r="C110" s="81"/>
      <c r="D110" s="82"/>
      <c r="E110" s="83"/>
      <c r="F110" s="84"/>
      <c r="G110" s="81"/>
      <c r="H110" s="82"/>
      <c r="I110" s="83"/>
      <c r="J110" s="84"/>
      <c r="K110" s="81"/>
      <c r="L110" s="82"/>
      <c r="M110" s="85"/>
      <c r="N110" s="86"/>
      <c r="O110" s="9"/>
    </row>
    <row r="111" spans="1:15" ht="15">
      <c r="A111" s="9"/>
      <c r="B111" s="51"/>
      <c r="C111" s="81"/>
      <c r="D111" s="82"/>
      <c r="E111" s="83"/>
      <c r="F111" s="84"/>
      <c r="G111" s="81"/>
      <c r="H111" s="82"/>
      <c r="I111" s="83"/>
      <c r="J111" s="84"/>
      <c r="K111" s="81"/>
      <c r="L111" s="82"/>
      <c r="M111" s="85"/>
      <c r="N111" s="86"/>
      <c r="O111" s="9"/>
    </row>
    <row r="112" spans="1:15" ht="15">
      <c r="A112" s="9"/>
      <c r="B112" s="51"/>
      <c r="C112" s="81"/>
      <c r="D112" s="82"/>
      <c r="E112" s="83"/>
      <c r="F112" s="84"/>
      <c r="G112" s="81"/>
      <c r="H112" s="82"/>
      <c r="I112" s="83"/>
      <c r="J112" s="84"/>
      <c r="K112" s="81"/>
      <c r="L112" s="82"/>
      <c r="M112" s="85"/>
      <c r="N112" s="86"/>
      <c r="O112" s="9"/>
    </row>
    <row r="113" spans="1:15" ht="15">
      <c r="A113" s="9"/>
      <c r="B113" s="51"/>
      <c r="C113" s="81"/>
      <c r="D113" s="82"/>
      <c r="E113" s="83"/>
      <c r="F113" s="84"/>
      <c r="G113" s="81"/>
      <c r="H113" s="82"/>
      <c r="I113" s="83"/>
      <c r="J113" s="84"/>
      <c r="K113" s="81"/>
      <c r="L113" s="82"/>
      <c r="M113" s="85"/>
      <c r="N113" s="86"/>
      <c r="O113" s="9"/>
    </row>
    <row r="114" spans="1:15" ht="15">
      <c r="A114" s="9"/>
      <c r="B114" s="51"/>
      <c r="C114" s="81"/>
      <c r="D114" s="82"/>
      <c r="E114" s="83"/>
      <c r="F114" s="84"/>
      <c r="G114" s="81"/>
      <c r="H114" s="82"/>
      <c r="I114" s="83"/>
      <c r="J114" s="84"/>
      <c r="K114" s="81"/>
      <c r="L114" s="82"/>
      <c r="M114" s="85"/>
      <c r="N114" s="86"/>
      <c r="O114" s="9"/>
    </row>
    <row r="115" spans="1:15" ht="15">
      <c r="A115" s="9"/>
      <c r="B115" s="51"/>
      <c r="C115" s="81"/>
      <c r="D115" s="82"/>
      <c r="E115" s="83"/>
      <c r="F115" s="84"/>
      <c r="G115" s="81"/>
      <c r="H115" s="82"/>
      <c r="I115" s="83"/>
      <c r="J115" s="84"/>
      <c r="K115" s="81"/>
      <c r="L115" s="82"/>
      <c r="M115" s="85"/>
      <c r="N115" s="86"/>
      <c r="O115" s="9"/>
    </row>
    <row r="116" spans="1:15" ht="15">
      <c r="A116" s="9"/>
      <c r="B116" s="51"/>
      <c r="C116" s="81"/>
      <c r="D116" s="82"/>
      <c r="E116" s="83"/>
      <c r="F116" s="84"/>
      <c r="G116" s="81"/>
      <c r="H116" s="82"/>
      <c r="I116" s="83"/>
      <c r="J116" s="84"/>
      <c r="K116" s="81"/>
      <c r="L116" s="82"/>
      <c r="M116" s="85"/>
      <c r="N116" s="86"/>
      <c r="O116" s="9"/>
    </row>
    <row r="117" spans="1:15" ht="15">
      <c r="A117" s="9"/>
      <c r="B117" s="51"/>
      <c r="C117" s="81"/>
      <c r="D117" s="82"/>
      <c r="E117" s="83"/>
      <c r="F117" s="84"/>
      <c r="G117" s="81"/>
      <c r="H117" s="82"/>
      <c r="I117" s="83"/>
      <c r="J117" s="84"/>
      <c r="K117" s="81"/>
      <c r="L117" s="82"/>
      <c r="M117" s="85"/>
      <c r="N117" s="86"/>
      <c r="O117" s="9"/>
    </row>
    <row r="118" spans="1:15" ht="15">
      <c r="A118" s="9"/>
      <c r="B118" s="51"/>
      <c r="C118" s="81"/>
      <c r="D118" s="82"/>
      <c r="E118" s="83"/>
      <c r="F118" s="84"/>
      <c r="G118" s="81"/>
      <c r="H118" s="82"/>
      <c r="I118" s="83"/>
      <c r="J118" s="84"/>
      <c r="K118" s="81"/>
      <c r="L118" s="82"/>
      <c r="M118" s="85"/>
      <c r="N118" s="86"/>
      <c r="O118" s="9"/>
    </row>
  </sheetData>
  <sheetProtection/>
  <mergeCells count="6">
    <mergeCell ref="B4:B5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7" sqref="B67"/>
    </sheetView>
  </sheetViews>
  <sheetFormatPr defaultColWidth="9.140625" defaultRowHeight="15"/>
  <cols>
    <col min="1" max="1" width="3.00390625" style="9" customWidth="1"/>
    <col min="2" max="2" width="3.00390625" style="0" customWidth="1"/>
    <col min="3" max="3" width="40.421875" style="9" customWidth="1"/>
    <col min="4" max="4" width="13.8515625" style="110" customWidth="1"/>
    <col min="5" max="5" width="11.8515625" style="31" hidden="1" customWidth="1"/>
    <col min="6" max="6" width="15.00390625" style="23" hidden="1" customWidth="1"/>
    <col min="7" max="7" width="10.421875" style="35" bestFit="1" customWidth="1"/>
    <col min="8" max="8" width="9.140625" style="27" customWidth="1"/>
    <col min="9" max="9" width="10.57421875" style="35" bestFit="1" customWidth="1"/>
    <col min="10" max="10" width="9.140625" style="376" customWidth="1"/>
    <col min="11" max="11" width="11.00390625" style="31" bestFit="1" customWidth="1"/>
    <col min="12" max="12" width="9.57421875" style="23" bestFit="1" customWidth="1"/>
    <col min="13" max="13" width="10.57421875" style="35" customWidth="1"/>
    <col min="14" max="14" width="9.140625" style="376" customWidth="1"/>
    <col min="15" max="15" width="11.7109375" style="35" bestFit="1" customWidth="1"/>
    <col min="16" max="16" width="10.140625" style="27" bestFit="1" customWidth="1"/>
    <col min="17" max="17" width="12.00390625" style="35" customWidth="1"/>
    <col min="18" max="18" width="10.421875" style="376" customWidth="1"/>
    <col min="19" max="19" width="10.7109375" style="31" bestFit="1" customWidth="1"/>
    <col min="20" max="20" width="9.421875" style="23" bestFit="1" customWidth="1"/>
    <col min="21" max="21" width="11.00390625" style="35" customWidth="1"/>
    <col min="22" max="22" width="10.421875" style="376" customWidth="1"/>
    <col min="23" max="23" width="12.140625" style="46" customWidth="1"/>
    <col min="24" max="24" width="11.00390625" style="47" bestFit="1" customWidth="1"/>
    <col min="25" max="25" width="12.140625" style="46" customWidth="1"/>
    <col min="26" max="26" width="11.00390625" style="47" bestFit="1" customWidth="1"/>
    <col min="27" max="27" width="9.140625" style="238" customWidth="1"/>
    <col min="28" max="29" width="9.140625" style="576" customWidth="1"/>
  </cols>
  <sheetData>
    <row r="1" spans="1:26" ht="15">
      <c r="A1" s="285" t="s">
        <v>56</v>
      </c>
      <c r="B1" s="12"/>
      <c r="C1" s="285"/>
      <c r="E1" s="146"/>
      <c r="F1" s="190"/>
      <c r="G1" s="193"/>
      <c r="H1" s="192"/>
      <c r="I1" s="193"/>
      <c r="J1" s="192"/>
      <c r="K1" s="193"/>
      <c r="L1" s="192"/>
      <c r="M1" s="193"/>
      <c r="N1" s="192"/>
      <c r="O1" s="193"/>
      <c r="P1" s="192"/>
      <c r="Q1" s="193"/>
      <c r="R1" s="192"/>
      <c r="S1" s="193"/>
      <c r="T1" s="192"/>
      <c r="U1" s="193"/>
      <c r="V1" s="192"/>
      <c r="W1" s="354"/>
      <c r="X1" s="575"/>
      <c r="Y1" s="354"/>
      <c r="Z1" s="575"/>
    </row>
    <row r="2" spans="1:26" ht="15">
      <c r="A2" s="294" t="s">
        <v>48</v>
      </c>
      <c r="B2" s="1"/>
      <c r="C2" s="294"/>
      <c r="D2" s="94"/>
      <c r="E2" s="146"/>
      <c r="F2" s="190"/>
      <c r="G2" s="193"/>
      <c r="H2" s="192"/>
      <c r="I2" s="193"/>
      <c r="J2" s="192"/>
      <c r="K2" s="193"/>
      <c r="L2" s="192"/>
      <c r="M2" s="193"/>
      <c r="N2" s="192"/>
      <c r="O2" s="193"/>
      <c r="P2" s="192"/>
      <c r="Q2" s="193"/>
      <c r="R2" s="192"/>
      <c r="S2" s="193"/>
      <c r="T2" s="192"/>
      <c r="U2" s="193"/>
      <c r="V2" s="192"/>
      <c r="W2" s="354"/>
      <c r="X2" s="575"/>
      <c r="Y2" s="354"/>
      <c r="Z2" s="575"/>
    </row>
    <row r="3" spans="1:29" s="228" customFormat="1" ht="15">
      <c r="A3" s="224"/>
      <c r="B3" s="224"/>
      <c r="C3" s="224"/>
      <c r="D3" s="225"/>
      <c r="E3" s="226"/>
      <c r="F3" s="227"/>
      <c r="G3" s="714" t="s">
        <v>62</v>
      </c>
      <c r="H3" s="715"/>
      <c r="I3" s="716" t="s">
        <v>63</v>
      </c>
      <c r="J3" s="717"/>
      <c r="K3" s="714" t="s">
        <v>62</v>
      </c>
      <c r="L3" s="715"/>
      <c r="M3" s="716" t="s">
        <v>63</v>
      </c>
      <c r="N3" s="717"/>
      <c r="O3" s="714" t="s">
        <v>62</v>
      </c>
      <c r="P3" s="715"/>
      <c r="Q3" s="716" t="s">
        <v>63</v>
      </c>
      <c r="R3" s="717"/>
      <c r="S3" s="714" t="s">
        <v>62</v>
      </c>
      <c r="T3" s="715"/>
      <c r="U3" s="716" t="s">
        <v>63</v>
      </c>
      <c r="V3" s="717"/>
      <c r="W3" s="714" t="s">
        <v>62</v>
      </c>
      <c r="X3" s="715"/>
      <c r="Y3" s="716" t="s">
        <v>63</v>
      </c>
      <c r="Z3" s="717"/>
      <c r="AA3" s="356"/>
      <c r="AB3" s="724"/>
      <c r="AC3" s="724"/>
    </row>
    <row r="4" spans="1:29" s="228" customFormat="1" ht="15" customHeight="1">
      <c r="A4" s="286" t="s">
        <v>3</v>
      </c>
      <c r="B4" s="341"/>
      <c r="C4" s="274"/>
      <c r="D4" s="707" t="s">
        <v>10</v>
      </c>
      <c r="E4" s="721">
        <v>2005</v>
      </c>
      <c r="F4" s="722"/>
      <c r="G4" s="718">
        <v>2006</v>
      </c>
      <c r="H4" s="719"/>
      <c r="I4" s="721">
        <v>2006</v>
      </c>
      <c r="J4" s="722"/>
      <c r="K4" s="723">
        <v>2007</v>
      </c>
      <c r="L4" s="723"/>
      <c r="M4" s="721">
        <v>2007</v>
      </c>
      <c r="N4" s="722"/>
      <c r="O4" s="718">
        <v>2008</v>
      </c>
      <c r="P4" s="719"/>
      <c r="Q4" s="721">
        <v>2008</v>
      </c>
      <c r="R4" s="722"/>
      <c r="S4" s="718">
        <v>2009</v>
      </c>
      <c r="T4" s="719"/>
      <c r="U4" s="721">
        <v>2009</v>
      </c>
      <c r="V4" s="722"/>
      <c r="W4" s="547" t="s">
        <v>49</v>
      </c>
      <c r="X4" s="548" t="s">
        <v>50</v>
      </c>
      <c r="Y4" s="123" t="s">
        <v>49</v>
      </c>
      <c r="Z4" s="124" t="s">
        <v>50</v>
      </c>
      <c r="AA4" s="356"/>
      <c r="AB4" s="577"/>
      <c r="AC4" s="577"/>
    </row>
    <row r="5" spans="1:29" s="228" customFormat="1" ht="15">
      <c r="A5" s="287" t="s">
        <v>4</v>
      </c>
      <c r="B5" s="224"/>
      <c r="C5" s="275"/>
      <c r="D5" s="720"/>
      <c r="E5" s="229" t="s">
        <v>16</v>
      </c>
      <c r="F5" s="230" t="s">
        <v>17</v>
      </c>
      <c r="G5" s="545" t="s">
        <v>16</v>
      </c>
      <c r="H5" s="546" t="s">
        <v>17</v>
      </c>
      <c r="I5" s="229" t="s">
        <v>16</v>
      </c>
      <c r="J5" s="230" t="s">
        <v>17</v>
      </c>
      <c r="K5" s="545" t="s">
        <v>16</v>
      </c>
      <c r="L5" s="546" t="s">
        <v>17</v>
      </c>
      <c r="M5" s="229" t="s">
        <v>16</v>
      </c>
      <c r="N5" s="230" t="s">
        <v>17</v>
      </c>
      <c r="O5" s="545" t="s">
        <v>16</v>
      </c>
      <c r="P5" s="546" t="s">
        <v>17</v>
      </c>
      <c r="Q5" s="229" t="s">
        <v>16</v>
      </c>
      <c r="R5" s="230" t="s">
        <v>17</v>
      </c>
      <c r="S5" s="545" t="s">
        <v>16</v>
      </c>
      <c r="T5" s="546" t="s">
        <v>17</v>
      </c>
      <c r="U5" s="229" t="s">
        <v>16</v>
      </c>
      <c r="V5" s="230" t="s">
        <v>17</v>
      </c>
      <c r="W5" s="549"/>
      <c r="X5" s="550"/>
      <c r="Y5" s="125"/>
      <c r="Z5" s="126"/>
      <c r="AA5" s="356"/>
      <c r="AB5" s="577"/>
      <c r="AC5" s="577"/>
    </row>
    <row r="6" spans="1:26" ht="15">
      <c r="A6" s="288" t="s">
        <v>5</v>
      </c>
      <c r="B6" s="342"/>
      <c r="C6" s="276"/>
      <c r="D6" s="156"/>
      <c r="E6" s="146"/>
      <c r="M6" s="31"/>
      <c r="N6" s="39"/>
      <c r="O6" s="31"/>
      <c r="P6" s="23"/>
      <c r="Q6" s="31"/>
      <c r="R6" s="39"/>
      <c r="U6" s="31"/>
      <c r="V6" s="39"/>
      <c r="Y6" s="127"/>
      <c r="Z6" s="128"/>
    </row>
    <row r="7" spans="1:29" s="165" customFormat="1" ht="15">
      <c r="A7" s="289" t="s">
        <v>72</v>
      </c>
      <c r="B7" s="343"/>
      <c r="C7" s="277"/>
      <c r="D7" s="160"/>
      <c r="E7" s="219"/>
      <c r="F7" s="220"/>
      <c r="G7" s="207"/>
      <c r="H7" s="220"/>
      <c r="I7" s="207"/>
      <c r="J7" s="377"/>
      <c r="K7" s="207"/>
      <c r="L7" s="220"/>
      <c r="M7" s="207"/>
      <c r="N7" s="377"/>
      <c r="O7" s="207"/>
      <c r="P7" s="220"/>
      <c r="Q7" s="207"/>
      <c r="R7" s="377"/>
      <c r="S7" s="207"/>
      <c r="T7" s="220"/>
      <c r="U7" s="207"/>
      <c r="V7" s="377"/>
      <c r="W7" s="222"/>
      <c r="X7" s="223"/>
      <c r="Y7" s="222"/>
      <c r="Z7" s="223"/>
      <c r="AA7" s="238"/>
      <c r="AB7" s="576"/>
      <c r="AC7" s="576"/>
    </row>
    <row r="8" spans="1:29" s="228" customFormat="1" ht="15">
      <c r="A8" s="273" t="s">
        <v>107</v>
      </c>
      <c r="B8" s="237"/>
      <c r="C8" s="340"/>
      <c r="D8" s="335">
        <v>2005</v>
      </c>
      <c r="E8" s="336"/>
      <c r="F8" s="128"/>
      <c r="G8" s="337">
        <f>SUM(G9:G16)</f>
        <v>24008.286239999998</v>
      </c>
      <c r="H8" s="373">
        <f aca="true" t="shared" si="0" ref="H8:V8">SUM(H9:H16)</f>
        <v>0.7505815573770492</v>
      </c>
      <c r="I8" s="337">
        <f t="shared" si="0"/>
        <v>26618.333199999997</v>
      </c>
      <c r="J8" s="373">
        <f t="shared" si="0"/>
        <v>0.8339795081967214</v>
      </c>
      <c r="K8" s="338">
        <f t="shared" si="0"/>
        <v>24008.286239999998</v>
      </c>
      <c r="L8" s="379">
        <f t="shared" si="0"/>
        <v>0.7505815573770492</v>
      </c>
      <c r="M8" s="338">
        <f t="shared" si="0"/>
        <v>26618.333199999997</v>
      </c>
      <c r="N8" s="379">
        <f t="shared" si="0"/>
        <v>0.8339795081967214</v>
      </c>
      <c r="O8" s="337">
        <f t="shared" si="0"/>
        <v>24008.286239999998</v>
      </c>
      <c r="P8" s="373">
        <f t="shared" si="0"/>
        <v>0.7505815573770492</v>
      </c>
      <c r="Q8" s="337">
        <f t="shared" si="0"/>
        <v>26618.333199999997</v>
      </c>
      <c r="R8" s="373">
        <f t="shared" si="0"/>
        <v>0.8339795081967214</v>
      </c>
      <c r="S8" s="338">
        <f t="shared" si="0"/>
        <v>15621.342440000002</v>
      </c>
      <c r="T8" s="379">
        <f t="shared" si="0"/>
        <v>0.953</v>
      </c>
      <c r="U8" s="338">
        <f t="shared" si="0"/>
        <v>16679.6552</v>
      </c>
      <c r="V8" s="379">
        <f t="shared" si="0"/>
        <v>0.975</v>
      </c>
      <c r="W8" s="46">
        <f aca="true" t="shared" si="1" ref="W8:W34">G8+K8+O8+S8</f>
        <v>87646.20116</v>
      </c>
      <c r="X8" s="47">
        <f aca="true" t="shared" si="2" ref="X8:X34">H8+L8+P8+T8</f>
        <v>3.2047446721311474</v>
      </c>
      <c r="Y8" s="127">
        <f aca="true" t="shared" si="3" ref="Y8:Y34">I8+M8+Q8+U8</f>
        <v>96534.65479999999</v>
      </c>
      <c r="Z8" s="128">
        <f aca="true" t="shared" si="4" ref="Z8:Z34">J8+N8+R8+V8</f>
        <v>3.4769385245901643</v>
      </c>
      <c r="AA8" s="356"/>
      <c r="AB8" s="577"/>
      <c r="AC8" s="577"/>
    </row>
    <row r="9" spans="1:29" s="469" customFormat="1" ht="15">
      <c r="A9" s="456"/>
      <c r="B9" s="457" t="s">
        <v>123</v>
      </c>
      <c r="C9" s="458"/>
      <c r="D9" s="459"/>
      <c r="E9" s="566"/>
      <c r="F9" s="567"/>
      <c r="G9" s="564">
        <f>'[46]Avoided Load Profile'!$BA$7</f>
        <v>18885.96</v>
      </c>
      <c r="H9" s="563">
        <f>'[46]Avoided Load Profile'!$BE$7</f>
        <v>0</v>
      </c>
      <c r="I9" s="564">
        <f>'[46]Avoided Load Profile'!$BC$7</f>
        <v>20984.399999999998</v>
      </c>
      <c r="J9" s="565">
        <f>'[46]Avoided Load Profile'!$BF$7</f>
        <v>0</v>
      </c>
      <c r="K9" s="464">
        <f>'[46]Avoided Load Profile'!$BA$8</f>
        <v>18885.96</v>
      </c>
      <c r="L9" s="461">
        <f>'[46]Avoided Load Profile'!$BE$8</f>
        <v>0</v>
      </c>
      <c r="M9" s="464">
        <f>'[46]Avoided Load Profile'!$BC$8</f>
        <v>20984.399999999998</v>
      </c>
      <c r="N9" s="466">
        <f>'[46]Avoided Load Profile'!$BF$8</f>
        <v>0</v>
      </c>
      <c r="O9" s="564">
        <f>'[46]Avoided Load Profile'!$BA$9</f>
        <v>18885.96</v>
      </c>
      <c r="P9" s="563">
        <f>'[46]Avoided Load Profile'!$BE$9</f>
        <v>0</v>
      </c>
      <c r="Q9" s="564">
        <f>'[46]Avoided Load Profile'!$BC$9</f>
        <v>20984.399999999998</v>
      </c>
      <c r="R9" s="565">
        <f>'[46]Avoided Load Profile'!$BF$9</f>
        <v>0</v>
      </c>
      <c r="S9" s="568">
        <f>'[13]Avoided Load Profile'!$BA$10</f>
        <v>7814.880000000001</v>
      </c>
      <c r="T9" s="567">
        <f>'[13]Avoided Load Profile'!$BE$10</f>
        <v>0.1809</v>
      </c>
      <c r="U9" s="568">
        <f>'[13]Avoided Load Profile'!$BC$10</f>
        <v>8683.2</v>
      </c>
      <c r="V9" s="569">
        <f>'[13]Avoided Load Profile'!$BF$10</f>
        <v>0.201</v>
      </c>
      <c r="W9" s="570">
        <f t="shared" si="1"/>
        <v>64472.759999999995</v>
      </c>
      <c r="X9" s="567">
        <f t="shared" si="2"/>
        <v>0.1809</v>
      </c>
      <c r="Y9" s="570">
        <f t="shared" si="3"/>
        <v>71636.4</v>
      </c>
      <c r="Z9" s="567">
        <f t="shared" si="4"/>
        <v>0.201</v>
      </c>
      <c r="AA9" s="479"/>
      <c r="AB9" s="577"/>
      <c r="AC9" s="577"/>
    </row>
    <row r="10" spans="1:29" s="469" customFormat="1" ht="15">
      <c r="A10" s="456"/>
      <c r="B10" s="457" t="s">
        <v>124</v>
      </c>
      <c r="C10" s="458"/>
      <c r="D10" s="459"/>
      <c r="E10" s="566"/>
      <c r="F10" s="567"/>
      <c r="G10" s="564">
        <f>'[47]Avoided Load Profile'!$BA$7</f>
        <v>716.5583999999999</v>
      </c>
      <c r="H10" s="563">
        <f>'[47]Avoided Load Profile'!$BE$7</f>
        <v>0</v>
      </c>
      <c r="I10" s="564">
        <f>'[47]Avoided Load Profile'!$BC$7</f>
        <v>754.2719999999999</v>
      </c>
      <c r="J10" s="565">
        <f>'[47]Avoided Load Profile'!$BF$7</f>
        <v>0</v>
      </c>
      <c r="K10" s="464">
        <f>'[47]Avoided Load Profile'!$BA$8</f>
        <v>716.5583999999999</v>
      </c>
      <c r="L10" s="461">
        <f>'[47]Avoided Load Profile'!$BE$8</f>
        <v>0</v>
      </c>
      <c r="M10" s="464">
        <f>'[47]Avoided Load Profile'!$BC$8</f>
        <v>754.2719999999999</v>
      </c>
      <c r="N10" s="466">
        <f>'[47]Avoided Load Profile'!$BF$8</f>
        <v>0</v>
      </c>
      <c r="O10" s="564">
        <f>'[47]Avoided Load Profile'!$BA$9</f>
        <v>716.5583999999999</v>
      </c>
      <c r="P10" s="563">
        <f>'[47]Avoided Load Profile'!$BE$9</f>
        <v>0</v>
      </c>
      <c r="Q10" s="564">
        <f>'[47]Avoided Load Profile'!$BC$9</f>
        <v>754.2719999999999</v>
      </c>
      <c r="R10" s="565">
        <f>'[47]Avoided Load Profile'!$BF$9</f>
        <v>0</v>
      </c>
      <c r="S10" s="568">
        <f>'[14]Avoided Load Profile'!$BA$10</f>
        <v>2166</v>
      </c>
      <c r="T10" s="567">
        <f>'[14]Avoided Load Profile'!$BE$10</f>
        <v>0</v>
      </c>
      <c r="U10" s="568">
        <f>'[14]Avoided Load Profile'!$BC$10</f>
        <v>2280</v>
      </c>
      <c r="V10" s="569">
        <f>'[14]Avoided Load Profile'!$BF$10</f>
        <v>0</v>
      </c>
      <c r="W10" s="570">
        <f t="shared" si="1"/>
        <v>4315.6752</v>
      </c>
      <c r="X10" s="567">
        <f t="shared" si="2"/>
        <v>0</v>
      </c>
      <c r="Y10" s="570">
        <f t="shared" si="3"/>
        <v>4542.816</v>
      </c>
      <c r="Z10" s="567">
        <f t="shared" si="4"/>
        <v>0</v>
      </c>
      <c r="AA10" s="479"/>
      <c r="AB10" s="577"/>
      <c r="AC10" s="577"/>
    </row>
    <row r="11" spans="1:29" s="469" customFormat="1" ht="15">
      <c r="A11" s="456"/>
      <c r="B11" s="457" t="s">
        <v>125</v>
      </c>
      <c r="C11" s="458"/>
      <c r="D11" s="459"/>
      <c r="E11" s="566"/>
      <c r="F11" s="567"/>
      <c r="G11" s="564">
        <f>'[48]Avoided Load Profile'!$BA$7</f>
        <v>267.38244</v>
      </c>
      <c r="H11" s="563">
        <f>'[48]Avoided Load Profile'!$BE$7</f>
        <v>0</v>
      </c>
      <c r="I11" s="564">
        <f>'[48]Avoided Load Profile'!$BC$7</f>
        <v>281.4552</v>
      </c>
      <c r="J11" s="565">
        <f>'[48]Avoided Load Profile'!$BF$7</f>
        <v>0</v>
      </c>
      <c r="K11" s="464">
        <f>'[48]Avoided Load Profile'!$BA$8</f>
        <v>267.38244</v>
      </c>
      <c r="L11" s="461">
        <f>'[48]Avoided Load Profile'!$BE$8</f>
        <v>0</v>
      </c>
      <c r="M11" s="464">
        <f>'[48]Avoided Load Profile'!$BC$8</f>
        <v>281.4552</v>
      </c>
      <c r="N11" s="466">
        <f>'[48]Avoided Load Profile'!$BF$8</f>
        <v>0</v>
      </c>
      <c r="O11" s="564">
        <f>'[48]Avoided Load Profile'!$BA$9</f>
        <v>267.38244</v>
      </c>
      <c r="P11" s="563">
        <f>'[48]Avoided Load Profile'!$BE$9</f>
        <v>0</v>
      </c>
      <c r="Q11" s="564">
        <f>'[48]Avoided Load Profile'!$BC$9</f>
        <v>281.4552</v>
      </c>
      <c r="R11" s="565">
        <f>'[48]Avoided Load Profile'!$BF$9</f>
        <v>0</v>
      </c>
      <c r="S11" s="568">
        <f>'[15]Avoided Load Profile'!$BA$10</f>
        <v>267.38244</v>
      </c>
      <c r="T11" s="567">
        <f>'[15]Avoided Load Profile'!$BE$10</f>
        <v>0</v>
      </c>
      <c r="U11" s="568">
        <f>'[15]Avoided Load Profile'!$BC$10</f>
        <v>281.4552</v>
      </c>
      <c r="V11" s="569">
        <f>'[15]Avoided Load Profile'!$BF$10</f>
        <v>0</v>
      </c>
      <c r="W11" s="570">
        <f t="shared" si="1"/>
        <v>1069.52976</v>
      </c>
      <c r="X11" s="567">
        <f t="shared" si="2"/>
        <v>0</v>
      </c>
      <c r="Y11" s="570">
        <f t="shared" si="3"/>
        <v>1125.8208</v>
      </c>
      <c r="Z11" s="567">
        <f t="shared" si="4"/>
        <v>0</v>
      </c>
      <c r="AA11" s="479"/>
      <c r="AB11" s="577"/>
      <c r="AC11" s="577"/>
    </row>
    <row r="12" spans="1:29" s="469" customFormat="1" ht="15">
      <c r="A12" s="456"/>
      <c r="B12" s="457" t="s">
        <v>126</v>
      </c>
      <c r="C12" s="458"/>
      <c r="D12" s="459"/>
      <c r="E12" s="566"/>
      <c r="F12" s="567"/>
      <c r="G12" s="564">
        <f>'[49]Avoided Load Profile'!$BA$7</f>
        <v>2639.4174</v>
      </c>
      <c r="H12" s="563">
        <f>'[49]Avoided Load Profile'!$BE$7</f>
        <v>0</v>
      </c>
      <c r="I12" s="564">
        <f>'[49]Avoided Load Profile'!$BC$7</f>
        <v>2932.6859999999997</v>
      </c>
      <c r="J12" s="565">
        <f>'[49]Avoided Load Profile'!$BF$7</f>
        <v>0</v>
      </c>
      <c r="K12" s="464">
        <f>'[49]Avoided Load Profile'!$BA$8</f>
        <v>2639.4174</v>
      </c>
      <c r="L12" s="461">
        <f>'[49]Avoided Load Profile'!$BE$8</f>
        <v>0</v>
      </c>
      <c r="M12" s="464">
        <f>'[49]Avoided Load Profile'!$BC$8</f>
        <v>2932.6859999999997</v>
      </c>
      <c r="N12" s="466">
        <f>'[49]Avoided Load Profile'!$BF$8</f>
        <v>0</v>
      </c>
      <c r="O12" s="564">
        <f>'[49]Avoided Load Profile'!$BA$9</f>
        <v>2639.4174</v>
      </c>
      <c r="P12" s="563">
        <f>'[49]Avoided Load Profile'!$BE$9</f>
        <v>0</v>
      </c>
      <c r="Q12" s="564">
        <f>'[49]Avoided Load Profile'!$BC$9</f>
        <v>2932.6859999999997</v>
      </c>
      <c r="R12" s="565">
        <f>'[49]Avoided Load Profile'!$BF$9</f>
        <v>0</v>
      </c>
      <c r="S12" s="568">
        <f>'[16]Avoided Load Profile'!$BA$10</f>
        <v>4125.8</v>
      </c>
      <c r="T12" s="567">
        <f>'[16]Avoided Load Profile'!$BE$10</f>
        <v>0</v>
      </c>
      <c r="U12" s="568">
        <f>'[16]Avoided Load Profile'!$BC$10</f>
        <v>4125.8</v>
      </c>
      <c r="V12" s="569">
        <f>'[16]Avoided Load Profile'!$BF$10</f>
        <v>0</v>
      </c>
      <c r="W12" s="570">
        <f t="shared" si="1"/>
        <v>12044.052199999998</v>
      </c>
      <c r="X12" s="567">
        <f t="shared" si="2"/>
        <v>0</v>
      </c>
      <c r="Y12" s="570">
        <f t="shared" si="3"/>
        <v>12923.858</v>
      </c>
      <c r="Z12" s="567">
        <f t="shared" si="4"/>
        <v>0</v>
      </c>
      <c r="AA12" s="479"/>
      <c r="AB12" s="577"/>
      <c r="AC12" s="577"/>
    </row>
    <row r="13" spans="1:29" s="469" customFormat="1" ht="15">
      <c r="A13" s="456"/>
      <c r="B13" s="457" t="s">
        <v>127</v>
      </c>
      <c r="C13" s="458"/>
      <c r="D13" s="459"/>
      <c r="E13" s="566"/>
      <c r="F13" s="567"/>
      <c r="G13" s="564">
        <f>'[50]Avoided Load Profile'!$BA$7</f>
        <v>715.878</v>
      </c>
      <c r="H13" s="563">
        <f>'[50]Avoided Load Profile'!$BE$7</f>
        <v>0.7334815573770492</v>
      </c>
      <c r="I13" s="564">
        <f>'[50]Avoided Load Profile'!$BC$7</f>
        <v>795.4200000000001</v>
      </c>
      <c r="J13" s="565">
        <f>'[50]Avoided Load Profile'!$BF$7</f>
        <v>0.8149795081967214</v>
      </c>
      <c r="K13" s="464">
        <f>'[50]Avoided Load Profile'!$BA$8</f>
        <v>715.878</v>
      </c>
      <c r="L13" s="461">
        <f>'[50]Avoided Load Profile'!$BE$8</f>
        <v>0.7334815573770492</v>
      </c>
      <c r="M13" s="464">
        <f>'[50]Avoided Load Profile'!$BC$8</f>
        <v>795.4200000000001</v>
      </c>
      <c r="N13" s="466">
        <f>'[50]Avoided Load Profile'!$BF$8</f>
        <v>0.8149795081967214</v>
      </c>
      <c r="O13" s="564">
        <f>'[50]Avoided Load Profile'!$BA$9</f>
        <v>715.878</v>
      </c>
      <c r="P13" s="563">
        <f>'[50]Avoided Load Profile'!$BE$9</f>
        <v>0.7334815573770492</v>
      </c>
      <c r="Q13" s="564">
        <f>'[50]Avoided Load Profile'!$BC$9</f>
        <v>795.4200000000001</v>
      </c>
      <c r="R13" s="565">
        <f>'[50]Avoided Load Profile'!$BF$9</f>
        <v>0.8149795081967214</v>
      </c>
      <c r="S13" s="568">
        <f>'[17]Avoided Load Profile'!$BA$10</f>
        <v>690</v>
      </c>
      <c r="T13" s="567">
        <f>'[17]Avoided Load Profile'!$BE$10</f>
        <v>0.755</v>
      </c>
      <c r="U13" s="568">
        <f>'[17]Avoided Load Profile'!$BC$10</f>
        <v>690</v>
      </c>
      <c r="V13" s="569">
        <f>'[17]Avoided Load Profile'!$BF$10</f>
        <v>0.755</v>
      </c>
      <c r="W13" s="570">
        <f t="shared" si="1"/>
        <v>2837.634</v>
      </c>
      <c r="X13" s="567">
        <f t="shared" si="2"/>
        <v>2.9554446721311476</v>
      </c>
      <c r="Y13" s="570">
        <f t="shared" si="3"/>
        <v>3076.26</v>
      </c>
      <c r="Z13" s="567">
        <f t="shared" si="4"/>
        <v>3.199938524590164</v>
      </c>
      <c r="AA13" s="479"/>
      <c r="AB13" s="577"/>
      <c r="AC13" s="577"/>
    </row>
    <row r="14" spans="1:29" s="469" customFormat="1" ht="15">
      <c r="A14" s="456"/>
      <c r="B14" s="457" t="s">
        <v>128</v>
      </c>
      <c r="C14" s="458"/>
      <c r="D14" s="459"/>
      <c r="E14" s="566"/>
      <c r="F14" s="567"/>
      <c r="G14" s="564">
        <f>'[51]Avoided Load Profile'!$BA$7</f>
        <v>262.8</v>
      </c>
      <c r="H14" s="563">
        <f>'[51]Avoided Load Profile'!$BE$7</f>
        <v>0</v>
      </c>
      <c r="I14" s="564">
        <f>'[51]Avoided Load Profile'!$BC$7</f>
        <v>292</v>
      </c>
      <c r="J14" s="565">
        <f>'[51]Avoided Load Profile'!$BF$7</f>
        <v>0</v>
      </c>
      <c r="K14" s="464">
        <f>'[51]Avoided Load Profile'!$BA$8</f>
        <v>262.8</v>
      </c>
      <c r="L14" s="461">
        <f>'[51]Avoided Load Profile'!$BE$8</f>
        <v>0</v>
      </c>
      <c r="M14" s="464">
        <f>'[51]Avoided Load Profile'!$BC$8</f>
        <v>292</v>
      </c>
      <c r="N14" s="466">
        <f>'[51]Avoided Load Profile'!$BF$8</f>
        <v>0</v>
      </c>
      <c r="O14" s="564">
        <f>'[51]Avoided Load Profile'!$BA$9</f>
        <v>262.8</v>
      </c>
      <c r="P14" s="563">
        <f>'[51]Avoided Load Profile'!$BE$9</f>
        <v>0</v>
      </c>
      <c r="Q14" s="564">
        <f>'[51]Avoided Load Profile'!$BC$9</f>
        <v>292</v>
      </c>
      <c r="R14" s="565">
        <f>'[51]Avoided Load Profile'!$BF$9</f>
        <v>0</v>
      </c>
      <c r="S14" s="568">
        <f>'[18]Avoided Load Profile'!$BA$10</f>
        <v>36.99</v>
      </c>
      <c r="T14" s="567">
        <f>'[18]Avoided Load Profile'!$BE$10</f>
        <v>0</v>
      </c>
      <c r="U14" s="568">
        <f>'[18]Avoided Load Profile'!$BC$10</f>
        <v>41.1</v>
      </c>
      <c r="V14" s="569">
        <f>'[18]Avoided Load Profile'!$BF$10</f>
        <v>0</v>
      </c>
      <c r="W14" s="570">
        <f t="shared" si="1"/>
        <v>825.3900000000001</v>
      </c>
      <c r="X14" s="567">
        <f t="shared" si="2"/>
        <v>0</v>
      </c>
      <c r="Y14" s="570">
        <f t="shared" si="3"/>
        <v>917.1</v>
      </c>
      <c r="Z14" s="567">
        <f t="shared" si="4"/>
        <v>0</v>
      </c>
      <c r="AA14" s="479"/>
      <c r="AB14" s="577"/>
      <c r="AC14" s="577"/>
    </row>
    <row r="15" spans="1:29" s="469" customFormat="1" ht="15">
      <c r="A15" s="456"/>
      <c r="B15" s="457" t="s">
        <v>129</v>
      </c>
      <c r="C15" s="458"/>
      <c r="D15" s="459"/>
      <c r="E15" s="566"/>
      <c r="F15" s="567"/>
      <c r="G15" s="564">
        <f>'[52]Avoided Load Profile'!$BA$7</f>
        <v>197.01</v>
      </c>
      <c r="H15" s="563">
        <f>'[52]Avoided Load Profile'!$BE$7</f>
        <v>0.0063</v>
      </c>
      <c r="I15" s="564">
        <f>'[52]Avoided Load Profile'!$BC$7</f>
        <v>218.89999999999998</v>
      </c>
      <c r="J15" s="565">
        <f>'[52]Avoided Load Profile'!$BF$7</f>
        <v>0.007</v>
      </c>
      <c r="K15" s="464">
        <f>'[52]Avoided Load Profile'!$BA$8</f>
        <v>197.01</v>
      </c>
      <c r="L15" s="461">
        <f>'[52]Avoided Load Profile'!$BE$8</f>
        <v>0.0063</v>
      </c>
      <c r="M15" s="464">
        <f>'[52]Avoided Load Profile'!$BC$8</f>
        <v>218.89999999999998</v>
      </c>
      <c r="N15" s="466">
        <f>'[52]Avoided Load Profile'!$BF$8</f>
        <v>0.007</v>
      </c>
      <c r="O15" s="564">
        <f>'[52]Avoided Load Profile'!$BA$9</f>
        <v>197.01</v>
      </c>
      <c r="P15" s="563">
        <f>'[52]Avoided Load Profile'!$BE$9</f>
        <v>0.0063</v>
      </c>
      <c r="Q15" s="564">
        <f>'[52]Avoided Load Profile'!$BC$9</f>
        <v>218.89999999999998</v>
      </c>
      <c r="R15" s="565">
        <f>'[52]Avoided Load Profile'!$BF$9</f>
        <v>0.007</v>
      </c>
      <c r="S15" s="568">
        <f>'[12]Avoided Load Profile'!$BA$10</f>
        <v>197.01</v>
      </c>
      <c r="T15" s="567">
        <f>'[12]Avoided Load Profile'!$BE$10</f>
        <v>0.0063</v>
      </c>
      <c r="U15" s="568">
        <f>'[12]Avoided Load Profile'!$BC$11</f>
        <v>218.89999999999998</v>
      </c>
      <c r="V15" s="569">
        <f>'[12]Avoided Load Profile'!$BF$10</f>
        <v>0.007</v>
      </c>
      <c r="W15" s="570">
        <f t="shared" si="1"/>
        <v>788.04</v>
      </c>
      <c r="X15" s="567">
        <f t="shared" si="2"/>
        <v>0.0252</v>
      </c>
      <c r="Y15" s="570">
        <f t="shared" si="3"/>
        <v>875.5999999999999</v>
      </c>
      <c r="Z15" s="567">
        <f t="shared" si="4"/>
        <v>0.028</v>
      </c>
      <c r="AA15" s="479"/>
      <c r="AB15" s="577"/>
      <c r="AC15" s="577"/>
    </row>
    <row r="16" spans="1:29" s="469" customFormat="1" ht="15">
      <c r="A16" s="456"/>
      <c r="B16" s="457" t="s">
        <v>130</v>
      </c>
      <c r="C16" s="458"/>
      <c r="D16" s="459"/>
      <c r="E16" s="566"/>
      <c r="F16" s="567"/>
      <c r="G16" s="564">
        <f>'[53]Avoided Load Profile'!$BA$7</f>
        <v>323.28000000000003</v>
      </c>
      <c r="H16" s="563">
        <f>'[53]Avoided Load Profile'!$BE$7</f>
        <v>0.0108</v>
      </c>
      <c r="I16" s="564">
        <f>'[53]Avoided Load Profile'!$BC$7</f>
        <v>359.20000000000005</v>
      </c>
      <c r="J16" s="565">
        <f>'[53]Avoided Load Profile'!$BF$7</f>
        <v>0.012</v>
      </c>
      <c r="K16" s="464">
        <f>'[53]Avoided Load Profile'!$BA$8</f>
        <v>323.28000000000003</v>
      </c>
      <c r="L16" s="461">
        <f>'[53]Avoided Load Profile'!$BE$8</f>
        <v>0.0108</v>
      </c>
      <c r="M16" s="464">
        <f>'[53]Avoided Load Profile'!$BC$8</f>
        <v>359.20000000000005</v>
      </c>
      <c r="N16" s="466">
        <f>'[53]Avoided Load Profile'!$BF$8</f>
        <v>0.012</v>
      </c>
      <c r="O16" s="564">
        <f>'[53]Avoided Load Profile'!$BA$9</f>
        <v>323.28000000000003</v>
      </c>
      <c r="P16" s="563">
        <f>'[53]Avoided Load Profile'!$BE$9</f>
        <v>0.0108</v>
      </c>
      <c r="Q16" s="564">
        <f>'[53]Avoided Load Profile'!$BC$9</f>
        <v>359.20000000000005</v>
      </c>
      <c r="R16" s="565">
        <f>'[53]Avoided Load Profile'!$BF$9</f>
        <v>0.012</v>
      </c>
      <c r="S16" s="568">
        <f>'[11]Avoided Load Profile'!$BA$10</f>
        <v>323.28000000000003</v>
      </c>
      <c r="T16" s="567">
        <f>'[11]Avoided Load Profile'!$BE$10</f>
        <v>0.0108</v>
      </c>
      <c r="U16" s="568">
        <f>'[11]Avoided Load Profile'!$BC$10</f>
        <v>359.20000000000005</v>
      </c>
      <c r="V16" s="569">
        <f>'[11]Avoided Load Profile'!$BF$10</f>
        <v>0.012</v>
      </c>
      <c r="W16" s="570">
        <f t="shared" si="1"/>
        <v>1293.1200000000001</v>
      </c>
      <c r="X16" s="567">
        <f t="shared" si="2"/>
        <v>0.0432</v>
      </c>
      <c r="Y16" s="570">
        <f t="shared" si="3"/>
        <v>1436.8000000000002</v>
      </c>
      <c r="Z16" s="567">
        <f t="shared" si="4"/>
        <v>0.048</v>
      </c>
      <c r="AA16" s="479"/>
      <c r="AB16" s="577"/>
      <c r="AC16" s="577"/>
    </row>
    <row r="17" spans="1:29" s="503" customFormat="1" ht="15">
      <c r="A17" s="273" t="s">
        <v>103</v>
      </c>
      <c r="B17" s="237"/>
      <c r="C17" s="340"/>
      <c r="D17" s="494">
        <v>2006</v>
      </c>
      <c r="E17" s="495"/>
      <c r="F17" s="496"/>
      <c r="G17" s="497"/>
      <c r="H17" s="498"/>
      <c r="I17" s="497"/>
      <c r="J17" s="501"/>
      <c r="K17" s="499">
        <f>SUM(K18:K19)</f>
        <v>28188</v>
      </c>
      <c r="L17" s="502">
        <f aca="true" t="shared" si="5" ref="L17:V17">SUM(L18:L19)</f>
        <v>0</v>
      </c>
      <c r="M17" s="499">
        <f t="shared" si="5"/>
        <v>31320</v>
      </c>
      <c r="N17" s="502">
        <f t="shared" si="5"/>
        <v>0</v>
      </c>
      <c r="O17" s="504">
        <f t="shared" si="5"/>
        <v>60134.4</v>
      </c>
      <c r="P17" s="558">
        <f t="shared" si="5"/>
        <v>0</v>
      </c>
      <c r="Q17" s="504">
        <f t="shared" si="5"/>
        <v>66816</v>
      </c>
      <c r="R17" s="558">
        <f t="shared" si="5"/>
        <v>0</v>
      </c>
      <c r="S17" s="499">
        <f t="shared" si="5"/>
        <v>24883.2</v>
      </c>
      <c r="T17" s="502">
        <f t="shared" si="5"/>
        <v>0.5760000000000001</v>
      </c>
      <c r="U17" s="499">
        <f t="shared" si="5"/>
        <v>27648</v>
      </c>
      <c r="V17" s="502">
        <f t="shared" si="5"/>
        <v>0.64</v>
      </c>
      <c r="W17" s="500">
        <f t="shared" si="1"/>
        <v>113205.59999999999</v>
      </c>
      <c r="X17" s="501">
        <f t="shared" si="2"/>
        <v>0.5760000000000001</v>
      </c>
      <c r="Y17" s="499">
        <f t="shared" si="3"/>
        <v>125784</v>
      </c>
      <c r="Z17" s="502">
        <f t="shared" si="4"/>
        <v>0.64</v>
      </c>
      <c r="AA17" s="578"/>
      <c r="AB17" s="577"/>
      <c r="AC17" s="577"/>
    </row>
    <row r="18" spans="1:29" s="469" customFormat="1" ht="15">
      <c r="A18" s="456"/>
      <c r="B18" s="457"/>
      <c r="C18" s="458">
        <v>2006</v>
      </c>
      <c r="D18" s="459"/>
      <c r="E18" s="460"/>
      <c r="F18" s="461"/>
      <c r="G18" s="564"/>
      <c r="H18" s="563"/>
      <c r="I18" s="564"/>
      <c r="J18" s="565"/>
      <c r="K18" s="464">
        <f>'[45]Avoided Load Profile'!$BA$7</f>
        <v>28188</v>
      </c>
      <c r="L18" s="461">
        <f>'[45]Avoided Load Profile'!$BE$7</f>
        <v>0</v>
      </c>
      <c r="M18" s="464">
        <f>'[45]Avoided Load Profile'!$BC$7</f>
        <v>31320</v>
      </c>
      <c r="N18" s="466">
        <f>'[45]Avoided Load Profile'!$BF$7</f>
        <v>0</v>
      </c>
      <c r="O18" s="462">
        <f>'[45]Avoided Load Profile'!$BA$8</f>
        <v>28188</v>
      </c>
      <c r="P18" s="463">
        <f>'[45]Avoided Load Profile'!$BE$8</f>
        <v>0</v>
      </c>
      <c r="Q18" s="462">
        <f>'[45]Avoided Load Profile'!$BC$8</f>
        <v>31320</v>
      </c>
      <c r="R18" s="465">
        <f>'[45]Avoided Load Profile'!$BF$8</f>
        <v>0</v>
      </c>
      <c r="S18" s="464">
        <f>'[19]Avoided Load Profile'!$BA$9</f>
        <v>11664</v>
      </c>
      <c r="T18" s="461">
        <f>'[19]Avoided Load Profile'!$BE$9</f>
        <v>0.27</v>
      </c>
      <c r="U18" s="464">
        <f>'[19]Avoided Load Profile'!$BC$9</f>
        <v>12960</v>
      </c>
      <c r="V18" s="466">
        <f>'[19]Avoided Load Profile'!$BF$9</f>
        <v>0.3</v>
      </c>
      <c r="W18" s="467">
        <f aca="true" t="shared" si="6" ref="W18:Z19">G17+K18+O18+S18</f>
        <v>68040</v>
      </c>
      <c r="X18" s="463">
        <f t="shared" si="6"/>
        <v>0.27</v>
      </c>
      <c r="Y18" s="468">
        <f t="shared" si="6"/>
        <v>75600</v>
      </c>
      <c r="Z18" s="461">
        <f t="shared" si="6"/>
        <v>0.3</v>
      </c>
      <c r="AA18" s="479"/>
      <c r="AB18" s="577"/>
      <c r="AC18" s="577"/>
    </row>
    <row r="19" spans="1:29" s="469" customFormat="1" ht="15">
      <c r="A19" s="456"/>
      <c r="B19" s="457"/>
      <c r="C19" s="458">
        <v>2007</v>
      </c>
      <c r="D19" s="459"/>
      <c r="E19" s="460"/>
      <c r="F19" s="461"/>
      <c r="G19" s="462"/>
      <c r="H19" s="463"/>
      <c r="I19" s="462"/>
      <c r="J19" s="465"/>
      <c r="K19" s="464"/>
      <c r="L19" s="461"/>
      <c r="M19" s="464"/>
      <c r="N19" s="466"/>
      <c r="O19" s="462">
        <f>'[54]Avoided Load Profile'!$BA$7</f>
        <v>31946.4</v>
      </c>
      <c r="P19" s="463">
        <f>'[54]Avoided Load Profile'!$BE$7</f>
        <v>0</v>
      </c>
      <c r="Q19" s="462">
        <f>'[54]Avoided Load Profile'!$BC$7</f>
        <v>35496</v>
      </c>
      <c r="R19" s="465">
        <f>'[54]Avoided Load Profile'!$BF$7</f>
        <v>0</v>
      </c>
      <c r="S19" s="464">
        <f>'[29]Avoided Load Profile'!$BA$8</f>
        <v>13219.2</v>
      </c>
      <c r="T19" s="461">
        <f>'[29]Avoided Load Profile'!$BE$8</f>
        <v>0.30600000000000005</v>
      </c>
      <c r="U19" s="464">
        <f>'[29]Avoided Load Profile'!$BC$8</f>
        <v>14688</v>
      </c>
      <c r="V19" s="466">
        <f>'[29]Avoided Load Profile'!$BF$8</f>
        <v>0.34</v>
      </c>
      <c r="W19" s="467">
        <f t="shared" si="6"/>
        <v>45165.600000000006</v>
      </c>
      <c r="X19" s="463">
        <f t="shared" si="6"/>
        <v>0.30600000000000005</v>
      </c>
      <c r="Y19" s="468">
        <f t="shared" si="6"/>
        <v>50184</v>
      </c>
      <c r="Z19" s="461">
        <f t="shared" si="6"/>
        <v>0.34</v>
      </c>
      <c r="AA19" s="479"/>
      <c r="AB19" s="577"/>
      <c r="AC19" s="577"/>
    </row>
    <row r="20" spans="1:29" s="356" customFormat="1" ht="15">
      <c r="A20" s="273" t="s">
        <v>113</v>
      </c>
      <c r="B20" s="237"/>
      <c r="C20" s="340"/>
      <c r="D20" s="335">
        <v>2007</v>
      </c>
      <c r="E20" s="354"/>
      <c r="F20" s="312"/>
      <c r="G20" s="355"/>
      <c r="H20" s="312"/>
      <c r="I20" s="355"/>
      <c r="J20" s="374"/>
      <c r="K20" s="338"/>
      <c r="L20" s="128"/>
      <c r="M20" s="338"/>
      <c r="N20" s="379"/>
      <c r="O20" s="355">
        <f>'[55]Avoided Load Profile'!$BA$7</f>
        <v>42386.4</v>
      </c>
      <c r="P20" s="312">
        <f>'[55]Avoided Load Profile'!$BE$7</f>
        <v>0</v>
      </c>
      <c r="Q20" s="355">
        <f>'[55]Avoided Load Profile'!$BC$7</f>
        <v>47096</v>
      </c>
      <c r="R20" s="374">
        <f>'[55]Avoided Load Profile'!$BF$7</f>
        <v>0</v>
      </c>
      <c r="S20" s="338">
        <f>'[40]Avoided Load Profile'!$BA$8</f>
        <v>17451</v>
      </c>
      <c r="T20" s="128">
        <f>'[40]Avoided Load Profile'!$BE$8</f>
        <v>0.6300000000000001</v>
      </c>
      <c r="U20" s="338">
        <f>'[40]Avoided Load Profile'!$BC$8</f>
        <v>19390</v>
      </c>
      <c r="V20" s="379">
        <f>'[40]Avoided Load Profile'!$BF$8</f>
        <v>0.7000000000000001</v>
      </c>
      <c r="W20" s="524">
        <f t="shared" si="1"/>
        <v>59837.4</v>
      </c>
      <c r="X20" s="312">
        <f t="shared" si="2"/>
        <v>0.6300000000000001</v>
      </c>
      <c r="Y20" s="127">
        <f t="shared" si="3"/>
        <v>66486</v>
      </c>
      <c r="Z20" s="128">
        <f t="shared" si="4"/>
        <v>0.7000000000000001</v>
      </c>
      <c r="AB20" s="577"/>
      <c r="AC20" s="577"/>
    </row>
    <row r="21" spans="1:29" s="228" customFormat="1" ht="15">
      <c r="A21" s="287" t="s">
        <v>116</v>
      </c>
      <c r="B21" s="237"/>
      <c r="C21" s="340"/>
      <c r="D21" s="335">
        <v>2008</v>
      </c>
      <c r="E21" s="336"/>
      <c r="F21" s="128"/>
      <c r="G21" s="337"/>
      <c r="H21" s="47"/>
      <c r="I21" s="337"/>
      <c r="J21" s="373"/>
      <c r="K21" s="338"/>
      <c r="L21" s="128"/>
      <c r="M21" s="338"/>
      <c r="N21" s="379"/>
      <c r="O21" s="337"/>
      <c r="P21" s="47"/>
      <c r="Q21" s="337"/>
      <c r="R21" s="373"/>
      <c r="S21" s="338">
        <f>'[31]Avoided Load Profile'!$BA$7</f>
        <v>8244</v>
      </c>
      <c r="T21" s="128">
        <f>'[31]Avoided Load Profile'!$BE$7</f>
        <v>0.8235553278688523</v>
      </c>
      <c r="U21" s="338">
        <f>'[31]Avoided Load Profile'!$BC$7</f>
        <v>9160</v>
      </c>
      <c r="V21" s="379">
        <f>'[31]Avoided Load Profile'!$BF$7</f>
        <v>0.9150614754098358</v>
      </c>
      <c r="W21" s="46">
        <f t="shared" si="1"/>
        <v>8244</v>
      </c>
      <c r="X21" s="47">
        <f t="shared" si="2"/>
        <v>0.8235553278688523</v>
      </c>
      <c r="Y21" s="127">
        <f t="shared" si="3"/>
        <v>9160</v>
      </c>
      <c r="Z21" s="128">
        <f t="shared" si="4"/>
        <v>0.9150614754098358</v>
      </c>
      <c r="AA21" s="356"/>
      <c r="AB21" s="577"/>
      <c r="AC21" s="577"/>
    </row>
    <row r="22" spans="1:29" s="228" customFormat="1" ht="15">
      <c r="A22" s="287" t="s">
        <v>117</v>
      </c>
      <c r="B22" s="237"/>
      <c r="C22" s="340"/>
      <c r="D22" s="335">
        <v>2007</v>
      </c>
      <c r="E22" s="336"/>
      <c r="F22" s="128"/>
      <c r="G22" s="337"/>
      <c r="H22" s="47"/>
      <c r="I22" s="337"/>
      <c r="J22" s="373"/>
      <c r="K22" s="338"/>
      <c r="L22" s="128"/>
      <c r="M22" s="338"/>
      <c r="N22" s="379"/>
      <c r="O22" s="337"/>
      <c r="P22" s="47"/>
      <c r="Q22" s="337"/>
      <c r="R22" s="373"/>
      <c r="S22" s="338">
        <f>'[33]Avoided Load Profile'!$BA$7</f>
        <v>33930</v>
      </c>
      <c r="T22" s="128">
        <f>'[33]Avoided Load Profile'!$BE$7</f>
        <v>2.6100000000000003</v>
      </c>
      <c r="U22" s="338">
        <f>'[33]Avoided Load Profile'!$BC$7</f>
        <v>37700</v>
      </c>
      <c r="V22" s="379">
        <f>'[33]Avoided Load Profile'!$BF$7</f>
        <v>2.9000000000000004</v>
      </c>
      <c r="W22" s="46">
        <f t="shared" si="1"/>
        <v>33930</v>
      </c>
      <c r="X22" s="47">
        <f t="shared" si="2"/>
        <v>2.6100000000000003</v>
      </c>
      <c r="Y22" s="127">
        <f t="shared" si="3"/>
        <v>37700</v>
      </c>
      <c r="Z22" s="128">
        <f t="shared" si="4"/>
        <v>2.9000000000000004</v>
      </c>
      <c r="AA22" s="356"/>
      <c r="AB22" s="577"/>
      <c r="AC22" s="577"/>
    </row>
    <row r="23" spans="1:29" s="228" customFormat="1" ht="15">
      <c r="A23" s="537" t="s">
        <v>119</v>
      </c>
      <c r="B23" s="237"/>
      <c r="C23" s="340"/>
      <c r="D23" s="335">
        <v>20008</v>
      </c>
      <c r="E23" s="336"/>
      <c r="F23" s="128"/>
      <c r="G23" s="337"/>
      <c r="H23" s="47"/>
      <c r="I23" s="337"/>
      <c r="J23" s="373"/>
      <c r="K23" s="338"/>
      <c r="L23" s="128"/>
      <c r="M23" s="338"/>
      <c r="N23" s="379"/>
      <c r="O23" s="337"/>
      <c r="P23" s="47"/>
      <c r="Q23" s="337"/>
      <c r="R23" s="373"/>
      <c r="S23" s="338">
        <f>'[38]Avoided Load Profile'!$BA$7</f>
        <v>3699</v>
      </c>
      <c r="T23" s="128">
        <f>'[38]Avoided Load Profile'!$BE$7</f>
        <v>0</v>
      </c>
      <c r="U23" s="338">
        <f>'[38]Avoided Load Profile'!$BC$7</f>
        <v>4110</v>
      </c>
      <c r="V23" s="379">
        <f>'[38]Avoided Load Profile'!$BF$7</f>
        <v>0</v>
      </c>
      <c r="W23" s="46">
        <f t="shared" si="1"/>
        <v>3699</v>
      </c>
      <c r="X23" s="47">
        <f t="shared" si="2"/>
        <v>0</v>
      </c>
      <c r="Y23" s="127">
        <f t="shared" si="3"/>
        <v>4110</v>
      </c>
      <c r="Z23" s="128">
        <f t="shared" si="4"/>
        <v>0</v>
      </c>
      <c r="AA23" s="356"/>
      <c r="AB23" s="577"/>
      <c r="AC23" s="577"/>
    </row>
    <row r="24" spans="1:29" s="228" customFormat="1" ht="15">
      <c r="A24" s="273"/>
      <c r="B24" s="237"/>
      <c r="C24" s="340"/>
      <c r="D24" s="335"/>
      <c r="E24" s="336"/>
      <c r="F24" s="128"/>
      <c r="G24" s="337"/>
      <c r="H24" s="47"/>
      <c r="I24" s="337"/>
      <c r="J24" s="373"/>
      <c r="K24" s="338"/>
      <c r="L24" s="128"/>
      <c r="M24" s="338"/>
      <c r="N24" s="379"/>
      <c r="O24" s="337"/>
      <c r="P24" s="47"/>
      <c r="Q24" s="337"/>
      <c r="R24" s="373"/>
      <c r="S24" s="338"/>
      <c r="T24" s="128"/>
      <c r="U24" s="338"/>
      <c r="V24" s="379"/>
      <c r="W24" s="46"/>
      <c r="X24" s="47"/>
      <c r="Y24" s="127"/>
      <c r="Z24" s="128"/>
      <c r="AA24" s="356"/>
      <c r="AB24" s="577"/>
      <c r="AC24" s="577"/>
    </row>
    <row r="25" spans="1:29" s="440" customFormat="1" ht="15">
      <c r="A25" s="406" t="s">
        <v>120</v>
      </c>
      <c r="B25" s="433"/>
      <c r="C25" s="434"/>
      <c r="D25" s="435"/>
      <c r="E25" s="436"/>
      <c r="F25" s="437"/>
      <c r="G25" s="438"/>
      <c r="H25" s="437"/>
      <c r="I25" s="438"/>
      <c r="J25" s="439"/>
      <c r="K25" s="438"/>
      <c r="L25" s="437"/>
      <c r="M25" s="438"/>
      <c r="N25" s="439"/>
      <c r="O25" s="438"/>
      <c r="P25" s="437"/>
      <c r="Q25" s="438"/>
      <c r="R25" s="439"/>
      <c r="S25" s="438"/>
      <c r="T25" s="437"/>
      <c r="U25" s="438"/>
      <c r="V25" s="439"/>
      <c r="W25" s="222"/>
      <c r="X25" s="223"/>
      <c r="Y25" s="222"/>
      <c r="Z25" s="223"/>
      <c r="AA25" s="356"/>
      <c r="AB25" s="577"/>
      <c r="AC25" s="577"/>
    </row>
    <row r="26" spans="1:29" s="228" customFormat="1" ht="15">
      <c r="A26" s="287" t="s">
        <v>121</v>
      </c>
      <c r="B26" s="237"/>
      <c r="C26" s="340"/>
      <c r="D26" s="335">
        <v>2008</v>
      </c>
      <c r="E26" s="336"/>
      <c r="F26" s="128"/>
      <c r="G26" s="337"/>
      <c r="H26" s="47"/>
      <c r="I26" s="337"/>
      <c r="J26" s="373"/>
      <c r="K26" s="338"/>
      <c r="L26" s="128"/>
      <c r="M26" s="338"/>
      <c r="N26" s="379"/>
      <c r="O26" s="337"/>
      <c r="P26" s="47"/>
      <c r="Q26" s="337"/>
      <c r="R26" s="373"/>
      <c r="S26" s="338">
        <f>'[27]Avoided Load Profile'!$BA$7</f>
        <v>990.72</v>
      </c>
      <c r="T26" s="128">
        <f>'[27]Avoided Load Profile'!$BE$7</f>
        <v>0.1008</v>
      </c>
      <c r="U26" s="338">
        <f>'[27]Avoided Load Profile'!$BC$7</f>
        <v>1100.8</v>
      </c>
      <c r="V26" s="379">
        <f>'[27]Avoided Load Profile'!$BF$7</f>
        <v>0.112</v>
      </c>
      <c r="W26" s="46">
        <f t="shared" si="1"/>
        <v>990.72</v>
      </c>
      <c r="X26" s="47">
        <f t="shared" si="2"/>
        <v>0.1008</v>
      </c>
      <c r="Y26" s="127">
        <f t="shared" si="3"/>
        <v>1100.8</v>
      </c>
      <c r="Z26" s="128">
        <f t="shared" si="4"/>
        <v>0.112</v>
      </c>
      <c r="AA26" s="356"/>
      <c r="AB26" s="577"/>
      <c r="AC26" s="577"/>
    </row>
    <row r="27" spans="1:29" s="228" customFormat="1" ht="15">
      <c r="A27" s="273" t="s">
        <v>110</v>
      </c>
      <c r="B27" s="237"/>
      <c r="C27" s="340"/>
      <c r="D27" s="335">
        <v>2007</v>
      </c>
      <c r="E27" s="336"/>
      <c r="F27" s="128"/>
      <c r="G27" s="337"/>
      <c r="H27" s="47"/>
      <c r="I27" s="337"/>
      <c r="J27" s="373"/>
      <c r="K27" s="338"/>
      <c r="L27" s="128"/>
      <c r="M27" s="338"/>
      <c r="N27" s="379"/>
      <c r="O27" s="337">
        <f>SUM(O28:O29)</f>
        <v>7549.200000000001</v>
      </c>
      <c r="P27" s="373">
        <f aca="true" t="shared" si="7" ref="P27:V27">SUM(P28:P29)</f>
        <v>1.6293860136986302</v>
      </c>
      <c r="Q27" s="337">
        <f t="shared" si="7"/>
        <v>9270</v>
      </c>
      <c r="R27" s="373">
        <f t="shared" si="7"/>
        <v>1.998956404109589</v>
      </c>
      <c r="S27" s="338">
        <f t="shared" si="7"/>
        <v>7464.960000000001</v>
      </c>
      <c r="T27" s="379">
        <f t="shared" si="7"/>
        <v>1.470798</v>
      </c>
      <c r="U27" s="338">
        <f t="shared" si="7"/>
        <v>9176.4</v>
      </c>
      <c r="V27" s="379">
        <f t="shared" si="7"/>
        <v>1.8227475000000002</v>
      </c>
      <c r="W27" s="46">
        <f t="shared" si="1"/>
        <v>15014.160000000002</v>
      </c>
      <c r="X27" s="47">
        <f t="shared" si="2"/>
        <v>3.1001840136986303</v>
      </c>
      <c r="Y27" s="127">
        <f t="shared" si="3"/>
        <v>18446.4</v>
      </c>
      <c r="Z27" s="128">
        <f t="shared" si="4"/>
        <v>3.8217039041095893</v>
      </c>
      <c r="AA27" s="356"/>
      <c r="AB27" s="577"/>
      <c r="AC27" s="577"/>
    </row>
    <row r="28" spans="1:29" s="469" customFormat="1" ht="15">
      <c r="A28" s="456"/>
      <c r="B28" s="457" t="s">
        <v>132</v>
      </c>
      <c r="C28" s="458"/>
      <c r="D28" s="459"/>
      <c r="E28" s="460"/>
      <c r="F28" s="461"/>
      <c r="G28" s="462"/>
      <c r="H28" s="463"/>
      <c r="I28" s="462"/>
      <c r="J28" s="465"/>
      <c r="K28" s="464"/>
      <c r="L28" s="461"/>
      <c r="M28" s="464"/>
      <c r="N28" s="466"/>
      <c r="O28" s="462">
        <f>'[56]Avoided Load Profile'!$BA$7</f>
        <v>6350.400000000001</v>
      </c>
      <c r="P28" s="463">
        <f>'[56]Avoided Load Profile'!$BE$7</f>
        <v>1.357398</v>
      </c>
      <c r="Q28" s="462">
        <f>'[56]Avoided Load Profile'!$BC$7</f>
        <v>7938</v>
      </c>
      <c r="R28" s="465">
        <f>'[56]Avoided Load Profile'!$BF$7</f>
        <v>1.6967475</v>
      </c>
      <c r="S28" s="464">
        <f>'[21]Avoided Load Profile'!$BA$8</f>
        <v>6350.400000000001</v>
      </c>
      <c r="T28" s="461">
        <f>'[21]Avoided Load Profile'!$BE$8</f>
        <v>1.357398</v>
      </c>
      <c r="U28" s="464">
        <f>'[21]Avoided Load Profile'!$BC$8</f>
        <v>7938</v>
      </c>
      <c r="V28" s="466">
        <f>'[21]Avoided Load Profile'!$BF$8</f>
        <v>1.6967475</v>
      </c>
      <c r="W28" s="467"/>
      <c r="X28" s="463"/>
      <c r="Y28" s="468"/>
      <c r="Z28" s="461"/>
      <c r="AA28" s="479"/>
      <c r="AB28" s="577"/>
      <c r="AC28" s="577"/>
    </row>
    <row r="29" spans="1:29" s="469" customFormat="1" ht="15">
      <c r="A29" s="456"/>
      <c r="B29" s="457" t="s">
        <v>133</v>
      </c>
      <c r="C29" s="458"/>
      <c r="D29" s="459"/>
      <c r="E29" s="460"/>
      <c r="F29" s="461"/>
      <c r="G29" s="462"/>
      <c r="H29" s="463"/>
      <c r="I29" s="462"/>
      <c r="J29" s="465"/>
      <c r="K29" s="464"/>
      <c r="L29" s="461"/>
      <c r="M29" s="464"/>
      <c r="N29" s="466"/>
      <c r="O29" s="462">
        <f>'[57]Avoided Load Profile'!$BA$7</f>
        <v>1198.8000000000002</v>
      </c>
      <c r="P29" s="463">
        <f>'[57]Avoided Load Profile'!$BE$7</f>
        <v>0.2719880136986301</v>
      </c>
      <c r="Q29" s="462">
        <f>'[57]Avoided Load Profile'!$BC$7</f>
        <v>1332.0000000000002</v>
      </c>
      <c r="R29" s="465">
        <f>'[57]Avoided Load Profile'!$BF$7</f>
        <v>0.302208904109589</v>
      </c>
      <c r="S29" s="464">
        <f>'[23]Avoided Load Profile'!$BA$8</f>
        <v>1114.56</v>
      </c>
      <c r="T29" s="461">
        <f>'[23]Avoided Load Profile'!$BE$8</f>
        <v>0.1134</v>
      </c>
      <c r="U29" s="464">
        <f>'[23]Avoided Load Profile'!$BC$8</f>
        <v>1238.3999999999999</v>
      </c>
      <c r="V29" s="466">
        <f>'[23]Avoided Load Profile'!$BF$8</f>
        <v>0.126</v>
      </c>
      <c r="W29" s="467"/>
      <c r="X29" s="463"/>
      <c r="Y29" s="468"/>
      <c r="Z29" s="461"/>
      <c r="AA29" s="479"/>
      <c r="AB29" s="577"/>
      <c r="AC29" s="577"/>
    </row>
    <row r="30" spans="1:29" s="228" customFormat="1" ht="15">
      <c r="A30" s="273" t="s">
        <v>112</v>
      </c>
      <c r="B30" s="237"/>
      <c r="C30" s="340"/>
      <c r="D30" s="335">
        <v>2007</v>
      </c>
      <c r="E30" s="336"/>
      <c r="F30" s="128"/>
      <c r="G30" s="337"/>
      <c r="H30" s="47"/>
      <c r="I30" s="337"/>
      <c r="J30" s="373"/>
      <c r="K30" s="338"/>
      <c r="L30" s="128"/>
      <c r="M30" s="338"/>
      <c r="N30" s="379"/>
      <c r="O30" s="337">
        <f>'[58]Avoided Load Profile'!$BA$7</f>
        <v>95839.20000000001</v>
      </c>
      <c r="P30" s="47">
        <f>'[58]Avoided Load Profile'!$BE$7</f>
        <v>0</v>
      </c>
      <c r="Q30" s="337">
        <f>'[58]Avoided Load Profile'!$BC$7</f>
        <v>106488.00000000001</v>
      </c>
      <c r="R30" s="373">
        <f>'[58]Avoided Load Profile'!$BF$7</f>
        <v>0</v>
      </c>
      <c r="S30" s="338">
        <f>'[25]Avoided Load Profile'!$BA$8</f>
        <v>39657.6</v>
      </c>
      <c r="T30" s="128">
        <f>'[25]Avoided Load Profile'!$BE$8</f>
        <v>0.918</v>
      </c>
      <c r="U30" s="338">
        <f>'[25]Avoided Load Profile'!$BC$8</f>
        <v>44064</v>
      </c>
      <c r="V30" s="379">
        <f>'[25]Avoided Load Profile'!$BF$8</f>
        <v>1.02</v>
      </c>
      <c r="W30" s="46">
        <f t="shared" si="1"/>
        <v>135496.80000000002</v>
      </c>
      <c r="X30" s="47">
        <f t="shared" si="2"/>
        <v>0.918</v>
      </c>
      <c r="Y30" s="127">
        <f t="shared" si="3"/>
        <v>150552</v>
      </c>
      <c r="Z30" s="128">
        <f t="shared" si="4"/>
        <v>1.02</v>
      </c>
      <c r="AA30" s="356"/>
      <c r="AB30" s="577"/>
      <c r="AC30" s="577"/>
    </row>
    <row r="31" spans="1:29" s="228" customFormat="1" ht="15">
      <c r="A31" s="273" t="s">
        <v>115</v>
      </c>
      <c r="B31" s="237"/>
      <c r="C31" s="340"/>
      <c r="D31" s="335">
        <v>2007</v>
      </c>
      <c r="E31" s="336"/>
      <c r="F31" s="128"/>
      <c r="G31" s="337"/>
      <c r="H31" s="47"/>
      <c r="I31" s="337"/>
      <c r="J31" s="373"/>
      <c r="K31" s="338"/>
      <c r="L31" s="128"/>
      <c r="M31" s="338"/>
      <c r="N31" s="379"/>
      <c r="O31" s="337">
        <f>'[59]Avoided Load Profile'!$BA$7</f>
        <v>25650</v>
      </c>
      <c r="P31" s="47">
        <f>'[59]Avoided Load Profile'!$BE$7</f>
        <v>8.049999999999999</v>
      </c>
      <c r="Q31" s="337">
        <f>'[59]Avoided Load Profile'!$BC$7</f>
        <v>36642.857142857145</v>
      </c>
      <c r="R31" s="373">
        <f>'[59]Avoided Load Profile'!$BF$7</f>
        <v>11.5</v>
      </c>
      <c r="S31" s="338">
        <f>'[37]Avoided Load Profile'!$BA$8</f>
        <v>25650</v>
      </c>
      <c r="T31" s="128">
        <f>'[37]Avoided Load Profile'!$BE$8</f>
        <v>8.049999999999999</v>
      </c>
      <c r="U31" s="338">
        <f>'[37]Avoided Load Profile'!$BC$8</f>
        <v>36642.857142857145</v>
      </c>
      <c r="V31" s="379">
        <f>'[37]Avoided Load Profile'!$BF$8</f>
        <v>11.5</v>
      </c>
      <c r="W31" s="46">
        <f t="shared" si="1"/>
        <v>51300</v>
      </c>
      <c r="X31" s="47">
        <f t="shared" si="2"/>
        <v>16.099999999999998</v>
      </c>
      <c r="Y31" s="127">
        <f t="shared" si="3"/>
        <v>73285.71428571429</v>
      </c>
      <c r="Z31" s="128">
        <f t="shared" si="4"/>
        <v>23</v>
      </c>
      <c r="AA31" s="356"/>
      <c r="AB31" s="577"/>
      <c r="AC31" s="577"/>
    </row>
    <row r="32" spans="1:29" s="228" customFormat="1" ht="15">
      <c r="A32" s="273"/>
      <c r="B32" s="237"/>
      <c r="C32" s="340"/>
      <c r="D32" s="335"/>
      <c r="E32" s="336"/>
      <c r="F32" s="128"/>
      <c r="G32" s="337"/>
      <c r="H32" s="47"/>
      <c r="I32" s="337"/>
      <c r="J32" s="373"/>
      <c r="K32" s="338"/>
      <c r="L32" s="128"/>
      <c r="M32" s="338"/>
      <c r="N32" s="379"/>
      <c r="O32" s="337"/>
      <c r="P32" s="47"/>
      <c r="Q32" s="337"/>
      <c r="R32" s="373"/>
      <c r="S32" s="338"/>
      <c r="T32" s="128"/>
      <c r="U32" s="338"/>
      <c r="V32" s="379"/>
      <c r="W32" s="46"/>
      <c r="X32" s="47"/>
      <c r="Y32" s="127"/>
      <c r="Z32" s="128"/>
      <c r="AA32" s="356"/>
      <c r="AB32" s="577"/>
      <c r="AC32" s="577"/>
    </row>
    <row r="33" spans="1:29" s="165" customFormat="1" ht="16.5" customHeight="1">
      <c r="A33" s="179" t="s">
        <v>102</v>
      </c>
      <c r="B33" s="344"/>
      <c r="C33" s="279"/>
      <c r="D33" s="166"/>
      <c r="E33" s="219"/>
      <c r="F33" s="220"/>
      <c r="G33" s="207"/>
      <c r="H33" s="220"/>
      <c r="I33" s="207"/>
      <c r="J33" s="377"/>
      <c r="K33" s="207"/>
      <c r="L33" s="220"/>
      <c r="M33" s="207"/>
      <c r="N33" s="377"/>
      <c r="O33" s="207"/>
      <c r="P33" s="220"/>
      <c r="Q33" s="207"/>
      <c r="R33" s="377"/>
      <c r="S33" s="207"/>
      <c r="T33" s="220"/>
      <c r="U33" s="207"/>
      <c r="V33" s="377"/>
      <c r="W33" s="222"/>
      <c r="X33" s="223"/>
      <c r="Y33" s="222"/>
      <c r="Z33" s="223"/>
      <c r="AA33" s="238"/>
      <c r="AB33" s="576"/>
      <c r="AC33" s="576"/>
    </row>
    <row r="34" spans="1:29" s="356" customFormat="1" ht="16.5" customHeight="1">
      <c r="A34" s="273" t="s">
        <v>114</v>
      </c>
      <c r="B34" s="237"/>
      <c r="C34" s="340"/>
      <c r="D34" s="335">
        <v>2007</v>
      </c>
      <c r="E34" s="354"/>
      <c r="F34" s="312"/>
      <c r="G34" s="355"/>
      <c r="H34" s="312"/>
      <c r="I34" s="355"/>
      <c r="J34" s="374"/>
      <c r="K34" s="338"/>
      <c r="L34" s="128"/>
      <c r="M34" s="338"/>
      <c r="N34" s="379"/>
      <c r="O34" s="355">
        <f>'[60]Avoided Load Profile'!$BA$7</f>
        <v>68365.5</v>
      </c>
      <c r="P34" s="312">
        <f>'[60]Avoided Load Profile'!$BE$7</f>
        <v>7.853999999999998</v>
      </c>
      <c r="Q34" s="355">
        <f>'[60]Avoided Load Profile'!$BC$7</f>
        <v>97665</v>
      </c>
      <c r="R34" s="374">
        <f>'[60]Avoided Load Profile'!$BF$7</f>
        <v>11.219999999999999</v>
      </c>
      <c r="S34" s="338">
        <f>'[42]Avoided Load Profile'!$BA$8</f>
        <v>68365.5</v>
      </c>
      <c r="T34" s="128">
        <f>'[42]Avoided Load Profile'!$BE$8</f>
        <v>7.853999999999998</v>
      </c>
      <c r="U34" s="338">
        <f>'[42]Avoided Load Profile'!$BC$8</f>
        <v>97665</v>
      </c>
      <c r="V34" s="379">
        <f>'[42]Avoided Load Profile'!$BF$8</f>
        <v>11.219999999999999</v>
      </c>
      <c r="W34" s="524">
        <f t="shared" si="1"/>
        <v>136731</v>
      </c>
      <c r="X34" s="312">
        <f t="shared" si="2"/>
        <v>15.707999999999997</v>
      </c>
      <c r="Y34" s="127">
        <f t="shared" si="3"/>
        <v>195330</v>
      </c>
      <c r="Z34" s="128">
        <f t="shared" si="4"/>
        <v>22.439999999999998</v>
      </c>
      <c r="AB34" s="577"/>
      <c r="AC34" s="577"/>
    </row>
    <row r="35" spans="1:29" s="228" customFormat="1" ht="16.5" customHeight="1">
      <c r="A35" s="538"/>
      <c r="B35" s="357"/>
      <c r="C35" s="358"/>
      <c r="D35" s="335"/>
      <c r="E35" s="336"/>
      <c r="F35" s="128"/>
      <c r="G35" s="337"/>
      <c r="H35" s="47"/>
      <c r="I35" s="337"/>
      <c r="J35" s="373"/>
      <c r="K35" s="338"/>
      <c r="L35" s="128"/>
      <c r="M35" s="338"/>
      <c r="N35" s="379"/>
      <c r="O35" s="337"/>
      <c r="P35" s="47"/>
      <c r="Q35" s="337"/>
      <c r="R35" s="373"/>
      <c r="S35" s="338"/>
      <c r="T35" s="128"/>
      <c r="U35" s="338"/>
      <c r="V35" s="379"/>
      <c r="W35" s="44"/>
      <c r="X35" s="45"/>
      <c r="Y35" s="125"/>
      <c r="Z35" s="126"/>
      <c r="AA35" s="356"/>
      <c r="AB35" s="577"/>
      <c r="AC35" s="577"/>
    </row>
    <row r="36" spans="1:26" ht="15">
      <c r="A36" s="295"/>
      <c r="B36" s="571"/>
      <c r="C36" s="293"/>
      <c r="D36" s="114"/>
      <c r="E36" s="155"/>
      <c r="F36" s="116"/>
      <c r="G36" s="115"/>
      <c r="H36" s="116"/>
      <c r="I36" s="115"/>
      <c r="J36" s="378"/>
      <c r="K36" s="89"/>
      <c r="L36" s="119"/>
      <c r="M36" s="89"/>
      <c r="N36" s="381"/>
      <c r="O36" s="115"/>
      <c r="P36" s="116"/>
      <c r="Q36" s="115"/>
      <c r="R36" s="378"/>
      <c r="S36" s="89"/>
      <c r="T36" s="119"/>
      <c r="U36" s="89"/>
      <c r="V36" s="381"/>
      <c r="Y36" s="127"/>
      <c r="Z36" s="128"/>
    </row>
    <row r="37" spans="1:26" ht="15">
      <c r="A37" s="290" t="s">
        <v>22</v>
      </c>
      <c r="B37" s="346"/>
      <c r="C37" s="281"/>
      <c r="E37" s="146"/>
      <c r="M37" s="31"/>
      <c r="N37" s="39"/>
      <c r="U37" s="31"/>
      <c r="V37" s="39"/>
      <c r="Y37" s="127"/>
      <c r="Z37" s="128"/>
    </row>
    <row r="38" spans="1:26" ht="15">
      <c r="A38" s="290"/>
      <c r="B38" s="347" t="s">
        <v>91</v>
      </c>
      <c r="C38" s="296"/>
      <c r="E38" s="146"/>
      <c r="M38" s="31"/>
      <c r="N38" s="39"/>
      <c r="U38" s="31"/>
      <c r="V38" s="39"/>
      <c r="Y38" s="127"/>
      <c r="Z38" s="128"/>
    </row>
    <row r="39" spans="1:29" s="165" customFormat="1" ht="15">
      <c r="A39" s="272" t="s">
        <v>68</v>
      </c>
      <c r="B39" s="343"/>
      <c r="C39" s="277"/>
      <c r="D39" s="166"/>
      <c r="E39" s="219"/>
      <c r="F39" s="220"/>
      <c r="G39" s="207"/>
      <c r="H39" s="220"/>
      <c r="I39" s="207"/>
      <c r="J39" s="377"/>
      <c r="K39" s="207"/>
      <c r="L39" s="220"/>
      <c r="M39" s="207"/>
      <c r="N39" s="377"/>
      <c r="O39" s="207"/>
      <c r="P39" s="220"/>
      <c r="Q39" s="207"/>
      <c r="R39" s="377"/>
      <c r="S39" s="207"/>
      <c r="T39" s="220"/>
      <c r="U39" s="207"/>
      <c r="V39" s="377"/>
      <c r="W39" s="222"/>
      <c r="X39" s="223"/>
      <c r="Y39" s="222"/>
      <c r="Z39" s="223"/>
      <c r="AA39" s="238"/>
      <c r="AB39" s="576"/>
      <c r="AC39" s="576"/>
    </row>
    <row r="40" spans="1:29" ht="15">
      <c r="A40" s="330" t="s">
        <v>30</v>
      </c>
      <c r="B40" s="348"/>
      <c r="C40" s="278"/>
      <c r="D40" s="150">
        <v>2006</v>
      </c>
      <c r="E40" s="146"/>
      <c r="G40" s="38">
        <f>('[44]Initiative Level - LDC'!$G$76)*1000</f>
        <v>4594.329335826821</v>
      </c>
      <c r="H40" s="544">
        <f>('[44]Initiative Level - LDC'!$G$9)*1000</f>
        <v>1.041381316120746</v>
      </c>
      <c r="I40" s="38">
        <f>('[44]Initiative Level - LDC'!$G$210)*1000</f>
        <v>5104.810373140912</v>
      </c>
      <c r="J40" s="544">
        <f>('[44]Initiative Level - LDC'!$G$143)*1000</f>
        <v>1.1570903512452735</v>
      </c>
      <c r="K40" s="31">
        <f>('[44]Initiative Level - LDC'!$H$76)*1000</f>
        <v>4594.329335826821</v>
      </c>
      <c r="L40" s="23">
        <f>('[44]Initiative Level - LDC'!$H$9)*1000</f>
        <v>1.041381316120746</v>
      </c>
      <c r="M40" s="31">
        <f>('[44]Initiative Level - LDC'!$H$210)*1000</f>
        <v>5104.810373140912</v>
      </c>
      <c r="N40" s="39">
        <f>('[44]Initiative Level - LDC'!$H$143)*1000</f>
        <v>1.1570903512452735</v>
      </c>
      <c r="O40" s="38">
        <f>('[44]Initiative Level - LDC'!$I$76)*1000</f>
        <v>4594.329335826821</v>
      </c>
      <c r="P40" s="375">
        <f>('[44]Initiative Level - LDC'!$I$9)*1000</f>
        <v>1.041381316120746</v>
      </c>
      <c r="Q40" s="38">
        <f>('[44]Initiative Level - LDC'!$I$210)*1000</f>
        <v>5104.810373140912</v>
      </c>
      <c r="R40" s="544">
        <f>('[44]Initiative Level - LDC'!$I$143)*1000</f>
        <v>1.1570903512452735</v>
      </c>
      <c r="S40" s="556">
        <f>('[44]Initiative Level - LDC'!$J$76)*1000</f>
        <v>4594.329335826821</v>
      </c>
      <c r="T40" s="23">
        <f>('[44]Initiative Level - LDC'!$J$9)*1000</f>
        <v>1.041381316120746</v>
      </c>
      <c r="U40" s="31">
        <f>('[44]Initiative Level - LDC'!$J$210)*1000</f>
        <v>5104.810373140912</v>
      </c>
      <c r="V40" s="39">
        <f>('[44]Initiative Level - LDC'!$J$143)*1000</f>
        <v>1.1570903512452735</v>
      </c>
      <c r="W40" s="46">
        <f>G40+K40+O40+S40</f>
        <v>18377.317343307284</v>
      </c>
      <c r="X40" s="543">
        <f>T40+P40+L40+H40</f>
        <v>4.165525264482984</v>
      </c>
      <c r="Y40" s="127">
        <f aca="true" t="shared" si="8" ref="Y40:Y65">I40+M40+Q40+U40</f>
        <v>20419.241492563648</v>
      </c>
      <c r="Z40" s="128">
        <f>V40+R40+N40+J40</f>
        <v>4.628361404981094</v>
      </c>
      <c r="AB40" s="577"/>
      <c r="AC40" s="577"/>
    </row>
    <row r="41" spans="1:29" ht="15">
      <c r="A41" s="523" t="s">
        <v>140</v>
      </c>
      <c r="B41" s="348"/>
      <c r="C41" s="278"/>
      <c r="D41" s="150" t="s">
        <v>146</v>
      </c>
      <c r="E41" s="146"/>
      <c r="G41" s="38">
        <f>('[44]Initiative Level - LDC'!$G$77)*1000</f>
        <v>11341.468590611059</v>
      </c>
      <c r="H41" s="375">
        <f>('[44]Initiative Level - LDC'!$G$10)*1000</f>
        <v>10.510935935744614</v>
      </c>
      <c r="I41" s="38">
        <f>('[44]Initiative Level - LDC'!$G$211)*1000</f>
        <v>14367.580833789405</v>
      </c>
      <c r="J41" s="544">
        <f>('[44]Initiative Level - LDC'!$G$144)*1000</f>
        <v>12.78037609920466</v>
      </c>
      <c r="K41" s="31">
        <f>('[44]Initiative Level - LDC'!$H$82+'[44]Initiative Level - LDC'!$H$77)*1000</f>
        <v>29546.34626497113</v>
      </c>
      <c r="L41" s="39">
        <f>('[44]Initiative Level - LDC'!$H$10+'[44]Initiative Level - LDC'!$H$15)*1000</f>
        <v>22.657201899562814</v>
      </c>
      <c r="M41" s="31">
        <f>('[44]Initiative Level - LDC'!$H$216+'[44]Initiative Level - LDC'!$H$211)*1000</f>
        <v>50123.68116725683</v>
      </c>
      <c r="N41" s="39">
        <f>('[44]Initiative Level - LDC'!$H$144+'[44]Initiative Level - LDC'!$H$149)*1000</f>
        <v>38.27746675567381</v>
      </c>
      <c r="O41" s="35">
        <f>('[44]Initiative Level - LDC'!$I$77+'[44]Initiative Level - LDC'!$I$82)*1000</f>
        <v>29546.34626497113</v>
      </c>
      <c r="P41" s="544">
        <f>('[44]Initiative Level - LDC'!$I$10+'[44]Initiative Level - LDC'!$I$15)*1000</f>
        <v>22.657201899562814</v>
      </c>
      <c r="Q41" s="38">
        <f>('[44]Initiative Level - LDC'!$I$211+'[44]Initiative Level - LDC'!$I$216)*1000</f>
        <v>50123.68116725683</v>
      </c>
      <c r="R41" s="544">
        <f>('[44]Initiative Level - LDC'!$I$144+'[44]Initiative Level - LDC'!$I$149)*1000</f>
        <v>38.27746675567381</v>
      </c>
      <c r="S41" s="31">
        <f>('[44]Initiative Level - LDC'!$J$77+'[44]Initiative Level - LDC'!$J$82)*1000</f>
        <v>29546.34626497113</v>
      </c>
      <c r="T41" s="23">
        <f>('[44]Initiative Level - LDC'!$J$10+'[44]Initiative Level - LDC'!$J$15)*1000</f>
        <v>22.657201899562814</v>
      </c>
      <c r="U41" s="31">
        <f>('[44]Initiative Level - LDC'!$J$211+'[44]Initiative Level - LDC'!$J$216)*1000</f>
        <v>50123.68116725683</v>
      </c>
      <c r="V41" s="39">
        <f>('[44]Initiative Level - LDC'!$J$144+'[44]Initiative Level - LDC'!$J$149)*1000</f>
        <v>38.27746675567381</v>
      </c>
      <c r="W41" s="46">
        <f aca="true" t="shared" si="9" ref="W41:W51">G41+K41+O41+S41</f>
        <v>99980.50738552446</v>
      </c>
      <c r="X41" s="543">
        <f aca="true" t="shared" si="10" ref="X41:X51">T41+P41+L41+H41</f>
        <v>78.48254163443306</v>
      </c>
      <c r="Y41" s="127">
        <f t="shared" si="8"/>
        <v>164738.6243355599</v>
      </c>
      <c r="Z41" s="128">
        <f aca="true" t="shared" si="11" ref="Z41:Z51">V41+R41+N41+J41</f>
        <v>127.61277636622609</v>
      </c>
      <c r="AB41" s="577"/>
      <c r="AC41" s="577"/>
    </row>
    <row r="42" spans="1:29" ht="15">
      <c r="A42" s="523" t="s">
        <v>29</v>
      </c>
      <c r="B42" s="93"/>
      <c r="C42" s="282"/>
      <c r="D42" s="149">
        <v>2008</v>
      </c>
      <c r="E42" s="146"/>
      <c r="G42" s="38"/>
      <c r="H42" s="375"/>
      <c r="I42" s="38"/>
      <c r="J42" s="544"/>
      <c r="M42" s="31"/>
      <c r="N42" s="39"/>
      <c r="O42" s="35">
        <f>('[44]Initiative Level - LDC'!$I$96)*1000</f>
        <v>19676.84510907936</v>
      </c>
      <c r="P42" s="376">
        <f>('[44]Initiative Level - LDC'!$I$29)*1000</f>
        <v>12.464527880271017</v>
      </c>
      <c r="Q42" s="35">
        <f>('[44]Initiative Level - LDC'!$I$230)*1000</f>
        <v>34254.01477152928</v>
      </c>
      <c r="R42" s="559">
        <f>(('[44]Initiative Level - LDC'!$I$163)*1000)</f>
        <v>21.64001429426402</v>
      </c>
      <c r="S42" s="31">
        <f>('[44]Initiative Level - LDC'!$J$96+'[44]Initiative Level - LDC'!$J$111)*1000</f>
        <v>44912.42195874729</v>
      </c>
      <c r="T42" s="23">
        <f>('[44]Initiative Level - LDC'!$J$29+'[44]Initiative Level - LDC'!$J$44)*1000</f>
        <v>29.08512820969554</v>
      </c>
      <c r="U42" s="31">
        <f>('[44]Initiative Level - LDC'!$J$230+'[44]Initiative Level - LDC'!$J$245)*1000</f>
        <v>93317.53459523646</v>
      </c>
      <c r="V42" s="39">
        <f>('[44]Initiative Level - LDC'!$J$163+'[44]Initiative Level - LDC'!$J$178)*1000</f>
        <v>59.662890396244755</v>
      </c>
      <c r="W42" s="46">
        <f t="shared" si="9"/>
        <v>64589.26706782665</v>
      </c>
      <c r="X42" s="543">
        <f t="shared" si="10"/>
        <v>41.54965608996656</v>
      </c>
      <c r="Y42" s="127">
        <f t="shared" si="8"/>
        <v>127571.54936676574</v>
      </c>
      <c r="Z42" s="128">
        <f t="shared" si="11"/>
        <v>81.30290469050877</v>
      </c>
      <c r="AB42" s="577"/>
      <c r="AC42" s="577"/>
    </row>
    <row r="43" spans="1:29" ht="15">
      <c r="A43" s="291" t="s">
        <v>141</v>
      </c>
      <c r="B43" s="93"/>
      <c r="C43" s="282"/>
      <c r="D43" s="149">
        <v>2006</v>
      </c>
      <c r="E43" s="146"/>
      <c r="G43" s="38">
        <f>('[44]Initiative Level - LDC'!$G$78)*1000</f>
        <v>294284.29130760714</v>
      </c>
      <c r="H43" s="375">
        <f>('[44]Initiative Level - LDC'!$G$11)*1000</f>
        <v>3.4708063588648423</v>
      </c>
      <c r="I43" s="38">
        <f>('[44]Initiative Level - LDC'!$G$212)*1000</f>
        <v>326982.54589734133</v>
      </c>
      <c r="J43" s="544">
        <f>('[44]Initiative Level - LDC'!$G$145)*1000</f>
        <v>3.8564515098498244</v>
      </c>
      <c r="K43" s="31">
        <f>('[44]Initiative Level - LDC'!$H$78+'[44]Initiative Level - LDC'!$H$83)*1000</f>
        <v>403412.17391556315</v>
      </c>
      <c r="L43" s="23">
        <f>('[44]Initiative Level - LDC'!$H$11+'[44]Initiative Level - LDC'!$H$16)*1000</f>
        <v>7.696403963904293</v>
      </c>
      <c r="M43" s="31">
        <f>('[44]Initiative Level - LDC'!$H$212+'[44]Initiative Level - LDC'!$H$217)*1000</f>
        <v>475861.8538204653</v>
      </c>
      <c r="N43" s="39">
        <f>('[44]Initiative Level - LDC'!$H$145+'[44]Initiative Level - LDC'!$H$150)*1000</f>
        <v>9.974779114661505</v>
      </c>
      <c r="O43" s="38">
        <f>('[44]Initiative Level - LDC'!$I$78+'[44]Initiative Level - LDC'!$I$83)*1000</f>
        <v>402077.5480334024</v>
      </c>
      <c r="P43" s="375">
        <f>('[44]Initiative Level - LDC'!$I$11+'[44]Initiative Level - LDC'!$I$16)*1000</f>
        <v>7.299910333129746</v>
      </c>
      <c r="Q43" s="38">
        <f>('[44]Initiative Level - LDC'!$I$212+'[44]Initiative Level - LDC'!$I$217)*1000</f>
        <v>473435.26130744576</v>
      </c>
      <c r="R43" s="560">
        <f>('[44]Initiative Level - LDC'!$I$145+'[44]Initiative Level - LDC'!$I$150)*1000</f>
        <v>9.253881604162329</v>
      </c>
      <c r="S43" s="31">
        <f>('[44]Initiative Level - LDC'!$J$78+'[44]Initiative Level - LDC'!$J$83)*1000</f>
        <v>402077.5480334024</v>
      </c>
      <c r="T43" s="23">
        <f>('[44]Initiative Level - LDC'!$J$11+'[44]Initiative Level - LDC'!$J$16)*1000</f>
        <v>7.299910333129746</v>
      </c>
      <c r="U43" s="31">
        <f>('[44]Initiative Level - LDC'!$J$212+'[44]Initiative Level - LDC'!$J$217)*1000</f>
        <v>473435.26130744576</v>
      </c>
      <c r="V43" s="39">
        <f>('[44]Initiative Level - LDC'!$J$145+'[44]Initiative Level - LDC'!$J$150)*1000</f>
        <v>9.253881604162329</v>
      </c>
      <c r="W43" s="46">
        <f t="shared" si="9"/>
        <v>1501851.561289975</v>
      </c>
      <c r="X43" s="543">
        <f t="shared" si="10"/>
        <v>25.767030989028626</v>
      </c>
      <c r="Y43" s="127">
        <f t="shared" si="8"/>
        <v>1749714.9223326982</v>
      </c>
      <c r="Z43" s="128">
        <f t="shared" si="11"/>
        <v>32.33899383283599</v>
      </c>
      <c r="AB43" s="577"/>
      <c r="AC43" s="577"/>
    </row>
    <row r="44" spans="1:29" ht="15">
      <c r="A44" s="331" t="s">
        <v>23</v>
      </c>
      <c r="B44" s="349"/>
      <c r="C44" s="253"/>
      <c r="D44" s="150" t="s">
        <v>147</v>
      </c>
      <c r="E44" s="146"/>
      <c r="G44" s="38"/>
      <c r="H44" s="375"/>
      <c r="I44" s="38"/>
      <c r="J44" s="544"/>
      <c r="K44" s="31">
        <f>('[44]Initiative Level - LDC'!$H$81)*1000</f>
        <v>24375.183570877707</v>
      </c>
      <c r="L44" s="39">
        <f>('[44]Initiative Level - LDC'!$H$14)*1000</f>
        <v>4.366815877021431</v>
      </c>
      <c r="M44" s="31">
        <f>('[44]Initiative Level - LDC'!$H$215)*1000</f>
        <v>60446.337505865115</v>
      </c>
      <c r="N44" s="39">
        <f>('[44]Initiative Level - LDC'!$H$148)*1000</f>
        <v>10.536289406985128</v>
      </c>
      <c r="O44" s="35">
        <f>('[44]Initiative Level - LDC'!$I$81+'[44]Initiative Level - LDC'!$I$95)*1000</f>
        <v>54390.00357087771</v>
      </c>
      <c r="P44" s="27">
        <f>('[44]Initiative Level - LDC'!$I$14+'[44]Initiative Level - LDC'!$I$28)*1000</f>
        <v>7.588440250501432</v>
      </c>
      <c r="Q44" s="35">
        <f>('[44]Initiative Level - LDC'!$I$215+'[44]Initiative Level - LDC'!$I$229)*1000</f>
        <v>115813.33750586511</v>
      </c>
      <c r="R44" s="559">
        <f>('[44]Initiative Level - LDC'!$I$148+'[44]Initiative Level - LDC'!$I$162)*1000</f>
        <v>16.545630780985128</v>
      </c>
      <c r="S44" s="31">
        <f>('[44]Initiative Level - LDC'!$J$110+'[44]Initiative Level - LDC'!$J$95+'[44]Initiative Level - LDC'!$J$81)*1000</f>
        <v>245233.8669508324</v>
      </c>
      <c r="T44" s="23">
        <f>('[44]Initiative Level - LDC'!$J$43+'[44]Initiative Level - LDC'!$J$28+'[44]Initiative Level - LDC'!$J$14)*1000</f>
        <v>37.116397935984544</v>
      </c>
      <c r="U44" s="31">
        <f>('[44]Initiative Level - LDC'!$J$244+'[44]Initiative Level - LDC'!$J$229+'[44]Initiative Level - LDC'!$J$215)*1000</f>
        <v>476440.8509536448</v>
      </c>
      <c r="V44" s="39">
        <f>('[44]Initiative Level - LDC'!$J$177+'[44]Initiative Level - LDC'!$J$162+'[44]Initiative Level - LDC'!$J$148)*1000</f>
        <v>74.99373496371162</v>
      </c>
      <c r="W44" s="46">
        <f t="shared" si="9"/>
        <v>323999.0540925878</v>
      </c>
      <c r="X44" s="543">
        <f t="shared" si="10"/>
        <v>49.07165406350741</v>
      </c>
      <c r="Y44" s="127">
        <f t="shared" si="8"/>
        <v>652700.525965375</v>
      </c>
      <c r="Z44" s="128">
        <f t="shared" si="11"/>
        <v>102.07565515168187</v>
      </c>
      <c r="AB44" s="577"/>
      <c r="AC44" s="577"/>
    </row>
    <row r="45" spans="1:29" ht="15">
      <c r="A45" s="451" t="s">
        <v>38</v>
      </c>
      <c r="B45" s="349"/>
      <c r="C45" s="253"/>
      <c r="D45" s="150">
        <v>2007</v>
      </c>
      <c r="E45" s="146"/>
      <c r="G45" s="38"/>
      <c r="H45" s="375"/>
      <c r="I45" s="38"/>
      <c r="J45" s="544"/>
      <c r="K45" s="31">
        <f>('[44]Initiative Level - LDC'!$H$86)*1000</f>
        <v>149400</v>
      </c>
      <c r="L45" s="39">
        <f>('[44]Initiative Level - LDC'!$H$19)*1000</f>
        <v>7.137999999999999</v>
      </c>
      <c r="M45" s="31">
        <f>('[44]Initiative Level - LDC'!$H$220)*1000</f>
        <v>149400</v>
      </c>
      <c r="N45" s="39">
        <f>('[44]Initiative Level - LDC'!$H$153)*1000</f>
        <v>7.137999999999999</v>
      </c>
      <c r="O45" s="38">
        <f>('[44]Initiative Level - LDC'!$I$86)*1000</f>
        <v>149400</v>
      </c>
      <c r="P45" s="375">
        <f>('[44]Initiative Level - LDC'!$I$19)*1000</f>
        <v>7.137999999999999</v>
      </c>
      <c r="Q45" s="38">
        <f>('[44]Initiative Level - LDC'!$I$220)*1000</f>
        <v>149400</v>
      </c>
      <c r="R45" s="560">
        <f>('[44]Initiative Level - LDC'!$I$153)*1000</f>
        <v>7.137999999999999</v>
      </c>
      <c r="S45" s="31">
        <f>('[44]Initiative Level - LDC'!$J$86)*1000</f>
        <v>149400</v>
      </c>
      <c r="T45" s="23">
        <f>('[44]Initiative Level - LDC'!$J$19)*1000</f>
        <v>7.137999999999999</v>
      </c>
      <c r="U45" s="31">
        <f>('[44]Initiative Level - LDC'!$J$220)*1000</f>
        <v>149400</v>
      </c>
      <c r="V45" s="39">
        <f>('[44]Initiative Level - LDC'!$J$153)*1000</f>
        <v>7.137999999999999</v>
      </c>
      <c r="W45" s="46">
        <f t="shared" si="9"/>
        <v>448200</v>
      </c>
      <c r="X45" s="543">
        <f t="shared" si="10"/>
        <v>21.413999999999998</v>
      </c>
      <c r="Y45" s="127">
        <f t="shared" si="8"/>
        <v>448200</v>
      </c>
      <c r="Z45" s="128">
        <f t="shared" si="11"/>
        <v>21.413999999999998</v>
      </c>
      <c r="AB45" s="577"/>
      <c r="AC45" s="577"/>
    </row>
    <row r="46" spans="1:29" ht="15">
      <c r="A46" s="331" t="s">
        <v>34</v>
      </c>
      <c r="B46" s="349"/>
      <c r="C46" s="253"/>
      <c r="D46" s="236" t="s">
        <v>147</v>
      </c>
      <c r="E46" s="146"/>
      <c r="G46" s="38"/>
      <c r="H46" s="375"/>
      <c r="I46" s="38"/>
      <c r="J46" s="544"/>
      <c r="K46" s="31">
        <f>('[44]Initiative Level - LDC'!$H$84)*1000</f>
        <v>0</v>
      </c>
      <c r="L46" s="39">
        <f>('[44]Initiative Level - LDC'!$H$17)*1000</f>
        <v>0</v>
      </c>
      <c r="M46" s="31">
        <f>('[44]Initiative Level - LDC'!$H$218)*1000</f>
        <v>0</v>
      </c>
      <c r="N46" s="39">
        <f>('[44]Initiative Level - LDC'!$H$151)*1000</f>
        <v>0</v>
      </c>
      <c r="O46" s="35">
        <f>('[44]Initiative Level - LDC'!$I$98+'[44]Initiative Level - LDC'!$I$84)*1000</f>
        <v>0</v>
      </c>
      <c r="P46" s="27">
        <f>('[44]Initiative Level - LDC'!$I$17+'[44]Initiative Level - LDC'!$I$31)*1000</f>
        <v>0</v>
      </c>
      <c r="Q46" s="35">
        <f>('[44]Initiative Level - LDC'!$I$218+'[44]Initiative Level - LDC'!$I$232)*1000</f>
        <v>0</v>
      </c>
      <c r="R46" s="559">
        <f>('[44]Initiative Level - LDC'!$I$151+'[44]Initiative Level - LDC'!$I$165)*1000</f>
        <v>0</v>
      </c>
      <c r="S46" s="31">
        <f>('[44]Initiative Level - LDC'!$J$84+'[44]Initiative Level - LDC'!$J$98+'[44]Initiative Level - LDC'!$J$113)*1000</f>
        <v>0</v>
      </c>
      <c r="T46" s="23">
        <f>('[44]Initiative Level - LDC'!$J$17+'[44]Initiative Level - LDC'!$J$31+'[44]Initiative Level - LDC'!$J$46)*1000</f>
        <v>0</v>
      </c>
      <c r="U46" s="31">
        <f>('[44]Initiative Level - LDC'!$J$218+'[44]Initiative Level - LDC'!$J$232+'[44]Initiative Level - LDC'!$J$247)*1000</f>
        <v>0</v>
      </c>
      <c r="V46" s="39">
        <f>('[44]Initiative Level - LDC'!$J$180+'[44]Initiative Level - LDC'!$J$165+'[44]Initiative Level - LDC'!$J$151)*1000</f>
        <v>0</v>
      </c>
      <c r="W46" s="46">
        <f t="shared" si="9"/>
        <v>0</v>
      </c>
      <c r="X46" s="543">
        <f t="shared" si="10"/>
        <v>0</v>
      </c>
      <c r="Y46" s="127">
        <f t="shared" si="8"/>
        <v>0</v>
      </c>
      <c r="Z46" s="128">
        <f t="shared" si="11"/>
        <v>0</v>
      </c>
      <c r="AB46" s="577"/>
      <c r="AC46" s="577"/>
    </row>
    <row r="47" spans="1:29" ht="15">
      <c r="A47" s="331" t="s">
        <v>24</v>
      </c>
      <c r="B47" s="349"/>
      <c r="C47" s="253"/>
      <c r="D47" s="18">
        <v>2007</v>
      </c>
      <c r="E47" s="146"/>
      <c r="G47" s="38"/>
      <c r="H47" s="375"/>
      <c r="I47" s="38"/>
      <c r="J47" s="544"/>
      <c r="K47" s="31">
        <f>('[44]Initiative Level - LDC'!$H$85)*1000</f>
        <v>103809.61163080223</v>
      </c>
      <c r="L47" s="23">
        <f>('[44]Initiative Level - LDC'!$H$18)*1000</f>
        <v>58.11636430193243</v>
      </c>
      <c r="M47" s="31">
        <f>('[44]Initiative Level - LDC'!$H$219)*1000</f>
        <v>865080.096923352</v>
      </c>
      <c r="N47" s="39">
        <f>('[44]Initiative Level - LDC'!$H$152)*1000</f>
        <v>484.3030358494368</v>
      </c>
      <c r="O47" s="38">
        <f>('[44]Initiative Level - LDC'!$I$85)*1000</f>
        <v>17497.362465260005</v>
      </c>
      <c r="P47" s="375">
        <f>('[44]Initiative Level - LDC'!$I$18)*1000</f>
        <v>17.331783837300296</v>
      </c>
      <c r="Q47" s="38">
        <f>('[44]Initiative Level - LDC'!$I$219)*1000</f>
        <v>145811.35387716672</v>
      </c>
      <c r="R47" s="560">
        <f>('[44]Initiative Level - LDC'!$I$152)*1000</f>
        <v>144.4315319775025</v>
      </c>
      <c r="S47" s="31">
        <f>('[44]Initiative Level - LDC'!$J$85)*1000</f>
        <v>6623.033560679524</v>
      </c>
      <c r="T47" s="23">
        <f>('[44]Initiative Level - LDC'!$J$18)*1000</f>
        <v>8.344879321013622</v>
      </c>
      <c r="U47" s="31">
        <f>('[44]Initiative Level - LDC'!$J$219)*1000</f>
        <v>55191.94633899604</v>
      </c>
      <c r="V47" s="39">
        <f>('[44]Initiative Level - LDC'!$J$152)*1000</f>
        <v>69.54066100844683</v>
      </c>
      <c r="W47" s="46">
        <f t="shared" si="9"/>
        <v>127930.00765674177</v>
      </c>
      <c r="X47" s="543">
        <f t="shared" si="10"/>
        <v>83.79302746024635</v>
      </c>
      <c r="Y47" s="127">
        <f t="shared" si="8"/>
        <v>1066083.3971395148</v>
      </c>
      <c r="Z47" s="128">
        <f t="shared" si="11"/>
        <v>698.2752288353861</v>
      </c>
      <c r="AB47" s="577"/>
      <c r="AC47" s="577"/>
    </row>
    <row r="48" spans="1:29" ht="15">
      <c r="A48" s="331" t="s">
        <v>36</v>
      </c>
      <c r="B48" s="349"/>
      <c r="C48" s="253"/>
      <c r="D48" s="18">
        <v>2007</v>
      </c>
      <c r="E48" s="146"/>
      <c r="G48" s="38"/>
      <c r="H48" s="375"/>
      <c r="I48" s="38"/>
      <c r="J48" s="544"/>
      <c r="K48" s="31">
        <f>('[44]Initiative Level - LDC'!$H$88)*1000</f>
        <v>9918.338446965732</v>
      </c>
      <c r="L48" s="23">
        <f>('[44]Initiative Level - LDC'!$H$21)*1000</f>
        <v>1.166863346701851</v>
      </c>
      <c r="M48" s="31">
        <f>('[44]Initiative Level - LDC'!$H$222)*1000</f>
        <v>9918.338446965732</v>
      </c>
      <c r="N48" s="39">
        <f>('[44]Initiative Level - LDC'!$H$155)*1000</f>
        <v>1.166863346701851</v>
      </c>
      <c r="O48" s="38">
        <f>('[44]Initiative Level - LDC'!$I$88)*1000</f>
        <v>9918.338446965732</v>
      </c>
      <c r="P48" s="375">
        <f>('[44]Initiative Level - LDC'!$I$21)*1000</f>
        <v>1.166863346701851</v>
      </c>
      <c r="Q48" s="38">
        <f>('[44]Initiative Level - LDC'!$I$222)*1000</f>
        <v>9918.338446965732</v>
      </c>
      <c r="R48" s="560">
        <f>('[44]Initiative Level - LDC'!$I$155)*1000</f>
        <v>1.166863346701851</v>
      </c>
      <c r="S48" s="31">
        <f>('[44]Initiative Level - LDC'!$J$88)*1000</f>
        <v>9918.338446965732</v>
      </c>
      <c r="T48" s="23">
        <f>('[44]Initiative Level - LDC'!$J$21)*1000</f>
        <v>1.166863346701851</v>
      </c>
      <c r="U48" s="31">
        <f>('[44]Initiative Level - LDC'!$J$222)*1000</f>
        <v>9918.338446965732</v>
      </c>
      <c r="V48" s="39">
        <f>('[44]Initiative Level - LDC'!$J$155)*1000</f>
        <v>1.166863346701851</v>
      </c>
      <c r="W48" s="46">
        <f t="shared" si="9"/>
        <v>29755.015340897196</v>
      </c>
      <c r="X48" s="543">
        <f t="shared" si="10"/>
        <v>3.500590040105553</v>
      </c>
      <c r="Y48" s="127">
        <f t="shared" si="8"/>
        <v>29755.015340897196</v>
      </c>
      <c r="Z48" s="128">
        <f t="shared" si="11"/>
        <v>3.500590040105553</v>
      </c>
      <c r="AB48" s="577"/>
      <c r="AC48" s="577"/>
    </row>
    <row r="49" spans="1:29" ht="15">
      <c r="A49" s="451" t="s">
        <v>122</v>
      </c>
      <c r="B49" s="349"/>
      <c r="C49" s="253"/>
      <c r="D49" s="18">
        <v>2007</v>
      </c>
      <c r="E49" s="146"/>
      <c r="G49" s="38"/>
      <c r="H49" s="375"/>
      <c r="I49" s="38"/>
      <c r="J49" s="544"/>
      <c r="K49" s="31">
        <f>('[44]Initiative Level - LDC'!$H$87)*1000</f>
        <v>10450</v>
      </c>
      <c r="L49" s="562">
        <f>('[44]Initiative Level - LDC'!$H$20)*1000</f>
        <v>0</v>
      </c>
      <c r="M49" s="31">
        <f>('[44]Initiative Level - LDC'!$H$221)*1000</f>
        <v>10450</v>
      </c>
      <c r="N49" s="561">
        <f>('[44]Initiative Level - LDC'!$H$154)*1000</f>
        <v>0</v>
      </c>
      <c r="O49" s="38">
        <f>('[44]Initiative Level - LDC'!$I$87)*1000</f>
        <v>10450</v>
      </c>
      <c r="P49" s="375">
        <f>('[44]Initiative Level - LDC'!$I$20)*1000</f>
        <v>0</v>
      </c>
      <c r="Q49" s="38">
        <f>('[44]Initiative Level - LDC'!$I$221)*1000</f>
        <v>10450</v>
      </c>
      <c r="R49" s="560">
        <f>('[44]Initiative Level - LDC'!$I$154)*1000</f>
        <v>0</v>
      </c>
      <c r="S49" s="31">
        <f>('[44]Initiative Level - LDC'!$J$87)*1000</f>
        <v>10450</v>
      </c>
      <c r="T49" s="23">
        <f>('[44]Initiative Level - LDC'!$J$20)*1000</f>
        <v>0</v>
      </c>
      <c r="U49" s="31">
        <f>('[44]Initiative Level - LDC'!$J$221)*1000</f>
        <v>10450</v>
      </c>
      <c r="V49" s="39">
        <f>('[44]Initiative Level - LDC'!$J$154)*1000</f>
        <v>0</v>
      </c>
      <c r="W49" s="46">
        <f t="shared" si="9"/>
        <v>31350</v>
      </c>
      <c r="X49" s="543">
        <f t="shared" si="10"/>
        <v>0</v>
      </c>
      <c r="Y49" s="127">
        <f t="shared" si="8"/>
        <v>31350</v>
      </c>
      <c r="Z49" s="128">
        <f t="shared" si="11"/>
        <v>0</v>
      </c>
      <c r="AB49" s="577"/>
      <c r="AC49" s="577"/>
    </row>
    <row r="50" spans="1:29" ht="15">
      <c r="A50" s="331" t="s">
        <v>39</v>
      </c>
      <c r="B50" s="349"/>
      <c r="C50" s="253"/>
      <c r="D50" s="18">
        <v>2008</v>
      </c>
      <c r="E50" s="146"/>
      <c r="G50" s="38"/>
      <c r="H50" s="375"/>
      <c r="I50" s="38"/>
      <c r="J50" s="544"/>
      <c r="M50" s="31"/>
      <c r="N50" s="39"/>
      <c r="O50" s="35">
        <f>('[44]Initiative Level - LDC'!$I$99)*1000</f>
        <v>19772.978905100877</v>
      </c>
      <c r="P50" s="27">
        <f>('[44]Initiative Level - LDC'!$I$32)*1000</f>
        <v>5.002393489707994</v>
      </c>
      <c r="Q50" s="35">
        <f>('[44]Initiative Level - LDC'!$I$233)*1000</f>
        <v>25485.240771660967</v>
      </c>
      <c r="R50" s="559">
        <f>('[44]Initiative Level - LDC'!$I$166)*1000</f>
        <v>6.447546580192295</v>
      </c>
      <c r="S50" s="31">
        <f>('[44]Initiative Level - LDC'!$J$99)*1000</f>
        <v>7135.14586009218</v>
      </c>
      <c r="T50" s="23">
        <f>('[44]Initiative Level - LDC'!$J$32)*1000</f>
        <v>2.8686444554929205</v>
      </c>
      <c r="U50" s="31">
        <f>('[44]Initiative Level - LDC'!$J$233)*1000</f>
        <v>9196.434743500347</v>
      </c>
      <c r="V50" s="39">
        <f>('[44]Initiative Level - LDC'!$J$166)*1000</f>
        <v>3.6973738245210743</v>
      </c>
      <c r="W50" s="46">
        <f t="shared" si="9"/>
        <v>26908.124765193057</v>
      </c>
      <c r="X50" s="543">
        <f t="shared" si="10"/>
        <v>7.871037945200914</v>
      </c>
      <c r="Y50" s="127">
        <f t="shared" si="8"/>
        <v>34681.67551516132</v>
      </c>
      <c r="Z50" s="128">
        <f t="shared" si="11"/>
        <v>10.14492040471337</v>
      </c>
      <c r="AB50" s="577"/>
      <c r="AC50" s="577"/>
    </row>
    <row r="51" spans="1:29" ht="15">
      <c r="A51" s="292" t="s">
        <v>40</v>
      </c>
      <c r="B51" s="350"/>
      <c r="C51" s="283"/>
      <c r="D51" s="154" t="s">
        <v>148</v>
      </c>
      <c r="E51" s="146"/>
      <c r="G51" s="38"/>
      <c r="H51" s="375"/>
      <c r="I51" s="38"/>
      <c r="J51" s="544"/>
      <c r="M51" s="31"/>
      <c r="N51" s="39"/>
      <c r="O51" s="35">
        <f>('[44]Initiative Level - LDC'!$I$97)*1000</f>
        <v>99884.56431686044</v>
      </c>
      <c r="P51" s="27">
        <f>('[44]Initiative Level - LDC'!$I$30)*1000</f>
        <v>5.447196875124567</v>
      </c>
      <c r="Q51" s="35">
        <f>('[44]Initiative Level - LDC'!$I$231)*1000</f>
        <v>247729.37332885226</v>
      </c>
      <c r="R51" s="559">
        <f>('[44]Initiative Level - LDC'!$I$164)*1000</f>
        <v>13.046153699556402</v>
      </c>
      <c r="S51" s="31">
        <f>('[44]Initiative Level - LDC'!$J$112+'[44]Initiative Level - LDC'!$J$97)*1000</f>
        <v>143330.86369736193</v>
      </c>
      <c r="T51" s="23">
        <f>('[44]Initiative Level - LDC'!$J$45+'[44]Initiative Level - LDC'!$J$30)*1000</f>
        <v>9.650677663628896</v>
      </c>
      <c r="U51" s="31">
        <f>('[44]Initiative Level - LDC'!$J$246+'[44]Initiative Level - LDC'!$J$231)*1000</f>
        <v>366083.8970979756</v>
      </c>
      <c r="V51" s="39">
        <f>('[44]Initiative Level - LDC'!$J$179+'[44]Initiative Level - LDC'!$J$164)*1000</f>
        <v>24.491427851340656</v>
      </c>
      <c r="W51" s="46">
        <f t="shared" si="9"/>
        <v>243215.42801422236</v>
      </c>
      <c r="X51" s="543">
        <f t="shared" si="10"/>
        <v>15.097874538753462</v>
      </c>
      <c r="Y51" s="127">
        <f t="shared" si="8"/>
        <v>613813.2704268278</v>
      </c>
      <c r="Z51" s="128">
        <f t="shared" si="11"/>
        <v>37.53758155089706</v>
      </c>
      <c r="AB51" s="577"/>
      <c r="AC51" s="577"/>
    </row>
    <row r="52" spans="1:26" ht="15">
      <c r="A52" s="292"/>
      <c r="B52" s="350"/>
      <c r="C52" s="283"/>
      <c r="D52" s="149"/>
      <c r="E52" s="146"/>
      <c r="M52" s="31"/>
      <c r="N52" s="39"/>
      <c r="U52" s="31"/>
      <c r="V52" s="39"/>
      <c r="Y52" s="127"/>
      <c r="Z52" s="128"/>
    </row>
    <row r="53" spans="1:29" s="165" customFormat="1" ht="15">
      <c r="A53" s="272" t="s">
        <v>70</v>
      </c>
      <c r="B53" s="343"/>
      <c r="C53" s="277"/>
      <c r="D53" s="166"/>
      <c r="E53" s="219"/>
      <c r="F53" s="220"/>
      <c r="G53" s="207"/>
      <c r="H53" s="220"/>
      <c r="I53" s="207"/>
      <c r="J53" s="377"/>
      <c r="K53" s="207"/>
      <c r="L53" s="220"/>
      <c r="M53" s="207"/>
      <c r="N53" s="377"/>
      <c r="O53" s="207"/>
      <c r="P53" s="220"/>
      <c r="Q53" s="207"/>
      <c r="R53" s="377"/>
      <c r="S53" s="207"/>
      <c r="T53" s="220"/>
      <c r="U53" s="207"/>
      <c r="V53" s="377"/>
      <c r="W53" s="222"/>
      <c r="X53" s="223"/>
      <c r="Y53" s="222"/>
      <c r="Z53" s="223"/>
      <c r="AA53" s="238"/>
      <c r="AB53" s="576"/>
      <c r="AC53" s="576"/>
    </row>
    <row r="54" spans="1:26" ht="15">
      <c r="A54" s="273" t="s">
        <v>69</v>
      </c>
      <c r="B54" s="351"/>
      <c r="C54" s="284"/>
      <c r="D54" s="149"/>
      <c r="E54" s="146"/>
      <c r="G54" s="38"/>
      <c r="H54" s="375"/>
      <c r="I54" s="38"/>
      <c r="J54" s="544"/>
      <c r="M54" s="31"/>
      <c r="N54" s="39"/>
      <c r="U54" s="31"/>
      <c r="V54" s="39"/>
      <c r="Y54" s="127"/>
      <c r="Z54" s="128"/>
    </row>
    <row r="55" spans="1:29" ht="15">
      <c r="A55" s="331" t="s">
        <v>42</v>
      </c>
      <c r="B55" s="349"/>
      <c r="C55" s="253"/>
      <c r="D55" s="18">
        <v>2008</v>
      </c>
      <c r="E55" s="146"/>
      <c r="G55" s="38"/>
      <c r="H55" s="375"/>
      <c r="I55" s="38"/>
      <c r="J55" s="544"/>
      <c r="M55" s="31"/>
      <c r="N55" s="39"/>
      <c r="O55" s="35">
        <f>('[44]Initiative Level - LDC'!$I$102)*1000</f>
        <v>188.37532464358074</v>
      </c>
      <c r="P55" s="27">
        <f>('[44]Initiative Level - LDC'!$I$35)*1000</f>
        <v>0.2231624055011061</v>
      </c>
      <c r="Q55" s="35">
        <f>('[44]Initiative Level - LDC'!$I$236)*1000</f>
        <v>269.10760663368677</v>
      </c>
      <c r="R55" s="376">
        <f>('[44]Initiative Level - LDC'!$I$169)*1000</f>
        <v>0.3188034364301516</v>
      </c>
      <c r="S55" s="31">
        <f>('[44]Initiative Level - LDC'!$J$102+'[44]Initiative Level - LDC'!$J$116)*1000</f>
        <v>6407.740635372443</v>
      </c>
      <c r="T55" s="23">
        <f>('[44]Initiative Level - LDC'!$J$35+'[44]Initiative Level - LDC'!$J$49)*1000</f>
        <v>2.951083671755776</v>
      </c>
      <c r="U55" s="31">
        <f>('[44]Initiative Level - LDC'!$J$236+'[44]Initiative Level - LDC'!$J$250)*1000</f>
        <v>9153.915193389204</v>
      </c>
      <c r="V55" s="39">
        <f>('[44]Initiative Level - LDC'!$J$169+'[44]Initiative Level - LDC'!$J$183)*1000</f>
        <v>4.215833816793967</v>
      </c>
      <c r="W55" s="46">
        <f>E55+G55+K55+O55+S55</f>
        <v>6596.115960016024</v>
      </c>
      <c r="X55" s="47">
        <f>F55+H55+L55+P55+T55</f>
        <v>3.174246077256882</v>
      </c>
      <c r="Y55" s="127">
        <f t="shared" si="8"/>
        <v>9423.02280002289</v>
      </c>
      <c r="Z55" s="128">
        <f>N55+R55+V55</f>
        <v>4.534637253224118</v>
      </c>
      <c r="AB55" s="577"/>
      <c r="AC55" s="577"/>
    </row>
    <row r="56" spans="1:29" ht="15">
      <c r="A56" s="331" t="s">
        <v>43</v>
      </c>
      <c r="B56" s="349"/>
      <c r="C56" s="253"/>
      <c r="D56" s="18">
        <v>2008</v>
      </c>
      <c r="E56" s="146"/>
      <c r="G56" s="38"/>
      <c r="H56" s="375"/>
      <c r="I56" s="38"/>
      <c r="J56" s="544"/>
      <c r="M56" s="31"/>
      <c r="N56" s="39"/>
      <c r="O56" s="35">
        <f>('[44]Initiative Level - LDC'!$I$103)*1000</f>
        <v>0</v>
      </c>
      <c r="P56" s="27">
        <f>('[44]Initiative Level - LDC'!$I$36)*1000</f>
        <v>0</v>
      </c>
      <c r="Q56" s="35">
        <f>('[44]Initiative Level - LDC'!$I$237)*1000</f>
        <v>0</v>
      </c>
      <c r="R56" s="376">
        <f>('[44]Initiative Level - LDC'!$I$170)*1000</f>
        <v>0</v>
      </c>
      <c r="S56" s="31">
        <f>('[44]Initiative Level - LDC'!$J$103+'[44]Initiative Level - LDC'!$J$117)*1000</f>
        <v>440242.8926304168</v>
      </c>
      <c r="T56" s="23">
        <f>('[44]Initiative Level - LDC'!$J$36+'[44]Initiative Level - LDC'!$J$50)*1000</f>
        <v>112.84386788112982</v>
      </c>
      <c r="U56" s="31">
        <f>('[44]Initiative Level - LDC'!$J$237+'[44]Initiative Level - LDC'!$J$251)*1000</f>
        <v>463413.57118991244</v>
      </c>
      <c r="V56" s="39">
        <f>('[44]Initiative Level - LDC'!$J$170+'[44]Initiative Level - LDC'!$J$184)*1000</f>
        <v>118.78301882224193</v>
      </c>
      <c r="W56" s="46">
        <f>E56+G56+K56+O56+S56</f>
        <v>440242.8926304168</v>
      </c>
      <c r="X56" s="47">
        <f>F56+H56+L56+P56+T56</f>
        <v>112.84386788112982</v>
      </c>
      <c r="Y56" s="127">
        <f t="shared" si="8"/>
        <v>463413.57118991244</v>
      </c>
      <c r="Z56" s="128">
        <f>N56+R56+V56</f>
        <v>118.78301882224193</v>
      </c>
      <c r="AB56" s="577"/>
      <c r="AC56" s="577"/>
    </row>
    <row r="57" spans="1:26" ht="15">
      <c r="A57" s="147"/>
      <c r="B57" s="348"/>
      <c r="C57" s="278"/>
      <c r="D57" s="150"/>
      <c r="E57" s="146"/>
      <c r="G57" s="38"/>
      <c r="H57" s="375"/>
      <c r="I57" s="38"/>
      <c r="J57" s="544"/>
      <c r="M57" s="31"/>
      <c r="N57" s="39"/>
      <c r="U57" s="31"/>
      <c r="V57" s="39"/>
      <c r="Y57" s="127"/>
      <c r="Z57" s="128"/>
    </row>
    <row r="58" spans="1:26" ht="15">
      <c r="A58" s="291"/>
      <c r="B58" s="93"/>
      <c r="C58" s="282"/>
      <c r="D58" s="150"/>
      <c r="E58" s="146"/>
      <c r="M58" s="31"/>
      <c r="N58" s="39"/>
      <c r="U58" s="31"/>
      <c r="V58" s="39"/>
      <c r="Y58" s="127"/>
      <c r="Z58" s="128"/>
    </row>
    <row r="59" spans="1:29" s="165" customFormat="1" ht="15">
      <c r="A59" s="272" t="s">
        <v>71</v>
      </c>
      <c r="B59" s="343"/>
      <c r="C59" s="277"/>
      <c r="D59" s="168"/>
      <c r="E59" s="219"/>
      <c r="F59" s="220"/>
      <c r="G59" s="207"/>
      <c r="H59" s="220"/>
      <c r="I59" s="207"/>
      <c r="J59" s="377"/>
      <c r="K59" s="207"/>
      <c r="L59" s="220"/>
      <c r="M59" s="207"/>
      <c r="N59" s="377"/>
      <c r="O59" s="207"/>
      <c r="P59" s="220"/>
      <c r="Q59" s="207"/>
      <c r="R59" s="377"/>
      <c r="S59" s="207"/>
      <c r="T59" s="220"/>
      <c r="U59" s="207"/>
      <c r="V59" s="377"/>
      <c r="W59" s="222"/>
      <c r="X59" s="223"/>
      <c r="Y59" s="222"/>
      <c r="Z59" s="223"/>
      <c r="AA59" s="238"/>
      <c r="AB59" s="576"/>
      <c r="AC59" s="576"/>
    </row>
    <row r="60" spans="1:26" ht="15">
      <c r="A60" s="273" t="s">
        <v>69</v>
      </c>
      <c r="B60" s="351"/>
      <c r="C60" s="284"/>
      <c r="D60" s="149"/>
      <c r="E60" s="146"/>
      <c r="F60" s="39"/>
      <c r="G60" s="37"/>
      <c r="I60" s="37"/>
      <c r="J60" s="27"/>
      <c r="K60" s="151"/>
      <c r="M60" s="151"/>
      <c r="N60" s="23"/>
      <c r="O60" s="37"/>
      <c r="Q60" s="37"/>
      <c r="R60" s="27"/>
      <c r="S60" s="151"/>
      <c r="U60" s="151"/>
      <c r="V60" s="23"/>
      <c r="Y60" s="127"/>
      <c r="Z60" s="128"/>
    </row>
    <row r="61" spans="1:29" ht="15">
      <c r="A61" s="331" t="s">
        <v>45</v>
      </c>
      <c r="B61" s="349"/>
      <c r="C61" s="253"/>
      <c r="D61" s="236" t="s">
        <v>90</v>
      </c>
      <c r="E61" s="146"/>
      <c r="F61" s="39"/>
      <c r="G61" s="552">
        <f>('[44]Initiative Level - LDC'!$G$79)*1000</f>
        <v>0</v>
      </c>
      <c r="H61" s="557">
        <f>('[44]Initiative Level - LDC'!$G$12)*1000</f>
        <v>175.62069131899884</v>
      </c>
      <c r="I61" s="552">
        <f>('[44]Initiative Level - LDC'!$G$213)*1000</f>
        <v>0</v>
      </c>
      <c r="J61" s="557">
        <f>('[44]Initiative Level - LDC'!$G$146)*1000</f>
        <v>175.62069131899884</v>
      </c>
      <c r="K61" s="31">
        <f>('[44]Initiative Level - LDC'!$H$79+'[44]Initiative Level - LDC'!$H$92)*1000</f>
        <v>0</v>
      </c>
      <c r="L61" s="23">
        <f>('[44]Initiative Level - LDC'!$H$12+'[44]Initiative Level - LDC'!$H$25)*1000</f>
        <v>209.68109573682693</v>
      </c>
      <c r="M61" s="151">
        <f>('[44]Initiative Level - LDC'!$H$213+'[44]Initiative Level - LDC'!$H$226)*1000</f>
        <v>0</v>
      </c>
      <c r="N61" s="23">
        <f>('[44]Initiative Level - LDC'!$H$146+'[44]Initiative Level - LDC'!$H$159)*1000</f>
        <v>209.68109573682693</v>
      </c>
      <c r="O61" s="154">
        <f>('[44]Initiative Level - LDC'!$I$79+'[44]Initiative Level - LDC'!$I$92+'[44]Initiative Level - LDC'!$I$104)*1000</f>
        <v>0</v>
      </c>
      <c r="P61" s="375">
        <f>('[44]Initiative Level - LDC'!$I$12+'[44]Initiative Level - LDC'!$I$25+'[44]Initiative Level - LDC'!$I$37)*1000</f>
        <v>288.50304511179763</v>
      </c>
      <c r="Q61" s="154">
        <f>('[44]Initiative Level - LDC'!$I$213+'[44]Initiative Level - LDC'!$I$226+'[44]Initiative Level - LDC'!$I$238)*1000</f>
        <v>0</v>
      </c>
      <c r="R61" s="375">
        <f>('[44]Initiative Level - LDC'!$I$146+'[44]Initiative Level - LDC'!$I$159+'[44]Initiative Level - LDC'!$I$171)*1000</f>
        <v>288.50304511179763</v>
      </c>
      <c r="S61" s="555">
        <f>('[44]Initiative Level - LDC'!$J$79+'[44]Initiative Level - LDC'!$J$92+'[44]Initiative Level - LDC'!$J$104+'[44]Initiative Level - LDC'!$J$119)*1000</f>
        <v>5411.566082741456</v>
      </c>
      <c r="T61" s="23">
        <f>('[44]Initiative Level - LDC'!$J$12+'[44]Initiative Level - LDC'!$J$25+'[44]Initiative Level - LDC'!$J$37+'[44]Initiative Level - LDC'!$J$52)*1000</f>
        <v>123.1658384416156</v>
      </c>
      <c r="U61" s="151">
        <f>('[44]Initiative Level - LDC'!$J$213+'[44]Initiative Level - LDC'!$J$226+'[44]Initiative Level - LDC'!$J$238+'[44]Initiative Level - LDC'!$J$253)*1000</f>
        <v>5411.566082741456</v>
      </c>
      <c r="V61" s="23">
        <f>('[44]Initiative Level - LDC'!$J$146+'[44]Initiative Level - LDC'!$J$159+'[44]Initiative Level - LDC'!$J$171+'[44]Initiative Level - LDC'!$J$186)*1000</f>
        <v>123.1658384416156</v>
      </c>
      <c r="W61" s="46">
        <f aca="true" t="shared" si="12" ref="W61:X65">G61+K61+O61+S61</f>
        <v>5411.566082741456</v>
      </c>
      <c r="X61" s="46">
        <f t="shared" si="12"/>
        <v>796.970670609239</v>
      </c>
      <c r="Y61" s="127">
        <f t="shared" si="8"/>
        <v>5411.566082741456</v>
      </c>
      <c r="Z61" s="551">
        <f>N61+R61+V61+J61</f>
        <v>796.970670609239</v>
      </c>
      <c r="AB61" s="577"/>
      <c r="AC61" s="577"/>
    </row>
    <row r="62" spans="1:29" ht="15">
      <c r="A62" s="451" t="s">
        <v>143</v>
      </c>
      <c r="B62" s="349"/>
      <c r="C62" s="253"/>
      <c r="D62" s="236">
        <v>2009</v>
      </c>
      <c r="E62" s="146"/>
      <c r="F62" s="39"/>
      <c r="G62" s="154"/>
      <c r="H62" s="375"/>
      <c r="I62" s="154"/>
      <c r="J62" s="375"/>
      <c r="K62" s="151"/>
      <c r="M62" s="151"/>
      <c r="N62" s="23"/>
      <c r="O62" s="154"/>
      <c r="P62" s="375"/>
      <c r="Q62" s="154"/>
      <c r="R62" s="375"/>
      <c r="S62" s="151">
        <f>('[44]Initiative Level - LDC'!$J$120)*1000</f>
        <v>51515.2979045388</v>
      </c>
      <c r="T62" s="23">
        <f>('[44]Initiative Level - LDC'!$J$53)*1000</f>
        <v>83.63329400600432</v>
      </c>
      <c r="U62" s="151">
        <f>('[44]Initiative Level - LDC'!$J$254)*1000</f>
        <v>51515.2979045388</v>
      </c>
      <c r="V62" s="23">
        <f>('[44]Initiative Level - LDC'!$J$187)*1000</f>
        <v>83.63329400600432</v>
      </c>
      <c r="W62" s="46">
        <f t="shared" si="12"/>
        <v>51515.2979045388</v>
      </c>
      <c r="X62" s="46">
        <f t="shared" si="12"/>
        <v>83.63329400600432</v>
      </c>
      <c r="Y62" s="127">
        <f t="shared" si="8"/>
        <v>51515.2979045388</v>
      </c>
      <c r="Z62" s="551">
        <f>N62+R62+V62+J62</f>
        <v>83.63329400600432</v>
      </c>
      <c r="AB62" s="577"/>
      <c r="AC62" s="577"/>
    </row>
    <row r="63" spans="1:29" ht="15">
      <c r="A63" s="331" t="s">
        <v>46</v>
      </c>
      <c r="B63" s="349"/>
      <c r="C63" s="253"/>
      <c r="D63" s="18">
        <v>2008</v>
      </c>
      <c r="E63" s="146"/>
      <c r="F63" s="39"/>
      <c r="G63" s="154"/>
      <c r="H63" s="375"/>
      <c r="I63" s="154"/>
      <c r="J63" s="375"/>
      <c r="K63" s="151"/>
      <c r="M63" s="151"/>
      <c r="N63" s="23"/>
      <c r="O63" s="154">
        <f>('[44]Initiative Level - LDC'!$I$105)*1000</f>
        <v>0</v>
      </c>
      <c r="P63" s="375">
        <f>('[44]Initiative Level - LDC'!$I$38)*1000</f>
        <v>55.79060137527652</v>
      </c>
      <c r="Q63" s="154">
        <f>('[44]Initiative Level - LDC'!$I$239)*1000</f>
        <v>0</v>
      </c>
      <c r="R63" s="375">
        <f>('[44]Initiative Level - LDC'!$I$172)*1000</f>
        <v>55.79060137527652</v>
      </c>
      <c r="S63" s="151">
        <f>('[44]Initiative Level - LDC'!$J$105+'[44]Initiative Level - LDC'!$J$121)*1000</f>
        <v>983.921105952992</v>
      </c>
      <c r="T63" s="23">
        <f>('[44]Initiative Level - LDC'!$J$38+'[44]Initiative Level - LDC'!$J$54)*1000</f>
        <v>119.47613429429188</v>
      </c>
      <c r="U63" s="151">
        <f>('[44]Initiative Level - LDC'!$J$239+'[44]Initiative Level - LDC'!$J$255)*1000</f>
        <v>983.921105952992</v>
      </c>
      <c r="V63" s="23">
        <f>('[44]Initiative Level - LDC'!$J$172+'[44]Initiative Level - LDC'!$J$188)*1000</f>
        <v>119.47613429429188</v>
      </c>
      <c r="W63" s="46">
        <f t="shared" si="12"/>
        <v>983.921105952992</v>
      </c>
      <c r="X63" s="46">
        <f t="shared" si="12"/>
        <v>175.2667356695684</v>
      </c>
      <c r="Y63" s="127">
        <f t="shared" si="8"/>
        <v>983.921105952992</v>
      </c>
      <c r="Z63" s="551">
        <f>N63+R63+V63+J63</f>
        <v>175.2667356695684</v>
      </c>
      <c r="AB63" s="577"/>
      <c r="AC63" s="577"/>
    </row>
    <row r="64" spans="1:29" ht="15">
      <c r="A64" s="331" t="s">
        <v>25</v>
      </c>
      <c r="B64" s="349"/>
      <c r="C64" s="253"/>
      <c r="D64" s="18" t="s">
        <v>26</v>
      </c>
      <c r="E64" s="146"/>
      <c r="F64" s="39"/>
      <c r="G64" s="154"/>
      <c r="H64" s="375"/>
      <c r="I64" s="154"/>
      <c r="J64" s="375"/>
      <c r="K64" s="151">
        <f>('[44]Initiative Level - LDC'!$H$90)*1000</f>
        <v>0</v>
      </c>
      <c r="L64" s="23">
        <f>('[44]Initiative Level - LDC'!$H$23)*1000</f>
        <v>0</v>
      </c>
      <c r="M64" s="151">
        <f>('[44]Initiative Level - LDC'!$H$224)*1000</f>
        <v>0</v>
      </c>
      <c r="N64" s="23">
        <f>('[44]Initiative Level - LDC'!$H$157)*1000</f>
        <v>0</v>
      </c>
      <c r="O64" s="154">
        <f>('[44]Initiative Level - LDC'!$I$90+'[44]Initiative Level - LDC'!$I$100)*1000</f>
        <v>6219.401827044061</v>
      </c>
      <c r="P64" s="375">
        <f>('[44]Initiative Level - LDC'!$I$23+'[44]Initiative Level - LDC'!$I$33)*1000</f>
        <v>0.3335269867204742</v>
      </c>
      <c r="Q64" s="154">
        <f>('[44]Initiative Level - LDC'!$I$224+'[44]Initiative Level - LDC'!$I$234)*1000</f>
        <v>14634.289056465077</v>
      </c>
      <c r="R64" s="375">
        <f>('[44]Initiative Level - LDC'!$I$157+'[44]Initiative Level - LDC'!$I$167)*1000</f>
        <v>0.70827590735003</v>
      </c>
      <c r="S64" s="151">
        <f>('[44]Initiative Level - LDC'!$J$90+'[44]Initiative Level - LDC'!$J$100+'[44]Initiative Level - LDC'!$J$114)*1000</f>
        <v>141787.54117149225</v>
      </c>
      <c r="T64" s="23">
        <f>('[44]Initiative Level - LDC'!$J$23+'[44]Initiative Level - LDC'!$J$33+'[44]Initiative Level - LDC'!$J$47)*1000</f>
        <v>20.447202068849215</v>
      </c>
      <c r="U64" s="151">
        <f>('[44]Initiative Level - LDC'!$J$224+'[44]Initiative Level - LDC'!$J$234+'[44]Initiative Level - LDC'!$J$248)*1000</f>
        <v>229747.82547915654</v>
      </c>
      <c r="V64" s="23">
        <f>('[44]Initiative Level - LDC'!$J$157+'[44]Initiative Level - LDC'!$J$167+'[44]Initiative Level - LDC'!$J$181)*1000</f>
        <v>32.5265521608791</v>
      </c>
      <c r="W64" s="46">
        <f t="shared" si="12"/>
        <v>148006.9429985363</v>
      </c>
      <c r="X64" s="46">
        <f t="shared" si="12"/>
        <v>20.78072905556969</v>
      </c>
      <c r="Y64" s="127">
        <f t="shared" si="8"/>
        <v>244382.11453562163</v>
      </c>
      <c r="Z64" s="551">
        <f>N64+R64+V64+J64</f>
        <v>33.23482806822913</v>
      </c>
      <c r="AB64" s="577"/>
      <c r="AC64" s="577"/>
    </row>
    <row r="65" spans="1:29" ht="15">
      <c r="A65" s="451" t="s">
        <v>142</v>
      </c>
      <c r="B65" s="349"/>
      <c r="C65" s="253"/>
      <c r="D65" s="236" t="s">
        <v>145</v>
      </c>
      <c r="E65" s="146"/>
      <c r="F65" s="39"/>
      <c r="G65" s="552">
        <f>('[44]Initiative Level - LDC'!$G$80)*1000</f>
        <v>0</v>
      </c>
      <c r="H65" s="557">
        <f>('[44]Initiative Level - LDC'!$G$13)*1000</f>
        <v>8.595892270884733</v>
      </c>
      <c r="I65" s="552">
        <f>('[44]Initiative Level - LDC'!$G$214)*1000</f>
        <v>0</v>
      </c>
      <c r="J65" s="557">
        <f>('[44]Initiative Level - LDC'!$G$147)*1000</f>
        <v>8.595892270884733</v>
      </c>
      <c r="K65" s="151">
        <f>('[44]Initiative Level - LDC'!$H$80+'[44]Initiative Level - LDC'!$H$93)*1000</f>
        <v>0</v>
      </c>
      <c r="L65" s="23">
        <f>('[44]Initiative Level - LDC'!$H$13+'[44]Initiative Level - LDC'!$H$26)*1000</f>
        <v>17.443141413115587</v>
      </c>
      <c r="M65" s="151">
        <f>('[44]Initiative Level - LDC'!$H$214+'[44]Initiative Level - LDC'!$H$227)*1000</f>
        <v>0</v>
      </c>
      <c r="N65" s="23">
        <f>('[44]Initiative Level - LDC'!$H$147+'[44]Initiative Level - LDC'!$H$160)*1000</f>
        <v>17.443141413115587</v>
      </c>
      <c r="O65" s="154">
        <f>('[44]Initiative Level - LDC'!$I$80+'[44]Initiative Level - LDC'!$I$106)*1000</f>
        <v>0</v>
      </c>
      <c r="P65" s="375">
        <f>('[44]Initiative Level - LDC'!$I$13+'[44]Initiative Level - LDC'!$I$26+'[44]Initiative Level - LDC'!$I$39)*1000</f>
        <v>19.172276072609733</v>
      </c>
      <c r="Q65" s="154">
        <f>('[44]Initiative Level - LDC'!$I$214+'[44]Initiative Level - LDC'!$I$227+'[44]Initiative Level - LDC'!$I$240)*1000</f>
        <v>0</v>
      </c>
      <c r="R65" s="375">
        <f>('[44]Initiative Level - LDC'!$I$147+'[44]Initiative Level - LDC'!$I$160+'[44]Initiative Level - LDC'!$I$173)*1000</f>
        <v>19.172276072609733</v>
      </c>
      <c r="S65" s="151">
        <f>('[44]Initiative Level - LDC'!$J$80+'[44]Initiative Level - LDC'!$J$93+'[44]Initiative Level - LDC'!$J$106+'[44]Initiative Level - LDC'!$J$122)*1000</f>
        <v>0</v>
      </c>
      <c r="T65" s="23">
        <f>('[44]Initiative Level - LDC'!$J$13+'[44]Initiative Level - LDC'!$J$26+'[44]Initiative Level - LDC'!$J$39+'[44]Initiative Level - LDC'!$J$55)*1000</f>
        <v>20.52881107491921</v>
      </c>
      <c r="U65" s="151">
        <f>('[44]Initiative Level - LDC'!$J$214+'[44]Initiative Level - LDC'!$J$227+'[44]Initiative Level - LDC'!$J$240+'[44]Initiative Level - LDC'!$J$256)*1000</f>
        <v>0</v>
      </c>
      <c r="V65" s="23">
        <f>('[44]Initiative Level - LDC'!$J$147+'[44]Initiative Level - LDC'!$J$160+'[44]Initiative Level - LDC'!$J$173+'[44]Initiative Level - LDC'!$J$189)*1000</f>
        <v>20.52881107491921</v>
      </c>
      <c r="W65" s="46">
        <f t="shared" si="12"/>
        <v>0</v>
      </c>
      <c r="X65" s="46">
        <f t="shared" si="12"/>
        <v>65.74012083152925</v>
      </c>
      <c r="Y65" s="127">
        <f t="shared" si="8"/>
        <v>0</v>
      </c>
      <c r="Z65" s="551">
        <f>N65+R65+V65+J65</f>
        <v>65.74012083152925</v>
      </c>
      <c r="AB65" s="577"/>
      <c r="AC65" s="577"/>
    </row>
    <row r="66" spans="1:28" ht="15.75" thickBot="1">
      <c r="A66" s="452"/>
      <c r="B66" s="453"/>
      <c r="C66" s="454"/>
      <c r="D66" s="455"/>
      <c r="E66" s="196"/>
      <c r="F66" s="197"/>
      <c r="G66" s="553"/>
      <c r="H66" s="554"/>
      <c r="I66" s="553"/>
      <c r="J66" s="554"/>
      <c r="K66" s="200"/>
      <c r="L66" s="380"/>
      <c r="M66" s="200"/>
      <c r="N66" s="380"/>
      <c r="O66" s="198"/>
      <c r="P66" s="199"/>
      <c r="Q66" s="198"/>
      <c r="R66" s="199"/>
      <c r="S66" s="200"/>
      <c r="T66" s="380"/>
      <c r="U66" s="200"/>
      <c r="V66" s="380"/>
      <c r="W66" s="185"/>
      <c r="X66" s="186"/>
      <c r="Y66" s="129"/>
      <c r="Z66" s="187"/>
      <c r="AA66" s="93"/>
      <c r="AB66" s="139"/>
    </row>
    <row r="67" spans="2:28" ht="15">
      <c r="B67" s="591"/>
      <c r="D67" s="141"/>
      <c r="E67" s="146"/>
      <c r="F67" s="190"/>
      <c r="G67" s="191"/>
      <c r="H67" s="201"/>
      <c r="I67" s="191"/>
      <c r="J67" s="201"/>
      <c r="K67" s="146"/>
      <c r="L67" s="190"/>
      <c r="M67" s="191"/>
      <c r="N67" s="201"/>
      <c r="O67" s="191"/>
      <c r="P67" s="201"/>
      <c r="Q67" s="191"/>
      <c r="R67" s="201"/>
      <c r="S67" s="146"/>
      <c r="T67" s="190"/>
      <c r="U67" s="191"/>
      <c r="V67" s="201"/>
      <c r="W67" s="194"/>
      <c r="X67" s="195"/>
      <c r="Y67" s="194"/>
      <c r="Z67" s="195"/>
      <c r="AA67" s="93"/>
      <c r="AB67" s="139"/>
    </row>
    <row r="68" spans="2:28" ht="15">
      <c r="B68" s="9"/>
      <c r="D68" s="141"/>
      <c r="E68" s="146"/>
      <c r="F68" s="190"/>
      <c r="G68" s="191"/>
      <c r="H68" s="201"/>
      <c r="I68" s="191"/>
      <c r="J68" s="201"/>
      <c r="K68" s="146"/>
      <c r="L68" s="190"/>
      <c r="M68" s="191"/>
      <c r="N68" s="201"/>
      <c r="O68" s="191"/>
      <c r="P68" s="201"/>
      <c r="Q68" s="191"/>
      <c r="R68" s="201"/>
      <c r="S68" s="146"/>
      <c r="T68" s="190"/>
      <c r="U68" s="191"/>
      <c r="V68" s="201"/>
      <c r="W68" s="194"/>
      <c r="X68" s="195"/>
      <c r="Y68" s="194"/>
      <c r="Z68" s="195"/>
      <c r="AA68" s="93"/>
      <c r="AB68" s="139"/>
    </row>
    <row r="69" spans="2:28" ht="15">
      <c r="B69" s="9"/>
      <c r="D69" s="141"/>
      <c r="E69" s="146"/>
      <c r="F69" s="190"/>
      <c r="G69" s="191"/>
      <c r="H69" s="201"/>
      <c r="I69" s="191"/>
      <c r="J69" s="201"/>
      <c r="K69" s="146"/>
      <c r="L69" s="190"/>
      <c r="M69" s="191"/>
      <c r="N69" s="201"/>
      <c r="O69" s="191"/>
      <c r="P69" s="201"/>
      <c r="Q69" s="191"/>
      <c r="R69" s="201"/>
      <c r="S69" s="146"/>
      <c r="T69" s="190"/>
      <c r="U69" s="191"/>
      <c r="V69" s="201"/>
      <c r="W69" s="194"/>
      <c r="X69" s="195"/>
      <c r="Y69" s="194"/>
      <c r="Z69" s="195"/>
      <c r="AA69" s="93"/>
      <c r="AB69" s="139"/>
    </row>
    <row r="70" spans="2:28" ht="15">
      <c r="B70" s="9"/>
      <c r="D70" s="141"/>
      <c r="E70" s="146"/>
      <c r="F70" s="190"/>
      <c r="G70" s="191"/>
      <c r="H70" s="201"/>
      <c r="I70" s="191"/>
      <c r="J70" s="201"/>
      <c r="K70" s="146"/>
      <c r="L70" s="190"/>
      <c r="M70" s="191"/>
      <c r="N70" s="201"/>
      <c r="O70" s="191"/>
      <c r="P70" s="201"/>
      <c r="Q70" s="191"/>
      <c r="R70" s="201"/>
      <c r="S70" s="146"/>
      <c r="T70" s="190"/>
      <c r="U70" s="191"/>
      <c r="V70" s="201"/>
      <c r="W70" s="194"/>
      <c r="X70" s="195"/>
      <c r="Y70" s="194"/>
      <c r="Z70" s="195"/>
      <c r="AA70" s="93"/>
      <c r="AB70" s="139"/>
    </row>
    <row r="71" spans="2:28" ht="15">
      <c r="B71" s="9"/>
      <c r="D71" s="141"/>
      <c r="E71" s="146"/>
      <c r="F71" s="190"/>
      <c r="G71" s="191"/>
      <c r="H71" s="201"/>
      <c r="I71" s="191"/>
      <c r="J71" s="201"/>
      <c r="K71" s="146"/>
      <c r="L71" s="190"/>
      <c r="M71" s="191"/>
      <c r="N71" s="201"/>
      <c r="O71" s="191"/>
      <c r="P71" s="201"/>
      <c r="Q71" s="191"/>
      <c r="R71" s="201"/>
      <c r="S71" s="146"/>
      <c r="T71" s="190"/>
      <c r="U71" s="191"/>
      <c r="V71" s="201"/>
      <c r="W71" s="194"/>
      <c r="X71" s="195"/>
      <c r="Y71" s="194"/>
      <c r="Z71" s="195"/>
      <c r="AA71" s="93"/>
      <c r="AB71" s="139"/>
    </row>
    <row r="72" spans="2:28" ht="15">
      <c r="B72" s="9"/>
      <c r="D72" s="141"/>
      <c r="E72" s="146"/>
      <c r="F72" s="190"/>
      <c r="G72" s="191"/>
      <c r="H72" s="201"/>
      <c r="I72" s="191"/>
      <c r="J72" s="201"/>
      <c r="K72" s="146"/>
      <c r="L72" s="190"/>
      <c r="M72" s="191"/>
      <c r="N72" s="201"/>
      <c r="O72" s="191"/>
      <c r="P72" s="201"/>
      <c r="Q72" s="191"/>
      <c r="R72" s="201"/>
      <c r="S72" s="146"/>
      <c r="T72" s="190"/>
      <c r="U72" s="191"/>
      <c r="V72" s="201"/>
      <c r="W72" s="194"/>
      <c r="X72" s="195"/>
      <c r="Y72" s="194"/>
      <c r="Z72" s="195"/>
      <c r="AA72" s="93"/>
      <c r="AB72" s="139"/>
    </row>
    <row r="73" spans="2:28" ht="15">
      <c r="B73" s="9"/>
      <c r="D73" s="141"/>
      <c r="E73" s="146"/>
      <c r="F73" s="190"/>
      <c r="G73" s="191"/>
      <c r="H73" s="201"/>
      <c r="I73" s="191"/>
      <c r="J73" s="201"/>
      <c r="K73" s="146"/>
      <c r="L73" s="190"/>
      <c r="M73" s="191"/>
      <c r="N73" s="201"/>
      <c r="O73" s="191"/>
      <c r="P73" s="201"/>
      <c r="Q73" s="191"/>
      <c r="R73" s="201"/>
      <c r="S73" s="146"/>
      <c r="T73" s="190"/>
      <c r="U73" s="191"/>
      <c r="V73" s="201"/>
      <c r="W73" s="194"/>
      <c r="X73" s="195"/>
      <c r="Y73" s="194"/>
      <c r="Z73" s="195"/>
      <c r="AA73" s="93"/>
      <c r="AB73" s="139"/>
    </row>
    <row r="74" spans="2:28" ht="15">
      <c r="B74" s="9"/>
      <c r="D74" s="141"/>
      <c r="E74" s="146"/>
      <c r="F74" s="190"/>
      <c r="G74" s="191"/>
      <c r="H74" s="201"/>
      <c r="I74" s="191"/>
      <c r="J74" s="201"/>
      <c r="K74" s="146"/>
      <c r="L74" s="190"/>
      <c r="M74" s="191"/>
      <c r="N74" s="201"/>
      <c r="O74" s="191"/>
      <c r="P74" s="201"/>
      <c r="Q74" s="191"/>
      <c r="R74" s="201"/>
      <c r="S74" s="146"/>
      <c r="T74" s="190"/>
      <c r="U74" s="191"/>
      <c r="V74" s="201"/>
      <c r="W74" s="194"/>
      <c r="X74" s="195"/>
      <c r="Y74" s="194"/>
      <c r="Z74" s="195"/>
      <c r="AA74" s="93"/>
      <c r="AB74" s="139"/>
    </row>
    <row r="75" spans="2:28" ht="15">
      <c r="B75" s="9"/>
      <c r="D75" s="141"/>
      <c r="E75" s="146"/>
      <c r="F75" s="190"/>
      <c r="G75" s="191"/>
      <c r="H75" s="201"/>
      <c r="I75" s="191"/>
      <c r="J75" s="201"/>
      <c r="K75" s="146"/>
      <c r="L75" s="190"/>
      <c r="M75" s="191"/>
      <c r="N75" s="201"/>
      <c r="O75" s="191"/>
      <c r="P75" s="201"/>
      <c r="Q75" s="191"/>
      <c r="R75" s="201"/>
      <c r="S75" s="146"/>
      <c r="T75" s="190"/>
      <c r="U75" s="191"/>
      <c r="V75" s="201"/>
      <c r="W75" s="194"/>
      <c r="X75" s="195"/>
      <c r="Y75" s="194"/>
      <c r="Z75" s="195"/>
      <c r="AA75" s="93"/>
      <c r="AB75" s="139"/>
    </row>
    <row r="76" spans="2:28" ht="15">
      <c r="B76" s="9"/>
      <c r="D76" s="141"/>
      <c r="E76" s="146"/>
      <c r="F76" s="190"/>
      <c r="G76" s="191"/>
      <c r="H76" s="201"/>
      <c r="I76" s="191"/>
      <c r="J76" s="201"/>
      <c r="K76" s="146"/>
      <c r="L76" s="190"/>
      <c r="M76" s="191"/>
      <c r="N76" s="201"/>
      <c r="O76" s="191"/>
      <c r="P76" s="201"/>
      <c r="Q76" s="191"/>
      <c r="R76" s="201"/>
      <c r="S76" s="146"/>
      <c r="T76" s="190"/>
      <c r="U76" s="191"/>
      <c r="V76" s="201"/>
      <c r="W76" s="194"/>
      <c r="X76" s="195"/>
      <c r="Y76" s="194"/>
      <c r="Z76" s="195"/>
      <c r="AA76" s="93"/>
      <c r="AB76" s="139"/>
    </row>
    <row r="77" spans="2:28" ht="15">
      <c r="B77" s="9"/>
      <c r="D77" s="141"/>
      <c r="E77" s="146"/>
      <c r="F77" s="190"/>
      <c r="G77" s="191"/>
      <c r="H77" s="201"/>
      <c r="I77" s="191"/>
      <c r="J77" s="201"/>
      <c r="K77" s="146"/>
      <c r="L77" s="190"/>
      <c r="M77" s="191"/>
      <c r="N77" s="201"/>
      <c r="O77" s="191"/>
      <c r="P77" s="201"/>
      <c r="Q77" s="191"/>
      <c r="R77" s="201"/>
      <c r="S77" s="146"/>
      <c r="T77" s="190"/>
      <c r="U77" s="191"/>
      <c r="V77" s="201"/>
      <c r="W77" s="194"/>
      <c r="X77" s="195"/>
      <c r="Y77" s="194"/>
      <c r="Z77" s="195"/>
      <c r="AA77" s="93"/>
      <c r="AB77" s="139"/>
    </row>
    <row r="78" spans="2:28" ht="15">
      <c r="B78" s="9"/>
      <c r="D78" s="141"/>
      <c r="E78" s="146"/>
      <c r="F78" s="190"/>
      <c r="G78" s="191"/>
      <c r="H78" s="201"/>
      <c r="I78" s="191"/>
      <c r="J78" s="201"/>
      <c r="K78" s="146"/>
      <c r="L78" s="190"/>
      <c r="M78" s="191"/>
      <c r="N78" s="201"/>
      <c r="O78" s="191"/>
      <c r="P78" s="201"/>
      <c r="Q78" s="191"/>
      <c r="R78" s="201"/>
      <c r="S78" s="146"/>
      <c r="T78" s="190"/>
      <c r="U78" s="191"/>
      <c r="V78" s="201"/>
      <c r="W78" s="194"/>
      <c r="X78" s="195"/>
      <c r="Y78" s="194"/>
      <c r="Z78" s="195"/>
      <c r="AA78" s="93"/>
      <c r="AB78" s="139"/>
    </row>
    <row r="79" spans="2:28" ht="15">
      <c r="B79" s="9"/>
      <c r="D79" s="141"/>
      <c r="E79" s="146"/>
      <c r="F79" s="190"/>
      <c r="G79" s="191"/>
      <c r="H79" s="201"/>
      <c r="I79" s="191"/>
      <c r="J79" s="201"/>
      <c r="K79" s="146"/>
      <c r="L79" s="190"/>
      <c r="M79" s="191"/>
      <c r="N79" s="201"/>
      <c r="O79" s="191"/>
      <c r="P79" s="201"/>
      <c r="Q79" s="191"/>
      <c r="R79" s="201"/>
      <c r="S79" s="146"/>
      <c r="T79" s="190"/>
      <c r="U79" s="191"/>
      <c r="V79" s="201"/>
      <c r="W79" s="194"/>
      <c r="X79" s="195"/>
      <c r="Y79" s="194"/>
      <c r="Z79" s="195"/>
      <c r="AA79" s="93"/>
      <c r="AB79" s="139"/>
    </row>
    <row r="80" spans="2:28" ht="15">
      <c r="B80" s="9"/>
      <c r="D80" s="141"/>
      <c r="E80" s="146"/>
      <c r="F80" s="190"/>
      <c r="G80" s="191"/>
      <c r="H80" s="201"/>
      <c r="I80" s="191"/>
      <c r="J80" s="201"/>
      <c r="K80" s="146"/>
      <c r="L80" s="190"/>
      <c r="M80" s="191"/>
      <c r="N80" s="201"/>
      <c r="O80" s="191"/>
      <c r="P80" s="201"/>
      <c r="Q80" s="191"/>
      <c r="R80" s="201"/>
      <c r="S80" s="146"/>
      <c r="T80" s="190"/>
      <c r="U80" s="191"/>
      <c r="V80" s="201"/>
      <c r="W80" s="194"/>
      <c r="X80" s="195"/>
      <c r="Y80" s="194"/>
      <c r="Z80" s="195"/>
      <c r="AA80" s="93"/>
      <c r="AB80" s="139"/>
    </row>
    <row r="81" spans="2:28" ht="15">
      <c r="B81" s="9"/>
      <c r="D81" s="141"/>
      <c r="E81" s="146"/>
      <c r="F81" s="190"/>
      <c r="G81" s="191"/>
      <c r="H81" s="201"/>
      <c r="I81" s="191"/>
      <c r="J81" s="201"/>
      <c r="K81" s="146"/>
      <c r="L81" s="190"/>
      <c r="M81" s="191"/>
      <c r="N81" s="201"/>
      <c r="O81" s="191"/>
      <c r="P81" s="201"/>
      <c r="Q81" s="191"/>
      <c r="R81" s="201"/>
      <c r="S81" s="146"/>
      <c r="T81" s="190"/>
      <c r="U81" s="191"/>
      <c r="V81" s="201"/>
      <c r="W81" s="194"/>
      <c r="X81" s="195"/>
      <c r="Y81" s="194"/>
      <c r="Z81" s="195"/>
      <c r="AA81" s="93"/>
      <c r="AB81" s="139"/>
    </row>
    <row r="82" spans="2:28" ht="15">
      <c r="B82" s="9"/>
      <c r="D82" s="141"/>
      <c r="E82" s="146"/>
      <c r="F82" s="190"/>
      <c r="G82" s="191"/>
      <c r="H82" s="201"/>
      <c r="I82" s="191"/>
      <c r="J82" s="201"/>
      <c r="K82" s="146"/>
      <c r="L82" s="190"/>
      <c r="M82" s="191"/>
      <c r="N82" s="201"/>
      <c r="O82" s="191"/>
      <c r="P82" s="201"/>
      <c r="Q82" s="191"/>
      <c r="R82" s="201"/>
      <c r="S82" s="146"/>
      <c r="T82" s="190"/>
      <c r="U82" s="191"/>
      <c r="V82" s="201"/>
      <c r="W82" s="194"/>
      <c r="X82" s="195"/>
      <c r="Y82" s="194"/>
      <c r="Z82" s="195"/>
      <c r="AA82" s="93"/>
      <c r="AB82" s="139"/>
    </row>
    <row r="83" spans="2:28" ht="15">
      <c r="B83" s="9"/>
      <c r="D83" s="141"/>
      <c r="E83" s="146"/>
      <c r="F83" s="190"/>
      <c r="G83" s="191"/>
      <c r="H83" s="201"/>
      <c r="I83" s="191"/>
      <c r="J83" s="201"/>
      <c r="K83" s="146"/>
      <c r="L83" s="190"/>
      <c r="M83" s="191"/>
      <c r="N83" s="201"/>
      <c r="O83" s="191"/>
      <c r="P83" s="201"/>
      <c r="Q83" s="191"/>
      <c r="R83" s="201"/>
      <c r="S83" s="146"/>
      <c r="T83" s="190"/>
      <c r="U83" s="191"/>
      <c r="V83" s="201"/>
      <c r="W83" s="194"/>
      <c r="X83" s="195"/>
      <c r="Y83" s="194"/>
      <c r="Z83" s="195"/>
      <c r="AA83" s="93"/>
      <c r="AB83" s="139"/>
    </row>
    <row r="84" spans="2:28" ht="15">
      <c r="B84" s="9"/>
      <c r="D84" s="141"/>
      <c r="E84" s="146"/>
      <c r="F84" s="190"/>
      <c r="G84" s="191"/>
      <c r="H84" s="201"/>
      <c r="I84" s="191"/>
      <c r="J84" s="201"/>
      <c r="K84" s="146"/>
      <c r="L84" s="190"/>
      <c r="M84" s="191"/>
      <c r="N84" s="201"/>
      <c r="O84" s="191"/>
      <c r="P84" s="201"/>
      <c r="Q84" s="191"/>
      <c r="R84" s="201"/>
      <c r="S84" s="146"/>
      <c r="T84" s="190"/>
      <c r="U84" s="191"/>
      <c r="V84" s="201"/>
      <c r="W84" s="194"/>
      <c r="X84" s="195"/>
      <c r="Y84" s="194"/>
      <c r="Z84" s="195"/>
      <c r="AA84" s="93"/>
      <c r="AB84" s="139"/>
    </row>
    <row r="85" spans="2:28" ht="15">
      <c r="B85" s="9"/>
      <c r="D85" s="141"/>
      <c r="E85" s="146"/>
      <c r="F85" s="190"/>
      <c r="G85" s="191"/>
      <c r="H85" s="201"/>
      <c r="I85" s="191"/>
      <c r="J85" s="201"/>
      <c r="K85" s="146"/>
      <c r="L85" s="190"/>
      <c r="M85" s="191"/>
      <c r="N85" s="201"/>
      <c r="O85" s="191"/>
      <c r="P85" s="201"/>
      <c r="Q85" s="191"/>
      <c r="R85" s="201"/>
      <c r="S85" s="146"/>
      <c r="T85" s="190"/>
      <c r="U85" s="191"/>
      <c r="V85" s="201"/>
      <c r="W85" s="194"/>
      <c r="X85" s="195"/>
      <c r="Y85" s="194"/>
      <c r="Z85" s="195"/>
      <c r="AA85" s="93"/>
      <c r="AB85" s="139"/>
    </row>
    <row r="86" spans="2:28" ht="15">
      <c r="B86" s="9"/>
      <c r="D86" s="141"/>
      <c r="E86" s="146"/>
      <c r="F86" s="190"/>
      <c r="G86" s="191"/>
      <c r="H86" s="201"/>
      <c r="I86" s="191"/>
      <c r="J86" s="201"/>
      <c r="K86" s="146"/>
      <c r="L86" s="190"/>
      <c r="M86" s="191"/>
      <c r="N86" s="201"/>
      <c r="O86" s="191"/>
      <c r="P86" s="201"/>
      <c r="Q86" s="191"/>
      <c r="R86" s="201"/>
      <c r="S86" s="146"/>
      <c r="T86" s="190"/>
      <c r="U86" s="191"/>
      <c r="V86" s="201"/>
      <c r="W86" s="194"/>
      <c r="X86" s="195"/>
      <c r="Y86" s="194"/>
      <c r="Z86" s="195"/>
      <c r="AA86" s="93"/>
      <c r="AB86" s="139"/>
    </row>
    <row r="87" spans="2:28" ht="15">
      <c r="B87" s="9"/>
      <c r="D87" s="141"/>
      <c r="E87" s="146"/>
      <c r="F87" s="190"/>
      <c r="G87" s="191"/>
      <c r="H87" s="201"/>
      <c r="I87" s="191"/>
      <c r="J87" s="201"/>
      <c r="K87" s="146"/>
      <c r="L87" s="190"/>
      <c r="M87" s="191"/>
      <c r="N87" s="201"/>
      <c r="O87" s="191"/>
      <c r="P87" s="201"/>
      <c r="Q87" s="191"/>
      <c r="R87" s="201"/>
      <c r="S87" s="146"/>
      <c r="T87" s="190"/>
      <c r="U87" s="191"/>
      <c r="V87" s="201"/>
      <c r="W87" s="194"/>
      <c r="X87" s="195"/>
      <c r="Y87" s="194"/>
      <c r="Z87" s="195"/>
      <c r="AA87" s="93"/>
      <c r="AB87" s="139"/>
    </row>
    <row r="88" spans="2:28" ht="15">
      <c r="B88" s="9"/>
      <c r="D88" s="141"/>
      <c r="E88" s="146"/>
      <c r="F88" s="190"/>
      <c r="G88" s="191"/>
      <c r="H88" s="201"/>
      <c r="I88" s="191"/>
      <c r="J88" s="201"/>
      <c r="K88" s="146"/>
      <c r="L88" s="190"/>
      <c r="M88" s="191"/>
      <c r="N88" s="201"/>
      <c r="O88" s="191"/>
      <c r="P88" s="201"/>
      <c r="Q88" s="191"/>
      <c r="R88" s="201"/>
      <c r="S88" s="146"/>
      <c r="T88" s="190"/>
      <c r="U88" s="191"/>
      <c r="V88" s="201"/>
      <c r="W88" s="194"/>
      <c r="X88" s="195"/>
      <c r="Y88" s="194"/>
      <c r="Z88" s="195"/>
      <c r="AA88" s="93"/>
      <c r="AB88" s="139"/>
    </row>
    <row r="89" spans="2:28" ht="15">
      <c r="B89" s="9"/>
      <c r="D89" s="141"/>
      <c r="E89" s="146"/>
      <c r="F89" s="190"/>
      <c r="G89" s="191"/>
      <c r="H89" s="201"/>
      <c r="I89" s="191"/>
      <c r="J89" s="201"/>
      <c r="K89" s="146"/>
      <c r="L89" s="190"/>
      <c r="M89" s="191"/>
      <c r="N89" s="201"/>
      <c r="O89" s="191"/>
      <c r="P89" s="201"/>
      <c r="Q89" s="191"/>
      <c r="R89" s="201"/>
      <c r="S89" s="146"/>
      <c r="T89" s="190"/>
      <c r="U89" s="191"/>
      <c r="V89" s="201"/>
      <c r="W89" s="194"/>
      <c r="X89" s="195"/>
      <c r="Y89" s="194"/>
      <c r="Z89" s="195"/>
      <c r="AA89" s="93"/>
      <c r="AB89" s="139"/>
    </row>
    <row r="90" spans="2:28" ht="15">
      <c r="B90" s="9"/>
      <c r="D90" s="141"/>
      <c r="E90" s="146"/>
      <c r="F90" s="190"/>
      <c r="G90" s="191"/>
      <c r="H90" s="201"/>
      <c r="I90" s="191"/>
      <c r="J90" s="201"/>
      <c r="K90" s="146"/>
      <c r="L90" s="190"/>
      <c r="M90" s="191"/>
      <c r="N90" s="201"/>
      <c r="O90" s="191"/>
      <c r="P90" s="201"/>
      <c r="Q90" s="191"/>
      <c r="R90" s="201"/>
      <c r="S90" s="146"/>
      <c r="T90" s="190"/>
      <c r="U90" s="191"/>
      <c r="V90" s="201"/>
      <c r="W90" s="194"/>
      <c r="X90" s="195"/>
      <c r="Y90" s="194"/>
      <c r="Z90" s="195"/>
      <c r="AA90" s="93"/>
      <c r="AB90" s="139"/>
    </row>
    <row r="91" spans="2:28" ht="15">
      <c r="B91" s="9"/>
      <c r="D91" s="141"/>
      <c r="E91" s="146"/>
      <c r="F91" s="190"/>
      <c r="G91" s="191"/>
      <c r="H91" s="201"/>
      <c r="I91" s="191"/>
      <c r="J91" s="201"/>
      <c r="K91" s="146"/>
      <c r="L91" s="190"/>
      <c r="M91" s="191"/>
      <c r="N91" s="201"/>
      <c r="O91" s="191"/>
      <c r="P91" s="201"/>
      <c r="Q91" s="191"/>
      <c r="R91" s="201"/>
      <c r="S91" s="146"/>
      <c r="T91" s="190"/>
      <c r="U91" s="191"/>
      <c r="V91" s="201"/>
      <c r="W91" s="194"/>
      <c r="X91" s="195"/>
      <c r="Y91" s="194"/>
      <c r="Z91" s="195"/>
      <c r="AA91" s="93"/>
      <c r="AB91" s="139"/>
    </row>
    <row r="92" spans="2:28" ht="15">
      <c r="B92" s="9"/>
      <c r="D92" s="141"/>
      <c r="E92" s="146"/>
      <c r="F92" s="190"/>
      <c r="G92" s="191"/>
      <c r="H92" s="201"/>
      <c r="I92" s="191"/>
      <c r="J92" s="201"/>
      <c r="K92" s="146"/>
      <c r="L92" s="190"/>
      <c r="M92" s="191"/>
      <c r="N92" s="201"/>
      <c r="O92" s="191"/>
      <c r="P92" s="201"/>
      <c r="Q92" s="191"/>
      <c r="R92" s="201"/>
      <c r="S92" s="146"/>
      <c r="T92" s="190"/>
      <c r="U92" s="191"/>
      <c r="V92" s="201"/>
      <c r="W92" s="194"/>
      <c r="X92" s="195"/>
      <c r="Y92" s="194"/>
      <c r="Z92" s="195"/>
      <c r="AA92" s="93"/>
      <c r="AB92" s="139"/>
    </row>
    <row r="93" spans="2:28" ht="15">
      <c r="B93" s="9"/>
      <c r="D93" s="141"/>
      <c r="E93" s="146"/>
      <c r="F93" s="190"/>
      <c r="G93" s="191"/>
      <c r="H93" s="201"/>
      <c r="I93" s="191"/>
      <c r="J93" s="201"/>
      <c r="K93" s="146"/>
      <c r="L93" s="190"/>
      <c r="M93" s="191"/>
      <c r="N93" s="201"/>
      <c r="O93" s="191"/>
      <c r="P93" s="201"/>
      <c r="Q93" s="191"/>
      <c r="R93" s="201"/>
      <c r="S93" s="146"/>
      <c r="T93" s="190"/>
      <c r="U93" s="191"/>
      <c r="V93" s="201"/>
      <c r="W93" s="194"/>
      <c r="X93" s="195"/>
      <c r="Y93" s="194"/>
      <c r="Z93" s="195"/>
      <c r="AA93" s="93"/>
      <c r="AB93" s="139"/>
    </row>
    <row r="94" spans="2:28" ht="15">
      <c r="B94" s="9"/>
      <c r="D94" s="141"/>
      <c r="E94" s="146"/>
      <c r="F94" s="190"/>
      <c r="G94" s="191"/>
      <c r="H94" s="201"/>
      <c r="I94" s="191"/>
      <c r="J94" s="201"/>
      <c r="K94" s="146"/>
      <c r="L94" s="190"/>
      <c r="M94" s="191"/>
      <c r="N94" s="201"/>
      <c r="O94" s="191"/>
      <c r="P94" s="201"/>
      <c r="Q94" s="191"/>
      <c r="R94" s="201"/>
      <c r="S94" s="146"/>
      <c r="T94" s="190"/>
      <c r="U94" s="191"/>
      <c r="V94" s="201"/>
      <c r="W94" s="194"/>
      <c r="X94" s="195"/>
      <c r="Y94" s="194"/>
      <c r="Z94" s="195"/>
      <c r="AA94" s="93"/>
      <c r="AB94" s="139"/>
    </row>
    <row r="95" spans="2:28" ht="15">
      <c r="B95" s="9"/>
      <c r="D95" s="141"/>
      <c r="E95" s="146"/>
      <c r="F95" s="190"/>
      <c r="G95" s="191"/>
      <c r="H95" s="201"/>
      <c r="I95" s="191"/>
      <c r="J95" s="201"/>
      <c r="K95" s="146"/>
      <c r="L95" s="190"/>
      <c r="M95" s="191"/>
      <c r="N95" s="201"/>
      <c r="O95" s="191"/>
      <c r="P95" s="201"/>
      <c r="Q95" s="191"/>
      <c r="R95" s="201"/>
      <c r="S95" s="146"/>
      <c r="T95" s="190"/>
      <c r="U95" s="191"/>
      <c r="V95" s="201"/>
      <c r="W95" s="194"/>
      <c r="X95" s="195"/>
      <c r="Y95" s="194"/>
      <c r="Z95" s="195"/>
      <c r="AA95" s="93"/>
      <c r="AB95" s="139"/>
    </row>
    <row r="96" spans="2:28" ht="15">
      <c r="B96" s="9"/>
      <c r="D96" s="141"/>
      <c r="E96" s="146"/>
      <c r="F96" s="190"/>
      <c r="G96" s="191"/>
      <c r="H96" s="201"/>
      <c r="I96" s="191"/>
      <c r="J96" s="201"/>
      <c r="K96" s="146"/>
      <c r="L96" s="190"/>
      <c r="M96" s="191"/>
      <c r="N96" s="201"/>
      <c r="O96" s="191"/>
      <c r="P96" s="201"/>
      <c r="Q96" s="191"/>
      <c r="R96" s="201"/>
      <c r="S96" s="146"/>
      <c r="T96" s="190"/>
      <c r="U96" s="191"/>
      <c r="V96" s="201"/>
      <c r="W96" s="194"/>
      <c r="X96" s="195"/>
      <c r="Y96" s="194"/>
      <c r="Z96" s="195"/>
      <c r="AA96" s="93"/>
      <c r="AB96" s="139"/>
    </row>
    <row r="97" spans="2:28" ht="15">
      <c r="B97" s="9"/>
      <c r="D97" s="141"/>
      <c r="E97" s="146"/>
      <c r="F97" s="190"/>
      <c r="G97" s="191"/>
      <c r="H97" s="201"/>
      <c r="I97" s="191"/>
      <c r="J97" s="201"/>
      <c r="K97" s="146"/>
      <c r="L97" s="190"/>
      <c r="M97" s="191"/>
      <c r="N97" s="201"/>
      <c r="O97" s="191"/>
      <c r="P97" s="201"/>
      <c r="Q97" s="191"/>
      <c r="R97" s="201"/>
      <c r="S97" s="146"/>
      <c r="T97" s="190"/>
      <c r="U97" s="191"/>
      <c r="V97" s="201"/>
      <c r="W97" s="194"/>
      <c r="X97" s="195"/>
      <c r="Y97" s="194"/>
      <c r="Z97" s="195"/>
      <c r="AA97" s="93"/>
      <c r="AB97" s="139"/>
    </row>
    <row r="98" spans="2:28" ht="15">
      <c r="B98" s="9"/>
      <c r="D98" s="141"/>
      <c r="E98" s="146"/>
      <c r="F98" s="190"/>
      <c r="G98" s="191"/>
      <c r="H98" s="201"/>
      <c r="I98" s="191"/>
      <c r="J98" s="201"/>
      <c r="K98" s="146"/>
      <c r="L98" s="190"/>
      <c r="M98" s="191"/>
      <c r="N98" s="201"/>
      <c r="O98" s="191"/>
      <c r="P98" s="201"/>
      <c r="Q98" s="191"/>
      <c r="R98" s="201"/>
      <c r="S98" s="146"/>
      <c r="T98" s="190"/>
      <c r="U98" s="191"/>
      <c r="V98" s="201"/>
      <c r="W98" s="194"/>
      <c r="X98" s="195"/>
      <c r="Y98" s="194"/>
      <c r="Z98" s="195"/>
      <c r="AA98" s="93"/>
      <c r="AB98" s="139"/>
    </row>
    <row r="99" spans="2:28" ht="15">
      <c r="B99" s="9"/>
      <c r="D99" s="141"/>
      <c r="E99" s="146"/>
      <c r="F99" s="190"/>
      <c r="G99" s="191"/>
      <c r="H99" s="201"/>
      <c r="I99" s="191"/>
      <c r="J99" s="201"/>
      <c r="K99" s="146"/>
      <c r="L99" s="190"/>
      <c r="M99" s="191"/>
      <c r="N99" s="201"/>
      <c r="O99" s="191"/>
      <c r="P99" s="201"/>
      <c r="Q99" s="191"/>
      <c r="R99" s="201"/>
      <c r="S99" s="146"/>
      <c r="T99" s="190"/>
      <c r="U99" s="191"/>
      <c r="V99" s="201"/>
      <c r="W99" s="194"/>
      <c r="X99" s="195"/>
      <c r="Y99" s="194"/>
      <c r="Z99" s="195"/>
      <c r="AA99" s="93"/>
      <c r="AB99" s="139"/>
    </row>
    <row r="100" spans="2:28" ht="15">
      <c r="B100" s="9"/>
      <c r="D100" s="141"/>
      <c r="E100" s="146"/>
      <c r="F100" s="190"/>
      <c r="G100" s="191"/>
      <c r="H100" s="201"/>
      <c r="I100" s="191"/>
      <c r="J100" s="201"/>
      <c r="K100" s="146"/>
      <c r="L100" s="190"/>
      <c r="M100" s="191"/>
      <c r="N100" s="201"/>
      <c r="O100" s="191"/>
      <c r="P100" s="201"/>
      <c r="Q100" s="191"/>
      <c r="R100" s="201"/>
      <c r="S100" s="146"/>
      <c r="T100" s="190"/>
      <c r="U100" s="191"/>
      <c r="V100" s="201"/>
      <c r="W100" s="194"/>
      <c r="X100" s="195"/>
      <c r="Y100" s="194"/>
      <c r="Z100" s="195"/>
      <c r="AA100" s="93"/>
      <c r="AB100" s="139"/>
    </row>
    <row r="101" spans="2:28" ht="15">
      <c r="B101" s="9"/>
      <c r="D101" s="141"/>
      <c r="E101" s="146"/>
      <c r="F101" s="190"/>
      <c r="G101" s="191"/>
      <c r="H101" s="201"/>
      <c r="I101" s="191"/>
      <c r="J101" s="201"/>
      <c r="K101" s="146"/>
      <c r="L101" s="190"/>
      <c r="M101" s="191"/>
      <c r="N101" s="201"/>
      <c r="O101" s="191"/>
      <c r="P101" s="201"/>
      <c r="Q101" s="191"/>
      <c r="R101" s="201"/>
      <c r="S101" s="146"/>
      <c r="T101" s="190"/>
      <c r="U101" s="191"/>
      <c r="V101" s="201"/>
      <c r="W101" s="194"/>
      <c r="X101" s="195"/>
      <c r="Y101" s="194"/>
      <c r="Z101" s="195"/>
      <c r="AA101" s="93"/>
      <c r="AB101" s="139"/>
    </row>
    <row r="102" spans="2:28" ht="15">
      <c r="B102" s="9"/>
      <c r="D102" s="141"/>
      <c r="E102" s="146"/>
      <c r="F102" s="190"/>
      <c r="G102" s="191"/>
      <c r="H102" s="201"/>
      <c r="I102" s="191"/>
      <c r="J102" s="201"/>
      <c r="K102" s="146"/>
      <c r="L102" s="190"/>
      <c r="M102" s="191"/>
      <c r="N102" s="201"/>
      <c r="O102" s="191"/>
      <c r="P102" s="201"/>
      <c r="Q102" s="191"/>
      <c r="R102" s="201"/>
      <c r="S102" s="146"/>
      <c r="T102" s="190"/>
      <c r="U102" s="191"/>
      <c r="V102" s="201"/>
      <c r="W102" s="194"/>
      <c r="X102" s="195"/>
      <c r="Y102" s="194"/>
      <c r="Z102" s="195"/>
      <c r="AA102" s="93"/>
      <c r="AB102" s="139"/>
    </row>
    <row r="103" spans="2:28" ht="15">
      <c r="B103" s="9"/>
      <c r="D103" s="141"/>
      <c r="E103" s="146"/>
      <c r="F103" s="190"/>
      <c r="G103" s="191"/>
      <c r="H103" s="201"/>
      <c r="I103" s="191"/>
      <c r="J103" s="201"/>
      <c r="K103" s="146"/>
      <c r="L103" s="190"/>
      <c r="M103" s="191"/>
      <c r="N103" s="201"/>
      <c r="O103" s="191"/>
      <c r="P103" s="201"/>
      <c r="Q103" s="191"/>
      <c r="R103" s="201"/>
      <c r="S103" s="146"/>
      <c r="T103" s="190"/>
      <c r="U103" s="191"/>
      <c r="V103" s="201"/>
      <c r="W103" s="194"/>
      <c r="X103" s="195"/>
      <c r="Y103" s="194"/>
      <c r="Z103" s="195"/>
      <c r="AA103" s="93"/>
      <c r="AB103" s="139"/>
    </row>
    <row r="104" spans="2:28" ht="15">
      <c r="B104" s="9"/>
      <c r="D104" s="141"/>
      <c r="E104" s="146"/>
      <c r="F104" s="190"/>
      <c r="G104" s="191"/>
      <c r="H104" s="201"/>
      <c r="I104" s="191"/>
      <c r="J104" s="201"/>
      <c r="K104" s="146"/>
      <c r="L104" s="190"/>
      <c r="M104" s="191"/>
      <c r="N104" s="201"/>
      <c r="O104" s="191"/>
      <c r="P104" s="201"/>
      <c r="Q104" s="191"/>
      <c r="R104" s="201"/>
      <c r="S104" s="146"/>
      <c r="T104" s="190"/>
      <c r="U104" s="191"/>
      <c r="V104" s="201"/>
      <c r="W104" s="194"/>
      <c r="X104" s="195"/>
      <c r="Y104" s="194"/>
      <c r="Z104" s="195"/>
      <c r="AA104" s="93"/>
      <c r="AB104" s="139"/>
    </row>
    <row r="105" spans="2:28" ht="15">
      <c r="B105" s="9"/>
      <c r="D105" s="141"/>
      <c r="E105" s="146"/>
      <c r="F105" s="190"/>
      <c r="G105" s="191"/>
      <c r="H105" s="201"/>
      <c r="I105" s="191"/>
      <c r="J105" s="201"/>
      <c r="K105" s="146"/>
      <c r="L105" s="190"/>
      <c r="M105" s="191"/>
      <c r="N105" s="201"/>
      <c r="O105" s="191"/>
      <c r="P105" s="201"/>
      <c r="Q105" s="191"/>
      <c r="R105" s="201"/>
      <c r="S105" s="146"/>
      <c r="T105" s="190"/>
      <c r="U105" s="191"/>
      <c r="V105" s="201"/>
      <c r="W105" s="194"/>
      <c r="X105" s="195"/>
      <c r="Y105" s="194"/>
      <c r="Z105" s="195"/>
      <c r="AA105" s="93"/>
      <c r="AB105" s="139"/>
    </row>
    <row r="106" spans="2:28" ht="15">
      <c r="B106" s="9"/>
      <c r="D106" s="141"/>
      <c r="E106" s="146"/>
      <c r="F106" s="190"/>
      <c r="G106" s="191"/>
      <c r="H106" s="201"/>
      <c r="I106" s="191"/>
      <c r="J106" s="201"/>
      <c r="K106" s="146"/>
      <c r="L106" s="190"/>
      <c r="M106" s="191"/>
      <c r="N106" s="201"/>
      <c r="O106" s="191"/>
      <c r="P106" s="201"/>
      <c r="Q106" s="191"/>
      <c r="R106" s="201"/>
      <c r="S106" s="146"/>
      <c r="T106" s="190"/>
      <c r="U106" s="191"/>
      <c r="V106" s="201"/>
      <c r="W106" s="194"/>
      <c r="X106" s="195"/>
      <c r="Y106" s="194"/>
      <c r="Z106" s="195"/>
      <c r="AA106" s="93"/>
      <c r="AB106" s="139"/>
    </row>
    <row r="107" spans="2:28" ht="15">
      <c r="B107" s="9"/>
      <c r="D107" s="141"/>
      <c r="E107" s="146"/>
      <c r="F107" s="190"/>
      <c r="G107" s="191"/>
      <c r="H107" s="201"/>
      <c r="I107" s="191"/>
      <c r="J107" s="201"/>
      <c r="K107" s="146"/>
      <c r="L107" s="190"/>
      <c r="M107" s="191"/>
      <c r="N107" s="201"/>
      <c r="O107" s="191"/>
      <c r="P107" s="201"/>
      <c r="Q107" s="191"/>
      <c r="R107" s="201"/>
      <c r="S107" s="146"/>
      <c r="T107" s="190"/>
      <c r="U107" s="191"/>
      <c r="V107" s="201"/>
      <c r="W107" s="194"/>
      <c r="X107" s="195"/>
      <c r="Y107" s="194"/>
      <c r="Z107" s="195"/>
      <c r="AA107" s="93"/>
      <c r="AB107" s="139"/>
    </row>
    <row r="108" spans="2:28" ht="15">
      <c r="B108" s="9"/>
      <c r="D108" s="141"/>
      <c r="E108" s="146"/>
      <c r="F108" s="190"/>
      <c r="G108" s="191"/>
      <c r="H108" s="201"/>
      <c r="I108" s="191"/>
      <c r="J108" s="201"/>
      <c r="K108" s="146"/>
      <c r="L108" s="190"/>
      <c r="M108" s="191"/>
      <c r="N108" s="201"/>
      <c r="O108" s="191"/>
      <c r="P108" s="201"/>
      <c r="Q108" s="191"/>
      <c r="R108" s="201"/>
      <c r="S108" s="146"/>
      <c r="T108" s="190"/>
      <c r="U108" s="191"/>
      <c r="V108" s="201"/>
      <c r="W108" s="194"/>
      <c r="X108" s="195"/>
      <c r="Y108" s="194"/>
      <c r="Z108" s="195"/>
      <c r="AA108" s="93"/>
      <c r="AB108" s="139"/>
    </row>
    <row r="109" spans="2:28" ht="15">
      <c r="B109" s="9"/>
      <c r="D109" s="141"/>
      <c r="E109" s="146"/>
      <c r="F109" s="190"/>
      <c r="G109" s="191"/>
      <c r="H109" s="201"/>
      <c r="I109" s="191"/>
      <c r="J109" s="201"/>
      <c r="K109" s="146"/>
      <c r="L109" s="190"/>
      <c r="M109" s="191"/>
      <c r="N109" s="201"/>
      <c r="O109" s="191"/>
      <c r="P109" s="201"/>
      <c r="Q109" s="191"/>
      <c r="R109" s="201"/>
      <c r="S109" s="146"/>
      <c r="T109" s="190"/>
      <c r="U109" s="191"/>
      <c r="V109" s="201"/>
      <c r="W109" s="194"/>
      <c r="X109" s="195"/>
      <c r="Y109" s="194"/>
      <c r="Z109" s="195"/>
      <c r="AA109" s="93"/>
      <c r="AB109" s="139"/>
    </row>
    <row r="110" spans="2:28" ht="15">
      <c r="B110" s="9"/>
      <c r="D110" s="141"/>
      <c r="E110" s="146"/>
      <c r="F110" s="190"/>
      <c r="G110" s="191"/>
      <c r="H110" s="201"/>
      <c r="I110" s="191"/>
      <c r="J110" s="201"/>
      <c r="K110" s="146"/>
      <c r="L110" s="190"/>
      <c r="M110" s="191"/>
      <c r="N110" s="201"/>
      <c r="O110" s="191"/>
      <c r="P110" s="201"/>
      <c r="Q110" s="191"/>
      <c r="R110" s="201"/>
      <c r="S110" s="146"/>
      <c r="T110" s="190"/>
      <c r="U110" s="191"/>
      <c r="V110" s="201"/>
      <c r="W110" s="194"/>
      <c r="X110" s="195"/>
      <c r="Y110" s="194"/>
      <c r="Z110" s="195"/>
      <c r="AA110" s="93"/>
      <c r="AB110" s="139"/>
    </row>
    <row r="111" spans="2:28" ht="15">
      <c r="B111" s="9"/>
      <c r="D111" s="141"/>
      <c r="E111" s="146"/>
      <c r="F111" s="190"/>
      <c r="G111" s="191"/>
      <c r="H111" s="201"/>
      <c r="I111" s="191"/>
      <c r="J111" s="201"/>
      <c r="K111" s="146"/>
      <c r="L111" s="190"/>
      <c r="M111" s="191"/>
      <c r="N111" s="201"/>
      <c r="O111" s="191"/>
      <c r="P111" s="201"/>
      <c r="Q111" s="191"/>
      <c r="R111" s="201"/>
      <c r="S111" s="146"/>
      <c r="T111" s="190"/>
      <c r="U111" s="191"/>
      <c r="V111" s="201"/>
      <c r="W111" s="194"/>
      <c r="X111" s="195"/>
      <c r="Y111" s="194"/>
      <c r="Z111" s="195"/>
      <c r="AA111" s="93"/>
      <c r="AB111" s="139"/>
    </row>
    <row r="112" spans="2:28" ht="15">
      <c r="B112" s="9"/>
      <c r="D112" s="141"/>
      <c r="E112" s="146"/>
      <c r="F112" s="190"/>
      <c r="G112" s="191"/>
      <c r="H112" s="201"/>
      <c r="I112" s="191"/>
      <c r="J112" s="201"/>
      <c r="K112" s="146"/>
      <c r="L112" s="190"/>
      <c r="M112" s="191"/>
      <c r="N112" s="201"/>
      <c r="O112" s="191"/>
      <c r="P112" s="201"/>
      <c r="Q112" s="191"/>
      <c r="R112" s="201"/>
      <c r="S112" s="146"/>
      <c r="T112" s="190"/>
      <c r="U112" s="191"/>
      <c r="V112" s="201"/>
      <c r="W112" s="194"/>
      <c r="X112" s="195"/>
      <c r="Y112" s="194"/>
      <c r="Z112" s="195"/>
      <c r="AA112" s="93"/>
      <c r="AB112" s="139"/>
    </row>
    <row r="113" spans="2:28" ht="15">
      <c r="B113" s="9"/>
      <c r="D113" s="141"/>
      <c r="E113" s="146"/>
      <c r="F113" s="190"/>
      <c r="G113" s="191"/>
      <c r="H113" s="201"/>
      <c r="I113" s="191"/>
      <c r="J113" s="201"/>
      <c r="K113" s="146"/>
      <c r="L113" s="190"/>
      <c r="M113" s="191"/>
      <c r="N113" s="201"/>
      <c r="O113" s="191"/>
      <c r="P113" s="201"/>
      <c r="Q113" s="191"/>
      <c r="R113" s="201"/>
      <c r="S113" s="146"/>
      <c r="T113" s="190"/>
      <c r="U113" s="191"/>
      <c r="V113" s="201"/>
      <c r="W113" s="194"/>
      <c r="X113" s="195"/>
      <c r="Y113" s="194"/>
      <c r="Z113" s="195"/>
      <c r="AA113" s="93"/>
      <c r="AB113" s="139"/>
    </row>
    <row r="114" spans="2:28" ht="15">
      <c r="B114" s="9"/>
      <c r="D114" s="141"/>
      <c r="E114" s="146"/>
      <c r="F114" s="190"/>
      <c r="G114" s="191"/>
      <c r="H114" s="201"/>
      <c r="I114" s="191"/>
      <c r="J114" s="201"/>
      <c r="K114" s="146"/>
      <c r="L114" s="190"/>
      <c r="M114" s="191"/>
      <c r="N114" s="201"/>
      <c r="O114" s="191"/>
      <c r="P114" s="201"/>
      <c r="Q114" s="191"/>
      <c r="R114" s="201"/>
      <c r="S114" s="146"/>
      <c r="T114" s="190"/>
      <c r="U114" s="191"/>
      <c r="V114" s="201"/>
      <c r="W114" s="194"/>
      <c r="X114" s="195"/>
      <c r="Y114" s="194"/>
      <c r="Z114" s="195"/>
      <c r="AA114" s="93"/>
      <c r="AB114" s="139"/>
    </row>
    <row r="115" spans="2:28" ht="15">
      <c r="B115" s="9"/>
      <c r="D115" s="141"/>
      <c r="E115" s="146"/>
      <c r="F115" s="190"/>
      <c r="G115" s="191"/>
      <c r="H115" s="201"/>
      <c r="I115" s="191"/>
      <c r="J115" s="201"/>
      <c r="K115" s="146"/>
      <c r="L115" s="190"/>
      <c r="M115" s="191"/>
      <c r="N115" s="201"/>
      <c r="O115" s="191"/>
      <c r="P115" s="201"/>
      <c r="Q115" s="191"/>
      <c r="R115" s="201"/>
      <c r="S115" s="146"/>
      <c r="T115" s="190"/>
      <c r="U115" s="191"/>
      <c r="V115" s="201"/>
      <c r="W115" s="194"/>
      <c r="X115" s="195"/>
      <c r="Y115" s="194"/>
      <c r="Z115" s="195"/>
      <c r="AA115" s="93"/>
      <c r="AB115" s="139"/>
    </row>
    <row r="116" spans="2:28" ht="15">
      <c r="B116" s="9"/>
      <c r="D116" s="141"/>
      <c r="E116" s="146"/>
      <c r="F116" s="190"/>
      <c r="G116" s="191"/>
      <c r="H116" s="201"/>
      <c r="I116" s="191"/>
      <c r="J116" s="201"/>
      <c r="K116" s="146"/>
      <c r="L116" s="190"/>
      <c r="M116" s="191"/>
      <c r="N116" s="201"/>
      <c r="O116" s="191"/>
      <c r="P116" s="201"/>
      <c r="Q116" s="191"/>
      <c r="R116" s="201"/>
      <c r="S116" s="146"/>
      <c r="T116" s="190"/>
      <c r="U116" s="191"/>
      <c r="V116" s="201"/>
      <c r="W116" s="194"/>
      <c r="X116" s="195"/>
      <c r="Y116" s="194"/>
      <c r="Z116" s="195"/>
      <c r="AA116" s="93"/>
      <c r="AB116" s="139"/>
    </row>
    <row r="117" spans="2:28" ht="15">
      <c r="B117" s="9"/>
      <c r="D117" s="141"/>
      <c r="E117" s="146"/>
      <c r="F117" s="190"/>
      <c r="G117" s="191"/>
      <c r="H117" s="201"/>
      <c r="I117" s="191"/>
      <c r="J117" s="201"/>
      <c r="K117" s="146"/>
      <c r="L117" s="190"/>
      <c r="M117" s="191"/>
      <c r="N117" s="201"/>
      <c r="O117" s="191"/>
      <c r="P117" s="201"/>
      <c r="Q117" s="191"/>
      <c r="R117" s="201"/>
      <c r="S117" s="146"/>
      <c r="T117" s="190"/>
      <c r="U117" s="191"/>
      <c r="V117" s="201"/>
      <c r="W117" s="194"/>
      <c r="X117" s="195"/>
      <c r="Y117" s="194"/>
      <c r="Z117" s="195"/>
      <c r="AA117" s="93"/>
      <c r="AB117" s="139"/>
    </row>
    <row r="118" spans="2:28" ht="15">
      <c r="B118" s="9"/>
      <c r="D118" s="141"/>
      <c r="E118" s="146"/>
      <c r="F118" s="190"/>
      <c r="G118" s="191"/>
      <c r="H118" s="201"/>
      <c r="I118" s="191"/>
      <c r="J118" s="201"/>
      <c r="K118" s="146"/>
      <c r="L118" s="190"/>
      <c r="M118" s="191"/>
      <c r="N118" s="201"/>
      <c r="O118" s="191"/>
      <c r="P118" s="201"/>
      <c r="Q118" s="191"/>
      <c r="R118" s="201"/>
      <c r="S118" s="146"/>
      <c r="T118" s="190"/>
      <c r="U118" s="191"/>
      <c r="V118" s="201"/>
      <c r="W118" s="194"/>
      <c r="X118" s="195"/>
      <c r="Y118" s="194"/>
      <c r="Z118" s="195"/>
      <c r="AA118" s="93"/>
      <c r="AB118" s="139"/>
    </row>
    <row r="119" spans="2:28" ht="15">
      <c r="B119" s="9"/>
      <c r="D119" s="141"/>
      <c r="E119" s="146"/>
      <c r="F119" s="190"/>
      <c r="G119" s="191"/>
      <c r="H119" s="201"/>
      <c r="I119" s="191"/>
      <c r="J119" s="201"/>
      <c r="K119" s="146"/>
      <c r="L119" s="190"/>
      <c r="M119" s="191"/>
      <c r="N119" s="201"/>
      <c r="O119" s="191"/>
      <c r="P119" s="201"/>
      <c r="Q119" s="191"/>
      <c r="R119" s="201"/>
      <c r="S119" s="146"/>
      <c r="T119" s="190"/>
      <c r="U119" s="191"/>
      <c r="V119" s="201"/>
      <c r="W119" s="194"/>
      <c r="X119" s="195"/>
      <c r="Y119" s="194"/>
      <c r="Z119" s="195"/>
      <c r="AA119" s="93"/>
      <c r="AB119" s="139"/>
    </row>
    <row r="120" spans="2:28" ht="15">
      <c r="B120" s="9"/>
      <c r="D120" s="141"/>
      <c r="E120" s="146"/>
      <c r="F120" s="190"/>
      <c r="G120" s="191"/>
      <c r="H120" s="201"/>
      <c r="I120" s="191"/>
      <c r="J120" s="201"/>
      <c r="K120" s="146"/>
      <c r="L120" s="190"/>
      <c r="M120" s="191"/>
      <c r="N120" s="201"/>
      <c r="O120" s="191"/>
      <c r="P120" s="201"/>
      <c r="Q120" s="191"/>
      <c r="R120" s="201"/>
      <c r="S120" s="146"/>
      <c r="T120" s="190"/>
      <c r="U120" s="191"/>
      <c r="V120" s="201"/>
      <c r="W120" s="194"/>
      <c r="X120" s="195"/>
      <c r="Y120" s="194"/>
      <c r="Z120" s="195"/>
      <c r="AA120" s="93"/>
      <c r="AB120" s="139"/>
    </row>
    <row r="121" spans="2:28" ht="15">
      <c r="B121" s="9"/>
      <c r="D121" s="141"/>
      <c r="E121" s="146"/>
      <c r="F121" s="190"/>
      <c r="G121" s="191"/>
      <c r="H121" s="201"/>
      <c r="I121" s="191"/>
      <c r="J121" s="201"/>
      <c r="K121" s="146"/>
      <c r="L121" s="190"/>
      <c r="M121" s="191"/>
      <c r="N121" s="201"/>
      <c r="O121" s="191"/>
      <c r="P121" s="201"/>
      <c r="Q121" s="191"/>
      <c r="R121" s="201"/>
      <c r="S121" s="146"/>
      <c r="T121" s="190"/>
      <c r="U121" s="191"/>
      <c r="V121" s="201"/>
      <c r="W121" s="194"/>
      <c r="X121" s="195"/>
      <c r="Y121" s="194"/>
      <c r="Z121" s="195"/>
      <c r="AA121" s="93"/>
      <c r="AB121" s="139"/>
    </row>
  </sheetData>
  <sheetProtection/>
  <mergeCells count="21">
    <mergeCell ref="AB3:AC3"/>
    <mergeCell ref="W3:X3"/>
    <mergeCell ref="Y3:Z3"/>
    <mergeCell ref="U3:V3"/>
    <mergeCell ref="U4:V4"/>
    <mergeCell ref="S3:T3"/>
    <mergeCell ref="D4:D5"/>
    <mergeCell ref="E4:F4"/>
    <mergeCell ref="G4:H4"/>
    <mergeCell ref="K4:L4"/>
    <mergeCell ref="O4:P4"/>
    <mergeCell ref="Q4:R4"/>
    <mergeCell ref="I4:J4"/>
    <mergeCell ref="M4:N4"/>
    <mergeCell ref="G3:H3"/>
    <mergeCell ref="K3:L3"/>
    <mergeCell ref="O3:P3"/>
    <mergeCell ref="I3:J3"/>
    <mergeCell ref="M3:N3"/>
    <mergeCell ref="S4:T4"/>
    <mergeCell ref="Q3:R3"/>
  </mergeCells>
  <printOptions/>
  <pageMargins left="0.25" right="0.25" top="0.75" bottom="0.75" header="0.3" footer="0.3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5" sqref="S55"/>
    </sheetView>
  </sheetViews>
  <sheetFormatPr defaultColWidth="9.140625" defaultRowHeight="15"/>
  <cols>
    <col min="1" max="1" width="46.57421875" style="0" customWidth="1"/>
    <col min="2" max="2" width="13.8515625" style="110" hidden="1" customWidth="1"/>
    <col min="3" max="3" width="10.28125" style="31" bestFit="1" customWidth="1"/>
    <col min="4" max="4" width="9.140625" style="7" customWidth="1"/>
    <col min="5" max="5" width="9.421875" style="7" bestFit="1" customWidth="1"/>
    <col min="6" max="6" width="14.140625" style="6" bestFit="1" customWidth="1"/>
    <col min="7" max="7" width="11.140625" style="35" bestFit="1" customWidth="1"/>
    <col min="8" max="8" width="9.140625" style="19" customWidth="1"/>
    <col min="9" max="9" width="9.57421875" style="54" bestFit="1" customWidth="1"/>
    <col min="10" max="10" width="13.57421875" style="3" customWidth="1"/>
    <col min="11" max="11" width="13.140625" style="31" customWidth="1"/>
    <col min="12" max="12" width="9.140625" style="7" customWidth="1"/>
    <col min="13" max="13" width="9.57421875" style="8" bestFit="1" customWidth="1"/>
    <col min="14" max="14" width="14.00390625" style="6" customWidth="1"/>
    <col min="15" max="15" width="13.00390625" style="35" customWidth="1"/>
    <col min="16" max="16" width="9.140625" style="19" customWidth="1"/>
    <col min="17" max="17" width="9.57421875" style="54" bestFit="1" customWidth="1"/>
    <col min="18" max="18" width="12.7109375" style="3" customWidth="1"/>
    <col min="19" max="19" width="19.28125" style="6" bestFit="1" customWidth="1"/>
    <col min="20" max="20" width="11.57421875" style="0" customWidth="1"/>
  </cols>
  <sheetData>
    <row r="1" spans="1:20" ht="15">
      <c r="A1" s="12" t="s">
        <v>57</v>
      </c>
      <c r="B1" s="138"/>
      <c r="C1" s="193"/>
      <c r="D1" s="90"/>
      <c r="E1" s="90"/>
      <c r="F1" s="91"/>
      <c r="G1" s="193"/>
      <c r="H1" s="90"/>
      <c r="I1" s="92"/>
      <c r="J1" s="91"/>
      <c r="K1" s="193"/>
      <c r="L1" s="90"/>
      <c r="M1" s="92"/>
      <c r="N1" s="91"/>
      <c r="O1" s="193"/>
      <c r="P1" s="90"/>
      <c r="Q1" s="92"/>
      <c r="R1" s="91"/>
      <c r="S1" s="91"/>
      <c r="T1" s="93"/>
    </row>
    <row r="2" spans="1:20" ht="15">
      <c r="A2" s="4" t="s">
        <v>9</v>
      </c>
      <c r="B2" s="94"/>
      <c r="C2" s="193"/>
      <c r="D2" s="139"/>
      <c r="E2" s="92"/>
      <c r="F2" s="91"/>
      <c r="G2" s="208"/>
      <c r="H2" s="106"/>
      <c r="I2" s="107"/>
      <c r="J2" s="108"/>
      <c r="K2" s="208"/>
      <c r="L2" s="106"/>
      <c r="M2" s="107"/>
      <c r="N2" s="108"/>
      <c r="O2" s="208"/>
      <c r="P2" s="106"/>
      <c r="Q2" s="107"/>
      <c r="R2" s="108"/>
      <c r="S2" s="109"/>
      <c r="T2" s="93"/>
    </row>
    <row r="3" spans="1:20" s="228" customFormat="1" ht="15.75" thickBot="1">
      <c r="A3" s="224"/>
      <c r="B3" s="225"/>
      <c r="C3" s="738">
        <v>2006</v>
      </c>
      <c r="D3" s="739"/>
      <c r="E3" s="739"/>
      <c r="F3" s="740"/>
      <c r="G3" s="741">
        <v>2007</v>
      </c>
      <c r="H3" s="742"/>
      <c r="I3" s="742"/>
      <c r="J3" s="743"/>
      <c r="K3" s="738">
        <v>2008</v>
      </c>
      <c r="L3" s="739"/>
      <c r="M3" s="739"/>
      <c r="N3" s="740"/>
      <c r="O3" s="744">
        <v>2009</v>
      </c>
      <c r="P3" s="745"/>
      <c r="Q3" s="745"/>
      <c r="R3" s="746"/>
      <c r="S3" s="105"/>
      <c r="T3" s="224"/>
    </row>
    <row r="4" spans="1:19" s="228" customFormat="1" ht="15" customHeight="1">
      <c r="A4" s="70" t="s">
        <v>3</v>
      </c>
      <c r="B4" s="707" t="s">
        <v>10</v>
      </c>
      <c r="C4" s="730" t="s">
        <v>14</v>
      </c>
      <c r="D4" s="726" t="s">
        <v>11</v>
      </c>
      <c r="E4" s="727" t="s">
        <v>12</v>
      </c>
      <c r="F4" s="725" t="s">
        <v>13</v>
      </c>
      <c r="G4" s="728" t="s">
        <v>14</v>
      </c>
      <c r="H4" s="729" t="s">
        <v>11</v>
      </c>
      <c r="I4" s="747" t="s">
        <v>12</v>
      </c>
      <c r="J4" s="732" t="s">
        <v>13</v>
      </c>
      <c r="K4" s="731" t="s">
        <v>14</v>
      </c>
      <c r="L4" s="726" t="s">
        <v>11</v>
      </c>
      <c r="M4" s="727" t="s">
        <v>12</v>
      </c>
      <c r="N4" s="725" t="s">
        <v>13</v>
      </c>
      <c r="O4" s="733" t="s">
        <v>51</v>
      </c>
      <c r="P4" s="729" t="s">
        <v>11</v>
      </c>
      <c r="Q4" s="734" t="s">
        <v>12</v>
      </c>
      <c r="R4" s="735" t="s">
        <v>13</v>
      </c>
      <c r="S4" s="736" t="s">
        <v>15</v>
      </c>
    </row>
    <row r="5" spans="1:19" s="228" customFormat="1" ht="15">
      <c r="A5" s="122" t="s">
        <v>4</v>
      </c>
      <c r="B5" s="720"/>
      <c r="C5" s="731"/>
      <c r="D5" s="726"/>
      <c r="E5" s="727"/>
      <c r="F5" s="725"/>
      <c r="G5" s="728"/>
      <c r="H5" s="729"/>
      <c r="I5" s="747"/>
      <c r="J5" s="732"/>
      <c r="K5" s="731"/>
      <c r="L5" s="726"/>
      <c r="M5" s="727"/>
      <c r="N5" s="725"/>
      <c r="O5" s="733"/>
      <c r="P5" s="729"/>
      <c r="Q5" s="734"/>
      <c r="R5" s="735"/>
      <c r="S5" s="737"/>
    </row>
    <row r="6" spans="1:20" ht="15">
      <c r="A6" s="72" t="s">
        <v>5</v>
      </c>
      <c r="B6" s="156"/>
      <c r="C6" s="151"/>
      <c r="D6" s="5"/>
      <c r="E6" s="5"/>
      <c r="G6" s="37"/>
      <c r="H6" s="110"/>
      <c r="I6" s="158"/>
      <c r="K6" s="151"/>
      <c r="L6" s="5"/>
      <c r="M6" s="159"/>
      <c r="O6" s="37"/>
      <c r="P6" s="110"/>
      <c r="Q6" s="158"/>
      <c r="T6" s="2"/>
    </row>
    <row r="7" spans="1:20" s="165" customFormat="1" ht="15">
      <c r="A7" s="179" t="s">
        <v>72</v>
      </c>
      <c r="B7" s="160"/>
      <c r="C7" s="167"/>
      <c r="D7" s="160"/>
      <c r="E7" s="161"/>
      <c r="F7" s="162"/>
      <c r="G7" s="167"/>
      <c r="H7" s="160"/>
      <c r="I7" s="161"/>
      <c r="J7" s="162"/>
      <c r="K7" s="167"/>
      <c r="L7" s="160"/>
      <c r="M7" s="161"/>
      <c r="N7" s="162"/>
      <c r="O7" s="167"/>
      <c r="P7" s="160"/>
      <c r="Q7" s="161"/>
      <c r="R7" s="162"/>
      <c r="S7" s="163"/>
      <c r="T7" s="164"/>
    </row>
    <row r="8" spans="1:20" ht="15">
      <c r="A8" s="144" t="s">
        <v>107</v>
      </c>
      <c r="B8" s="150"/>
      <c r="C8" s="151">
        <f>'Attachment A - Load Impacts'!K8</f>
        <v>24008.286239999998</v>
      </c>
      <c r="D8" s="5" t="s">
        <v>16</v>
      </c>
      <c r="E8" s="483">
        <v>0.0142</v>
      </c>
      <c r="F8" s="6">
        <f aca="true" t="shared" si="0" ref="F8:F22">(1/4)*C8*0.0145+(3/4)*C8*E8</f>
        <v>342.71828607599997</v>
      </c>
      <c r="G8" s="37">
        <f>'Attachment A - Load Impacts'!K8</f>
        <v>24008.286239999998</v>
      </c>
      <c r="H8" s="254" t="s">
        <v>16</v>
      </c>
      <c r="I8" s="486">
        <v>0.0143</v>
      </c>
      <c r="J8" s="3">
        <f aca="true" t="shared" si="1" ref="J8:J22">(1/3)*G8*E8+(2/3)*G8*I8</f>
        <v>342.51821702399997</v>
      </c>
      <c r="K8" s="151">
        <f>'Attachment A - Load Impacts'!O8</f>
        <v>24008.286239999998</v>
      </c>
      <c r="L8" s="5" t="s">
        <v>16</v>
      </c>
      <c r="M8" s="159">
        <v>0.0143</v>
      </c>
      <c r="N8" s="6">
        <f>(1/3)*K8*I8+(2/3)*K8*M8</f>
        <v>343.3184932319999</v>
      </c>
      <c r="O8" s="37">
        <f>'Attachment A - Load Impacts'!S8</f>
        <v>15621.342440000002</v>
      </c>
      <c r="P8" s="110" t="s">
        <v>16</v>
      </c>
      <c r="Q8" s="158">
        <v>0.0144</v>
      </c>
      <c r="R8" s="3">
        <f>(1/3)*O8*M8+(2/3)*O8*Q8</f>
        <v>224.42661972133334</v>
      </c>
      <c r="S8" s="6">
        <f aca="true" t="shared" si="2" ref="S8:S13">N8+R8</f>
        <v>567.7451129533333</v>
      </c>
      <c r="T8" s="9"/>
    </row>
    <row r="9" spans="1:20" ht="15">
      <c r="A9" s="144" t="s">
        <v>103</v>
      </c>
      <c r="B9" s="150"/>
      <c r="C9" s="210"/>
      <c r="D9" s="202" t="s">
        <v>16</v>
      </c>
      <c r="E9" s="202">
        <v>0.0142</v>
      </c>
      <c r="F9" s="203">
        <f t="shared" si="0"/>
        <v>0</v>
      </c>
      <c r="G9" s="37">
        <f>'Attachment A - Load Impacts'!K17</f>
        <v>28188</v>
      </c>
      <c r="H9" s="254" t="s">
        <v>16</v>
      </c>
      <c r="I9" s="486">
        <v>0.0143</v>
      </c>
      <c r="J9" s="3">
        <f t="shared" si="1"/>
        <v>402.1488</v>
      </c>
      <c r="K9" s="151">
        <f>'Attachment A - Load Impacts'!O17</f>
        <v>60134.4</v>
      </c>
      <c r="L9" s="5" t="s">
        <v>16</v>
      </c>
      <c r="M9" s="159">
        <v>0.0143</v>
      </c>
      <c r="N9" s="6">
        <f aca="true" t="shared" si="3" ref="N9:N22">(1/3)*K9*I9+(2/3)*K9*M9</f>
        <v>859.92192</v>
      </c>
      <c r="O9" s="37">
        <f>'Attachment A - Load Impacts'!S17</f>
        <v>24883.2</v>
      </c>
      <c r="P9" s="110" t="s">
        <v>16</v>
      </c>
      <c r="Q9" s="158">
        <v>0.0144</v>
      </c>
      <c r="R9" s="3">
        <f aca="true" t="shared" si="4" ref="R9:R22">(1/3)*O9*M9+(2/3)*O9*Q9</f>
        <v>357.48864</v>
      </c>
      <c r="S9" s="6">
        <f t="shared" si="2"/>
        <v>1217.41056</v>
      </c>
      <c r="T9" s="9"/>
    </row>
    <row r="10" spans="1:20" ht="15">
      <c r="A10" s="144" t="s">
        <v>113</v>
      </c>
      <c r="B10" s="150"/>
      <c r="C10" s="210"/>
      <c r="D10" s="202" t="s">
        <v>16</v>
      </c>
      <c r="E10" s="202">
        <v>0.0142</v>
      </c>
      <c r="F10" s="203">
        <f t="shared" si="0"/>
        <v>0</v>
      </c>
      <c r="G10" s="509">
        <f>'Attachment A - Load Impacts'!K20</f>
        <v>0</v>
      </c>
      <c r="H10" s="204" t="s">
        <v>16</v>
      </c>
      <c r="I10" s="205">
        <v>0.0143</v>
      </c>
      <c r="J10" s="206">
        <f t="shared" si="1"/>
        <v>0</v>
      </c>
      <c r="K10" s="151">
        <f>'Attachment A - Load Impacts'!O20</f>
        <v>42386.4</v>
      </c>
      <c r="L10" s="5" t="s">
        <v>16</v>
      </c>
      <c r="M10" s="159">
        <v>0.0143</v>
      </c>
      <c r="N10" s="6">
        <f t="shared" si="3"/>
        <v>606.1255199999999</v>
      </c>
      <c r="O10" s="37">
        <f>'Attachment A - Load Impacts'!S20</f>
        <v>17451</v>
      </c>
      <c r="P10" s="110" t="s">
        <v>16</v>
      </c>
      <c r="Q10" s="158">
        <v>0.0144</v>
      </c>
      <c r="R10" s="3">
        <f t="shared" si="4"/>
        <v>250.71269999999998</v>
      </c>
      <c r="S10" s="6">
        <f t="shared" si="2"/>
        <v>856.8382199999999</v>
      </c>
      <c r="T10" s="9"/>
    </row>
    <row r="11" spans="1:20" ht="15">
      <c r="A11" s="122" t="s">
        <v>116</v>
      </c>
      <c r="B11" s="150"/>
      <c r="C11" s="210"/>
      <c r="D11" s="202" t="s">
        <v>16</v>
      </c>
      <c r="E11" s="202">
        <v>0.0142</v>
      </c>
      <c r="F11" s="203">
        <f t="shared" si="0"/>
        <v>0</v>
      </c>
      <c r="G11" s="509">
        <f>'Attachment A - Load Impacts'!K21</f>
        <v>0</v>
      </c>
      <c r="H11" s="204" t="s">
        <v>16</v>
      </c>
      <c r="I11" s="205">
        <v>0.0143</v>
      </c>
      <c r="J11" s="206">
        <f t="shared" si="1"/>
        <v>0</v>
      </c>
      <c r="K11" s="210">
        <f>'Attachment A - Load Impacts'!O21</f>
        <v>0</v>
      </c>
      <c r="L11" s="202" t="s">
        <v>16</v>
      </c>
      <c r="M11" s="510">
        <v>0.0143</v>
      </c>
      <c r="N11" s="203">
        <f t="shared" si="3"/>
        <v>0</v>
      </c>
      <c r="O11" s="37">
        <f>'Attachment A - Load Impacts'!S21</f>
        <v>8244</v>
      </c>
      <c r="P11" s="110" t="s">
        <v>16</v>
      </c>
      <c r="Q11" s="158">
        <v>0.0144</v>
      </c>
      <c r="R11" s="3">
        <f t="shared" si="4"/>
        <v>118.43879999999999</v>
      </c>
      <c r="S11" s="6">
        <f t="shared" si="2"/>
        <v>118.43879999999999</v>
      </c>
      <c r="T11" s="9"/>
    </row>
    <row r="12" spans="1:20" ht="15">
      <c r="A12" s="122" t="s">
        <v>117</v>
      </c>
      <c r="B12" s="150"/>
      <c r="C12" s="210"/>
      <c r="D12" s="202" t="s">
        <v>16</v>
      </c>
      <c r="E12" s="202">
        <v>0.0142</v>
      </c>
      <c r="F12" s="203">
        <f t="shared" si="0"/>
        <v>0</v>
      </c>
      <c r="G12" s="509">
        <f>'Attachment A - Load Impacts'!K22</f>
        <v>0</v>
      </c>
      <c r="H12" s="204" t="s">
        <v>16</v>
      </c>
      <c r="I12" s="205">
        <v>0.0143</v>
      </c>
      <c r="J12" s="206">
        <f t="shared" si="1"/>
        <v>0</v>
      </c>
      <c r="K12" s="210">
        <f>'Attachment A - Load Impacts'!O22</f>
        <v>0</v>
      </c>
      <c r="L12" s="202" t="s">
        <v>16</v>
      </c>
      <c r="M12" s="510">
        <v>0.0143</v>
      </c>
      <c r="N12" s="203">
        <f t="shared" si="3"/>
        <v>0</v>
      </c>
      <c r="O12" s="37">
        <f>'Attachment A - Load Impacts'!S22</f>
        <v>33930</v>
      </c>
      <c r="P12" s="110" t="s">
        <v>16</v>
      </c>
      <c r="Q12" s="158">
        <v>0.0144</v>
      </c>
      <c r="R12" s="3">
        <f t="shared" si="4"/>
        <v>487.461</v>
      </c>
      <c r="S12" s="6">
        <f t="shared" si="2"/>
        <v>487.461</v>
      </c>
      <c r="T12" s="9"/>
    </row>
    <row r="13" spans="1:20" ht="15">
      <c r="A13" s="66" t="s">
        <v>119</v>
      </c>
      <c r="B13" s="150"/>
      <c r="C13" s="210"/>
      <c r="D13" s="202" t="s">
        <v>16</v>
      </c>
      <c r="E13" s="202">
        <v>0.0142</v>
      </c>
      <c r="F13" s="203">
        <f t="shared" si="0"/>
        <v>0</v>
      </c>
      <c r="G13" s="509">
        <f>'Attachment A - Load Impacts'!K23</f>
        <v>0</v>
      </c>
      <c r="H13" s="204" t="s">
        <v>16</v>
      </c>
      <c r="I13" s="205">
        <v>0.0143</v>
      </c>
      <c r="J13" s="206">
        <f t="shared" si="1"/>
        <v>0</v>
      </c>
      <c r="K13" s="210">
        <f>'Attachment A - Load Impacts'!O23</f>
        <v>0</v>
      </c>
      <c r="L13" s="202" t="s">
        <v>16</v>
      </c>
      <c r="M13" s="510">
        <v>0.0143</v>
      </c>
      <c r="N13" s="203">
        <f t="shared" si="3"/>
        <v>0</v>
      </c>
      <c r="O13" s="37">
        <f>'Attachment A - Load Impacts'!S23</f>
        <v>3699</v>
      </c>
      <c r="P13" s="110" t="s">
        <v>16</v>
      </c>
      <c r="Q13" s="158">
        <v>0.0144</v>
      </c>
      <c r="R13" s="3">
        <f t="shared" si="4"/>
        <v>53.1423</v>
      </c>
      <c r="S13" s="6">
        <f t="shared" si="2"/>
        <v>53.1423</v>
      </c>
      <c r="T13" s="9"/>
    </row>
    <row r="14" spans="1:20" ht="15">
      <c r="A14" s="144"/>
      <c r="B14" s="150"/>
      <c r="C14" s="151"/>
      <c r="D14" s="5"/>
      <c r="E14" s="202"/>
      <c r="G14" s="37"/>
      <c r="H14" s="254"/>
      <c r="I14" s="205"/>
      <c r="K14" s="151"/>
      <c r="L14" s="5"/>
      <c r="M14" s="159"/>
      <c r="O14" s="37"/>
      <c r="P14" s="110"/>
      <c r="Q14" s="158"/>
      <c r="S14" s="514">
        <f>SUM(S8:S13)</f>
        <v>3301.035992953333</v>
      </c>
      <c r="T14" s="9"/>
    </row>
    <row r="15" spans="1:20" s="450" customFormat="1" ht="15">
      <c r="A15" s="406" t="s">
        <v>120</v>
      </c>
      <c r="B15" s="441"/>
      <c r="C15" s="442"/>
      <c r="D15" s="443"/>
      <c r="E15" s="444"/>
      <c r="F15" s="448"/>
      <c r="G15" s="442"/>
      <c r="H15" s="445"/>
      <c r="I15" s="446"/>
      <c r="J15" s="448"/>
      <c r="K15" s="442"/>
      <c r="L15" s="443"/>
      <c r="M15" s="447"/>
      <c r="N15" s="448"/>
      <c r="O15" s="442"/>
      <c r="P15" s="443"/>
      <c r="Q15" s="447"/>
      <c r="R15" s="448"/>
      <c r="S15" s="448"/>
      <c r="T15" s="449"/>
    </row>
    <row r="16" spans="1:20" ht="15">
      <c r="A16" s="122" t="s">
        <v>121</v>
      </c>
      <c r="B16" s="150"/>
      <c r="C16" s="210"/>
      <c r="D16" s="202"/>
      <c r="E16" s="202">
        <v>0.0109</v>
      </c>
      <c r="F16" s="203">
        <f t="shared" si="0"/>
        <v>0</v>
      </c>
      <c r="G16" s="509"/>
      <c r="H16" s="204"/>
      <c r="I16" s="205">
        <v>0.011</v>
      </c>
      <c r="J16" s="206">
        <f t="shared" si="1"/>
        <v>0</v>
      </c>
      <c r="K16" s="210"/>
      <c r="L16" s="202"/>
      <c r="M16" s="510">
        <v>0.011</v>
      </c>
      <c r="N16" s="203">
        <f t="shared" si="3"/>
        <v>0</v>
      </c>
      <c r="O16" s="37">
        <f>'Attachment A - Load Impacts'!S26</f>
        <v>990.72</v>
      </c>
      <c r="P16" s="110" t="s">
        <v>16</v>
      </c>
      <c r="Q16" s="158">
        <v>0.0111</v>
      </c>
      <c r="R16" s="3">
        <f t="shared" si="4"/>
        <v>10.963968000000001</v>
      </c>
      <c r="S16" s="6">
        <f>R16</f>
        <v>10.963968000000001</v>
      </c>
      <c r="T16" s="9"/>
    </row>
    <row r="17" spans="1:20" ht="15">
      <c r="A17" s="144" t="s">
        <v>110</v>
      </c>
      <c r="B17" s="150"/>
      <c r="C17" s="210"/>
      <c r="D17" s="202"/>
      <c r="E17" s="202">
        <v>0.0109</v>
      </c>
      <c r="F17" s="203">
        <f t="shared" si="0"/>
        <v>0</v>
      </c>
      <c r="G17" s="509"/>
      <c r="H17" s="204"/>
      <c r="I17" s="205">
        <v>0.011</v>
      </c>
      <c r="J17" s="206">
        <f t="shared" si="1"/>
        <v>0</v>
      </c>
      <c r="K17" s="512">
        <f>'Attachment A - Load Impacts'!O27</f>
        <v>7549.200000000001</v>
      </c>
      <c r="L17" s="483" t="s">
        <v>16</v>
      </c>
      <c r="M17" s="324">
        <v>0.011</v>
      </c>
      <c r="N17" s="513">
        <f t="shared" si="3"/>
        <v>83.0412</v>
      </c>
      <c r="O17" s="511">
        <f>'Attachment A - Load Impacts'!S27</f>
        <v>7464.960000000001</v>
      </c>
      <c r="P17" s="110" t="s">
        <v>16</v>
      </c>
      <c r="Q17" s="158">
        <v>0.0111</v>
      </c>
      <c r="R17" s="3">
        <f t="shared" si="4"/>
        <v>82.61222400000001</v>
      </c>
      <c r="S17" s="6">
        <f>F17+J17+N17+R17</f>
        <v>165.65342400000003</v>
      </c>
      <c r="T17" s="9"/>
    </row>
    <row r="18" spans="1:20" ht="15">
      <c r="A18" s="144" t="s">
        <v>112</v>
      </c>
      <c r="B18" s="150"/>
      <c r="C18" s="210"/>
      <c r="D18" s="202"/>
      <c r="E18" s="202">
        <v>0.0109</v>
      </c>
      <c r="F18" s="203">
        <f t="shared" si="0"/>
        <v>0</v>
      </c>
      <c r="G18" s="509"/>
      <c r="H18" s="204"/>
      <c r="I18" s="205">
        <v>0.011</v>
      </c>
      <c r="J18" s="206">
        <f t="shared" si="1"/>
        <v>0</v>
      </c>
      <c r="K18" s="512">
        <f>'Attachment A - Load Impacts'!O30</f>
        <v>95839.20000000001</v>
      </c>
      <c r="L18" s="483" t="s">
        <v>16</v>
      </c>
      <c r="M18" s="324">
        <v>0.011</v>
      </c>
      <c r="N18" s="513">
        <f t="shared" si="3"/>
        <v>1054.2312</v>
      </c>
      <c r="O18" s="511">
        <f>'Attachment A - Load Impacts'!S30</f>
        <v>39657.6</v>
      </c>
      <c r="P18" s="254" t="s">
        <v>16</v>
      </c>
      <c r="Q18" s="158">
        <v>0.0111</v>
      </c>
      <c r="R18" s="3">
        <f t="shared" si="4"/>
        <v>438.87744</v>
      </c>
      <c r="S18" s="6">
        <f>F18+J18+N18+R18</f>
        <v>1493.10864</v>
      </c>
      <c r="T18" s="9"/>
    </row>
    <row r="19" spans="1:20" ht="15">
      <c r="A19" s="144" t="s">
        <v>115</v>
      </c>
      <c r="B19" s="150"/>
      <c r="C19" s="210"/>
      <c r="D19" s="202"/>
      <c r="E19" s="202">
        <v>0.0109</v>
      </c>
      <c r="F19" s="203">
        <f t="shared" si="0"/>
        <v>0</v>
      </c>
      <c r="G19" s="509"/>
      <c r="H19" s="204"/>
      <c r="I19" s="205">
        <v>0.011</v>
      </c>
      <c r="J19" s="206">
        <f t="shared" si="1"/>
        <v>0</v>
      </c>
      <c r="K19" s="512">
        <f>'Attachment A - Load Impacts'!O31</f>
        <v>25650</v>
      </c>
      <c r="L19" s="483" t="s">
        <v>16</v>
      </c>
      <c r="M19" s="324">
        <v>0.011</v>
      </c>
      <c r="N19" s="513">
        <f t="shared" si="3"/>
        <v>282.15</v>
      </c>
      <c r="O19" s="37">
        <f>'Attachment A - Load Impacts'!S31</f>
        <v>25650</v>
      </c>
      <c r="P19" s="110" t="s">
        <v>16</v>
      </c>
      <c r="Q19" s="158">
        <v>0.0111</v>
      </c>
      <c r="R19" s="3">
        <f t="shared" si="4"/>
        <v>283.86</v>
      </c>
      <c r="S19" s="6">
        <f>F19+J19+N19+R19</f>
        <v>566.01</v>
      </c>
      <c r="T19" s="9"/>
    </row>
    <row r="20" spans="1:20" ht="15">
      <c r="A20" s="144"/>
      <c r="B20" s="150"/>
      <c r="C20" s="151"/>
      <c r="D20" s="5"/>
      <c r="E20" s="202"/>
      <c r="G20" s="37"/>
      <c r="H20" s="254"/>
      <c r="I20" s="205"/>
      <c r="K20" s="210"/>
      <c r="L20" s="202"/>
      <c r="M20" s="510"/>
      <c r="N20" s="203"/>
      <c r="O20" s="37"/>
      <c r="P20" s="110"/>
      <c r="Q20" s="158"/>
      <c r="S20" s="264">
        <f>SUM(S16:S19)</f>
        <v>2235.736032</v>
      </c>
      <c r="T20" s="9"/>
    </row>
    <row r="21" spans="1:20" s="450" customFormat="1" ht="15">
      <c r="A21" s="406" t="s">
        <v>102</v>
      </c>
      <c r="B21" s="484"/>
      <c r="C21" s="442"/>
      <c r="D21" s="443"/>
      <c r="E21" s="443"/>
      <c r="F21" s="448"/>
      <c r="G21" s="442"/>
      <c r="H21" s="443"/>
      <c r="I21" s="447"/>
      <c r="J21" s="448"/>
      <c r="K21" s="442"/>
      <c r="L21" s="443"/>
      <c r="M21" s="447"/>
      <c r="N21" s="448"/>
      <c r="O21" s="442"/>
      <c r="P21" s="443"/>
      <c r="Q21" s="447"/>
      <c r="R21" s="448"/>
      <c r="S21" s="448"/>
      <c r="T21" s="449"/>
    </row>
    <row r="22" spans="1:20" ht="15">
      <c r="A22" s="144" t="s">
        <v>114</v>
      </c>
      <c r="B22" s="149"/>
      <c r="C22" s="210"/>
      <c r="D22" s="202"/>
      <c r="E22" s="202">
        <v>0.0526</v>
      </c>
      <c r="F22" s="203">
        <f t="shared" si="0"/>
        <v>0</v>
      </c>
      <c r="G22" s="37"/>
      <c r="H22" s="204" t="s">
        <v>104</v>
      </c>
      <c r="I22" s="205">
        <v>0.0531</v>
      </c>
      <c r="J22" s="206">
        <f t="shared" si="1"/>
        <v>0</v>
      </c>
      <c r="K22" s="152">
        <f>'Attachment A - Load Impacts'!O34</f>
        <v>68365.5</v>
      </c>
      <c r="L22" s="5" t="s">
        <v>16</v>
      </c>
      <c r="M22" s="324">
        <v>0.053</v>
      </c>
      <c r="N22" s="6">
        <f t="shared" si="3"/>
        <v>3625.65035</v>
      </c>
      <c r="O22" s="153">
        <f>'Attachment A - Load Impacts'!S31</f>
        <v>25650</v>
      </c>
      <c r="P22" s="110" t="s">
        <v>16</v>
      </c>
      <c r="Q22" s="158">
        <v>0.0534</v>
      </c>
      <c r="R22" s="3">
        <f t="shared" si="4"/>
        <v>1366.29</v>
      </c>
      <c r="S22" s="6">
        <f>F22+J22+N22+R22</f>
        <v>4991.94035</v>
      </c>
      <c r="T22" s="111"/>
    </row>
    <row r="23" spans="1:20" ht="15">
      <c r="A23" s="539"/>
      <c r="B23" s="143"/>
      <c r="C23" s="151"/>
      <c r="D23" s="5"/>
      <c r="E23" s="5"/>
      <c r="G23" s="183"/>
      <c r="H23" s="110"/>
      <c r="I23" s="205"/>
      <c r="K23" s="152"/>
      <c r="L23" s="5"/>
      <c r="M23" s="324"/>
      <c r="O23" s="153"/>
      <c r="P23" s="110"/>
      <c r="Q23" s="158"/>
      <c r="S23" s="382"/>
      <c r="T23" s="111"/>
    </row>
    <row r="24" spans="1:20" ht="15">
      <c r="A24" s="234"/>
      <c r="B24" s="235"/>
      <c r="C24" s="176"/>
      <c r="D24" s="20"/>
      <c r="E24" s="20"/>
      <c r="F24" s="53"/>
      <c r="G24" s="174"/>
      <c r="H24" s="14"/>
      <c r="I24" s="175"/>
      <c r="J24" s="52"/>
      <c r="K24" s="176"/>
      <c r="L24" s="20"/>
      <c r="M24" s="177"/>
      <c r="N24" s="53"/>
      <c r="O24" s="178"/>
      <c r="P24" s="14"/>
      <c r="Q24" s="175"/>
      <c r="R24" s="52"/>
      <c r="S24" s="485"/>
      <c r="T24" s="111"/>
    </row>
    <row r="25" spans="1:20" ht="15">
      <c r="A25" s="76" t="s">
        <v>22</v>
      </c>
      <c r="C25" s="151"/>
      <c r="D25" s="5"/>
      <c r="E25" s="5"/>
      <c r="G25" s="154"/>
      <c r="H25" s="110"/>
      <c r="I25" s="158"/>
      <c r="K25" s="151"/>
      <c r="L25" s="5"/>
      <c r="M25" s="159"/>
      <c r="O25" s="37"/>
      <c r="P25" s="110"/>
      <c r="Q25" s="158"/>
      <c r="T25" s="111"/>
    </row>
    <row r="26" spans="1:20" s="450" customFormat="1" ht="15">
      <c r="A26" s="406" t="s">
        <v>68</v>
      </c>
      <c r="B26" s="484"/>
      <c r="C26" s="442"/>
      <c r="D26" s="443"/>
      <c r="E26" s="443"/>
      <c r="F26" s="448"/>
      <c r="G26" s="442"/>
      <c r="H26" s="443"/>
      <c r="I26" s="447"/>
      <c r="J26" s="448"/>
      <c r="K26" s="442"/>
      <c r="L26" s="443"/>
      <c r="M26" s="447"/>
      <c r="N26" s="448"/>
      <c r="O26" s="442"/>
      <c r="P26" s="443"/>
      <c r="Q26" s="447"/>
      <c r="R26" s="448"/>
      <c r="S26" s="448"/>
      <c r="T26" s="433"/>
    </row>
    <row r="27" spans="1:20" ht="15">
      <c r="A27" s="73" t="s">
        <v>30</v>
      </c>
      <c r="B27" s="157"/>
      <c r="C27" s="151">
        <f>'Attachment A - Load Impacts'!G40</f>
        <v>4594.329335826821</v>
      </c>
      <c r="D27" s="5" t="s">
        <v>16</v>
      </c>
      <c r="E27" s="324">
        <v>0.0142</v>
      </c>
      <c r="F27" s="6">
        <f>(1/4)*C27*0.0145+(3/4)*C27*E27</f>
        <v>65.58405126892788</v>
      </c>
      <c r="G27" s="154">
        <f>'Attachment A - Load Impacts'!K40</f>
        <v>4594.329335826821</v>
      </c>
      <c r="H27" s="110" t="s">
        <v>16</v>
      </c>
      <c r="I27" s="158">
        <v>0.0143</v>
      </c>
      <c r="J27" s="3">
        <f aca="true" t="shared" si="5" ref="J27:J43">(1/3)*G27*E27+(2/3)*G27*I27</f>
        <v>65.5457651911293</v>
      </c>
      <c r="K27" s="151">
        <f>'Attachment A - Load Impacts'!O40</f>
        <v>4594.329335826821</v>
      </c>
      <c r="L27" s="5" t="s">
        <v>16</v>
      </c>
      <c r="M27" s="159">
        <v>0.0143</v>
      </c>
      <c r="N27" s="6">
        <f aca="true" t="shared" si="6" ref="N27:N38">(1/3)*K27*I27+(2/3)*K27*M27</f>
        <v>65.69890950232354</v>
      </c>
      <c r="O27" s="37">
        <f>'Attachment A - Load Impacts'!S40</f>
        <v>4594.329335826821</v>
      </c>
      <c r="P27" s="110" t="s">
        <v>16</v>
      </c>
      <c r="Q27" s="158">
        <v>0.0144</v>
      </c>
      <c r="R27" s="3">
        <f aca="true" t="shared" si="7" ref="R27:R38">(1/3)*O27*M27+(2/3)*O27*Q27</f>
        <v>66.005198124712</v>
      </c>
      <c r="S27" s="6">
        <f aca="true" t="shared" si="8" ref="S27:S43">+F27+J27+N27+R27</f>
        <v>262.8339240870927</v>
      </c>
      <c r="T27" s="111"/>
    </row>
    <row r="28" spans="1:20" ht="15">
      <c r="A28" s="78" t="s">
        <v>140</v>
      </c>
      <c r="B28" s="150"/>
      <c r="C28" s="151">
        <f>'Attachment A - Load Impacts'!G41</f>
        <v>11341.468590611059</v>
      </c>
      <c r="D28" s="5" t="s">
        <v>16</v>
      </c>
      <c r="E28" s="324">
        <v>0.0142</v>
      </c>
      <c r="F28" s="6">
        <f aca="true" t="shared" si="9" ref="F28:F38">(1/4)*C28*0.0145+(3/4)*C28*E28</f>
        <v>161.8994641309729</v>
      </c>
      <c r="G28" s="154">
        <f>'Attachment A - Load Impacts'!K41</f>
        <v>29546.34626497113</v>
      </c>
      <c r="H28" s="110" t="s">
        <v>16</v>
      </c>
      <c r="I28" s="158">
        <v>0.0143</v>
      </c>
      <c r="J28" s="3">
        <f t="shared" si="5"/>
        <v>421.52787338025473</v>
      </c>
      <c r="K28" s="151">
        <f>'Attachment A - Load Impacts'!O41</f>
        <v>29546.34626497113</v>
      </c>
      <c r="L28" s="5" t="s">
        <v>16</v>
      </c>
      <c r="M28" s="159">
        <v>0.0143</v>
      </c>
      <c r="N28" s="6">
        <f t="shared" si="6"/>
        <v>422.5127515890871</v>
      </c>
      <c r="O28" s="37">
        <f>'Attachment A - Load Impacts'!S41</f>
        <v>29546.34626497113</v>
      </c>
      <c r="P28" s="110" t="s">
        <v>16</v>
      </c>
      <c r="Q28" s="158">
        <v>0.0144</v>
      </c>
      <c r="R28" s="3">
        <f t="shared" si="7"/>
        <v>424.4825080067518</v>
      </c>
      <c r="S28" s="6">
        <f t="shared" si="8"/>
        <v>1430.4225971070664</v>
      </c>
      <c r="T28" s="111"/>
    </row>
    <row r="29" spans="1:20" ht="15">
      <c r="A29" s="78" t="s">
        <v>29</v>
      </c>
      <c r="B29" s="149"/>
      <c r="C29" s="151">
        <f>'Attachment A - Load Impacts'!G42</f>
        <v>0</v>
      </c>
      <c r="D29" s="5" t="s">
        <v>16</v>
      </c>
      <c r="E29" s="324">
        <v>0.0142</v>
      </c>
      <c r="F29" s="6">
        <f t="shared" si="9"/>
        <v>0</v>
      </c>
      <c r="G29" s="154">
        <f>'Attachment A - Load Impacts'!K42</f>
        <v>0</v>
      </c>
      <c r="H29" s="110" t="s">
        <v>16</v>
      </c>
      <c r="I29" s="158">
        <v>0.0143</v>
      </c>
      <c r="J29" s="3">
        <f t="shared" si="5"/>
        <v>0</v>
      </c>
      <c r="K29" s="151">
        <f>'Attachment A - Load Impacts'!O42</f>
        <v>19676.84510907936</v>
      </c>
      <c r="L29" s="5" t="s">
        <v>16</v>
      </c>
      <c r="M29" s="159">
        <v>0.0143</v>
      </c>
      <c r="N29" s="6">
        <f t="shared" si="6"/>
        <v>281.37888505983483</v>
      </c>
      <c r="O29" s="37">
        <f>'Attachment A - Load Impacts'!S42</f>
        <v>44912.42195874729</v>
      </c>
      <c r="P29" s="110" t="s">
        <v>16</v>
      </c>
      <c r="Q29" s="158">
        <v>0.0144</v>
      </c>
      <c r="R29" s="3">
        <f t="shared" si="7"/>
        <v>645.2417954740026</v>
      </c>
      <c r="S29" s="6">
        <f t="shared" si="8"/>
        <v>926.6206805338375</v>
      </c>
      <c r="T29" s="111"/>
    </row>
    <row r="30" spans="1:20" ht="15">
      <c r="A30" s="145" t="s">
        <v>141</v>
      </c>
      <c r="B30" s="149"/>
      <c r="C30" s="151">
        <f>'Attachment A - Load Impacts'!G43</f>
        <v>294284.29130760714</v>
      </c>
      <c r="D30" s="5" t="s">
        <v>16</v>
      </c>
      <c r="E30" s="324">
        <v>0.0142</v>
      </c>
      <c r="F30" s="6">
        <f t="shared" si="9"/>
        <v>4200.908258416092</v>
      </c>
      <c r="G30" s="154">
        <f>'Attachment A - Load Impacts'!K43</f>
        <v>403412.17391556315</v>
      </c>
      <c r="H30" s="110" t="s">
        <v>16</v>
      </c>
      <c r="I30" s="158">
        <v>0.0143</v>
      </c>
      <c r="J30" s="3">
        <f t="shared" si="5"/>
        <v>5755.3470145287</v>
      </c>
      <c r="K30" s="151">
        <f>'Attachment A - Load Impacts'!O43</f>
        <v>402077.5480334024</v>
      </c>
      <c r="L30" s="5" t="s">
        <v>16</v>
      </c>
      <c r="M30" s="159">
        <v>0.0143</v>
      </c>
      <c r="N30" s="6">
        <f t="shared" si="6"/>
        <v>5749.708936877653</v>
      </c>
      <c r="O30" s="37">
        <f>'Attachment A - Load Impacts'!S43</f>
        <v>402077.5480334024</v>
      </c>
      <c r="P30" s="110" t="s">
        <v>16</v>
      </c>
      <c r="Q30" s="158">
        <v>0.0144</v>
      </c>
      <c r="R30" s="3">
        <f t="shared" si="7"/>
        <v>5776.514106746547</v>
      </c>
      <c r="S30" s="6">
        <f t="shared" si="8"/>
        <v>21482.478316568995</v>
      </c>
      <c r="T30" s="111"/>
    </row>
    <row r="31" spans="1:20" ht="15">
      <c r="A31" s="80" t="s">
        <v>23</v>
      </c>
      <c r="B31" s="150"/>
      <c r="C31" s="151">
        <f>'Attachment A - Load Impacts'!G44</f>
        <v>0</v>
      </c>
      <c r="D31" s="5" t="s">
        <v>16</v>
      </c>
      <c r="E31" s="324">
        <v>0.0142</v>
      </c>
      <c r="F31" s="6">
        <f t="shared" si="9"/>
        <v>0</v>
      </c>
      <c r="G31" s="154">
        <f>'Attachment A - Load Impacts'!K44</f>
        <v>24375.183570877707</v>
      </c>
      <c r="H31" s="110" t="s">
        <v>16</v>
      </c>
      <c r="I31" s="158">
        <v>0.0143</v>
      </c>
      <c r="J31" s="3">
        <f t="shared" si="5"/>
        <v>347.75261894452194</v>
      </c>
      <c r="K31" s="151">
        <f>'Attachment A - Load Impacts'!O44</f>
        <v>54390.00357087771</v>
      </c>
      <c r="L31" s="5" t="s">
        <v>16</v>
      </c>
      <c r="M31" s="159">
        <v>0.0143</v>
      </c>
      <c r="N31" s="6">
        <f t="shared" si="6"/>
        <v>777.7770510635512</v>
      </c>
      <c r="O31" s="37">
        <f>'Attachment A - Load Impacts'!S44</f>
        <v>245233.8669508324</v>
      </c>
      <c r="P31" s="110" t="s">
        <v>16</v>
      </c>
      <c r="Q31" s="158">
        <v>0.0144</v>
      </c>
      <c r="R31" s="3">
        <f t="shared" si="7"/>
        <v>3523.1932218602915</v>
      </c>
      <c r="S31" s="6">
        <f t="shared" si="8"/>
        <v>4648.722891868365</v>
      </c>
      <c r="T31" s="111"/>
    </row>
    <row r="32" spans="1:20" ht="15">
      <c r="A32" s="77" t="s">
        <v>38</v>
      </c>
      <c r="B32" s="150"/>
      <c r="C32" s="151">
        <f>'Attachment A - Load Impacts'!G45</f>
        <v>0</v>
      </c>
      <c r="D32" s="5" t="s">
        <v>16</v>
      </c>
      <c r="E32" s="324">
        <v>0.0142</v>
      </c>
      <c r="F32" s="6">
        <f t="shared" si="9"/>
        <v>0</v>
      </c>
      <c r="G32" s="154">
        <f>'Attachment A - Load Impacts'!K45</f>
        <v>149400</v>
      </c>
      <c r="H32" s="110" t="s">
        <v>16</v>
      </c>
      <c r="I32" s="158">
        <v>0.0143</v>
      </c>
      <c r="J32" s="3">
        <f t="shared" si="5"/>
        <v>2131.44</v>
      </c>
      <c r="K32" s="151">
        <f>'Attachment A - Load Impacts'!O45</f>
        <v>149400</v>
      </c>
      <c r="L32" s="5" t="s">
        <v>16</v>
      </c>
      <c r="M32" s="159">
        <v>0.0143</v>
      </c>
      <c r="N32" s="6">
        <f t="shared" si="6"/>
        <v>2136.42</v>
      </c>
      <c r="O32" s="37">
        <f>'Attachment A - Load Impacts'!S45</f>
        <v>149400</v>
      </c>
      <c r="P32" s="110" t="s">
        <v>16</v>
      </c>
      <c r="Q32" s="158">
        <v>0.0144</v>
      </c>
      <c r="R32" s="3">
        <f t="shared" si="7"/>
        <v>2146.38</v>
      </c>
      <c r="S32" s="6">
        <f t="shared" si="8"/>
        <v>6414.240000000001</v>
      </c>
      <c r="T32" s="111"/>
    </row>
    <row r="33" spans="1:20" ht="15">
      <c r="A33" s="80" t="s">
        <v>34</v>
      </c>
      <c r="B33" s="150"/>
      <c r="C33" s="151">
        <f>'Attachment A - Load Impacts'!G46</f>
        <v>0</v>
      </c>
      <c r="D33" s="5" t="s">
        <v>16</v>
      </c>
      <c r="E33" s="324">
        <v>0.0142</v>
      </c>
      <c r="F33" s="6">
        <f t="shared" si="9"/>
        <v>0</v>
      </c>
      <c r="G33" s="154">
        <f>'Attachment A - Load Impacts'!K46</f>
        <v>0</v>
      </c>
      <c r="H33" s="110" t="s">
        <v>16</v>
      </c>
      <c r="I33" s="158">
        <v>0.0143</v>
      </c>
      <c r="J33" s="3">
        <f t="shared" si="5"/>
        <v>0</v>
      </c>
      <c r="K33" s="151">
        <f>'Attachment A - Load Impacts'!O46</f>
        <v>0</v>
      </c>
      <c r="L33" s="5" t="s">
        <v>16</v>
      </c>
      <c r="M33" s="159">
        <v>0.0143</v>
      </c>
      <c r="N33" s="6">
        <f t="shared" si="6"/>
        <v>0</v>
      </c>
      <c r="O33" s="37">
        <f>'Attachment A - Load Impacts'!S46</f>
        <v>0</v>
      </c>
      <c r="P33" s="110" t="s">
        <v>16</v>
      </c>
      <c r="Q33" s="158">
        <v>0.0144</v>
      </c>
      <c r="R33" s="3">
        <f t="shared" si="7"/>
        <v>0</v>
      </c>
      <c r="S33" s="6">
        <f t="shared" si="8"/>
        <v>0</v>
      </c>
      <c r="T33" s="111"/>
    </row>
    <row r="34" spans="1:20" ht="15">
      <c r="A34" s="80" t="s">
        <v>24</v>
      </c>
      <c r="B34" s="150"/>
      <c r="C34" s="151">
        <f>'Attachment A - Load Impacts'!G47</f>
        <v>0</v>
      </c>
      <c r="D34" s="5" t="s">
        <v>16</v>
      </c>
      <c r="E34" s="324">
        <v>0.0142</v>
      </c>
      <c r="F34" s="6">
        <f t="shared" si="9"/>
        <v>0</v>
      </c>
      <c r="G34" s="154">
        <f>'Attachment A - Load Impacts'!K47</f>
        <v>103809.61163080223</v>
      </c>
      <c r="H34" s="110" t="s">
        <v>16</v>
      </c>
      <c r="I34" s="158">
        <v>0.0143</v>
      </c>
      <c r="J34" s="3">
        <f t="shared" si="5"/>
        <v>1481.0171259327785</v>
      </c>
      <c r="K34" s="151">
        <f>'Attachment A - Load Impacts'!O47</f>
        <v>17497.362465260005</v>
      </c>
      <c r="L34" s="5" t="s">
        <v>16</v>
      </c>
      <c r="M34" s="159">
        <v>0.0143</v>
      </c>
      <c r="N34" s="6">
        <f t="shared" si="6"/>
        <v>250.21228325321806</v>
      </c>
      <c r="O34" s="37">
        <f>'Attachment A - Load Impacts'!S47</f>
        <v>6623.033560679524</v>
      </c>
      <c r="P34" s="110" t="s">
        <v>16</v>
      </c>
      <c r="Q34" s="158">
        <v>0.0144</v>
      </c>
      <c r="R34" s="3">
        <f t="shared" si="7"/>
        <v>95.15091548842916</v>
      </c>
      <c r="S34" s="6">
        <f t="shared" si="8"/>
        <v>1826.3803246744258</v>
      </c>
      <c r="T34" s="111"/>
    </row>
    <row r="35" spans="1:20" ht="15">
      <c r="A35" s="80" t="s">
        <v>36</v>
      </c>
      <c r="B35" s="149"/>
      <c r="C35" s="151">
        <f>'Attachment A - Load Impacts'!G48</f>
        <v>0</v>
      </c>
      <c r="D35" s="5" t="s">
        <v>16</v>
      </c>
      <c r="E35" s="324">
        <v>0.0142</v>
      </c>
      <c r="F35" s="6">
        <f t="shared" si="9"/>
        <v>0</v>
      </c>
      <c r="G35" s="154">
        <f>'Attachment A - Load Impacts'!K48</f>
        <v>9918.338446965732</v>
      </c>
      <c r="H35" s="110" t="s">
        <v>16</v>
      </c>
      <c r="I35" s="158">
        <v>0.0143</v>
      </c>
      <c r="J35" s="3">
        <f t="shared" si="5"/>
        <v>141.50162851004444</v>
      </c>
      <c r="K35" s="151">
        <f>'Attachment A - Load Impacts'!O48</f>
        <v>9918.338446965732</v>
      </c>
      <c r="L35" s="5" t="s">
        <v>16</v>
      </c>
      <c r="M35" s="159">
        <v>0.0143</v>
      </c>
      <c r="N35" s="6">
        <f t="shared" si="6"/>
        <v>141.83223979160996</v>
      </c>
      <c r="O35" s="37">
        <f>'Attachment A - Load Impacts'!S48</f>
        <v>9918.338446965732</v>
      </c>
      <c r="P35" s="110" t="s">
        <v>16</v>
      </c>
      <c r="Q35" s="158">
        <v>0.0144</v>
      </c>
      <c r="R35" s="3">
        <f t="shared" si="7"/>
        <v>142.493462354741</v>
      </c>
      <c r="S35" s="6">
        <f t="shared" si="8"/>
        <v>425.8273306563955</v>
      </c>
      <c r="T35" s="112"/>
    </row>
    <row r="36" spans="1:20" ht="15">
      <c r="A36" s="77" t="s">
        <v>122</v>
      </c>
      <c r="B36" s="150"/>
      <c r="C36" s="151">
        <f>'Attachment A - Load Impacts'!G49</f>
        <v>0</v>
      </c>
      <c r="D36" s="5" t="s">
        <v>16</v>
      </c>
      <c r="E36" s="324">
        <v>0.0142</v>
      </c>
      <c r="F36" s="6">
        <f t="shared" si="9"/>
        <v>0</v>
      </c>
      <c r="G36" s="154">
        <f>'Attachment A - Load Impacts'!K49</f>
        <v>10450</v>
      </c>
      <c r="H36" s="110" t="s">
        <v>16</v>
      </c>
      <c r="I36" s="158">
        <v>0.0143</v>
      </c>
      <c r="J36" s="3">
        <f t="shared" si="5"/>
        <v>149.08666666666664</v>
      </c>
      <c r="K36" s="151">
        <f>'Attachment A - Load Impacts'!O49</f>
        <v>10450</v>
      </c>
      <c r="L36" s="5" t="s">
        <v>16</v>
      </c>
      <c r="M36" s="159">
        <v>0.0143</v>
      </c>
      <c r="N36" s="6">
        <f t="shared" si="6"/>
        <v>149.43499999999997</v>
      </c>
      <c r="O36" s="37">
        <f>'Attachment A - Load Impacts'!S49</f>
        <v>10450</v>
      </c>
      <c r="P36" s="110" t="s">
        <v>16</v>
      </c>
      <c r="Q36" s="158">
        <v>0.0144</v>
      </c>
      <c r="R36" s="3">
        <f t="shared" si="7"/>
        <v>150.13166666666666</v>
      </c>
      <c r="S36" s="6">
        <f t="shared" si="8"/>
        <v>448.6533333333333</v>
      </c>
      <c r="T36" s="111"/>
    </row>
    <row r="37" spans="1:20" ht="15">
      <c r="A37" s="80" t="s">
        <v>39</v>
      </c>
      <c r="B37" s="150"/>
      <c r="C37" s="151">
        <f>'Attachment A - Load Impacts'!G50</f>
        <v>0</v>
      </c>
      <c r="D37" s="5" t="s">
        <v>16</v>
      </c>
      <c r="E37" s="324">
        <v>0.0142</v>
      </c>
      <c r="F37" s="6">
        <f t="shared" si="9"/>
        <v>0</v>
      </c>
      <c r="G37" s="154">
        <f>'Attachment A - Load Impacts'!K50</f>
        <v>0</v>
      </c>
      <c r="H37" s="110" t="s">
        <v>16</v>
      </c>
      <c r="I37" s="158">
        <v>0.0143</v>
      </c>
      <c r="J37" s="3">
        <f t="shared" si="5"/>
        <v>0</v>
      </c>
      <c r="K37" s="151">
        <f>'Attachment A - Load Impacts'!O50</f>
        <v>19772.978905100877</v>
      </c>
      <c r="L37" s="5" t="s">
        <v>16</v>
      </c>
      <c r="M37" s="159">
        <v>0.0143</v>
      </c>
      <c r="N37" s="6">
        <f t="shared" si="6"/>
        <v>282.7535983429425</v>
      </c>
      <c r="O37" s="37">
        <f>'Attachment A - Load Impacts'!S50</f>
        <v>7135.14586009218</v>
      </c>
      <c r="P37" s="110" t="s">
        <v>16</v>
      </c>
      <c r="Q37" s="158">
        <v>0.0144</v>
      </c>
      <c r="R37" s="3">
        <f t="shared" si="7"/>
        <v>102.50826218999097</v>
      </c>
      <c r="S37" s="6">
        <f t="shared" si="8"/>
        <v>385.2618605329335</v>
      </c>
      <c r="T37" s="111"/>
    </row>
    <row r="38" spans="1:20" ht="15">
      <c r="A38" s="292" t="s">
        <v>40</v>
      </c>
      <c r="B38" s="150"/>
      <c r="C38" s="151">
        <f>'Attachment A - Load Impacts'!G51</f>
        <v>0</v>
      </c>
      <c r="D38" s="5" t="s">
        <v>16</v>
      </c>
      <c r="E38" s="324">
        <v>0.0142</v>
      </c>
      <c r="F38" s="6">
        <f t="shared" si="9"/>
        <v>0</v>
      </c>
      <c r="G38" s="154">
        <f>'Attachment A - Load Impacts'!K51</f>
        <v>0</v>
      </c>
      <c r="H38" s="110" t="s">
        <v>16</v>
      </c>
      <c r="I38" s="158">
        <v>0.0143</v>
      </c>
      <c r="J38" s="3">
        <f t="shared" si="5"/>
        <v>0</v>
      </c>
      <c r="K38" s="151">
        <f>'Attachment A - Load Impacts'!O51</f>
        <v>99884.56431686044</v>
      </c>
      <c r="L38" s="5" t="s">
        <v>16</v>
      </c>
      <c r="M38" s="159">
        <v>0.0143</v>
      </c>
      <c r="N38" s="6">
        <f t="shared" si="6"/>
        <v>1428.3492697311042</v>
      </c>
      <c r="O38" s="37">
        <f>'Attachment A - Load Impacts'!S51</f>
        <v>143330.86369736193</v>
      </c>
      <c r="P38" s="110" t="s">
        <v>16</v>
      </c>
      <c r="Q38" s="158">
        <v>0.0144</v>
      </c>
      <c r="R38" s="3">
        <f t="shared" si="7"/>
        <v>2059.1867417854332</v>
      </c>
      <c r="S38" s="6">
        <f t="shared" si="8"/>
        <v>3487.5360115165377</v>
      </c>
      <c r="T38" s="111"/>
    </row>
    <row r="39" spans="1:20" ht="15">
      <c r="A39" s="79"/>
      <c r="B39" s="150"/>
      <c r="C39" s="210"/>
      <c r="D39" s="202"/>
      <c r="E39" s="202"/>
      <c r="G39" s="154"/>
      <c r="H39" s="110"/>
      <c r="I39" s="158"/>
      <c r="K39" s="151"/>
      <c r="L39" s="5"/>
      <c r="M39" s="159"/>
      <c r="O39" s="37"/>
      <c r="P39" s="110"/>
      <c r="Q39" s="158"/>
      <c r="S39" s="264">
        <f>SUM(S27:S38)</f>
        <v>41738.97727087898</v>
      </c>
      <c r="T39" s="111"/>
    </row>
    <row r="40" spans="1:20" s="165" customFormat="1" ht="15">
      <c r="A40" s="179" t="s">
        <v>92</v>
      </c>
      <c r="B40" s="242"/>
      <c r="C40" s="243"/>
      <c r="D40" s="244"/>
      <c r="E40" s="244"/>
      <c r="F40" s="162"/>
      <c r="G40" s="245"/>
      <c r="H40" s="246"/>
      <c r="I40" s="247"/>
      <c r="J40" s="248"/>
      <c r="K40" s="167"/>
      <c r="L40" s="160"/>
      <c r="M40" s="161"/>
      <c r="N40" s="162"/>
      <c r="O40" s="167"/>
      <c r="P40" s="160"/>
      <c r="Q40" s="161"/>
      <c r="R40" s="162"/>
      <c r="S40" s="162"/>
      <c r="T40" s="249"/>
    </row>
    <row r="41" spans="1:20" ht="15">
      <c r="A41" s="144" t="s">
        <v>69</v>
      </c>
      <c r="B41" s="148"/>
      <c r="C41" s="210"/>
      <c r="D41" s="202"/>
      <c r="E41" s="202"/>
      <c r="G41" s="209"/>
      <c r="H41" s="204"/>
      <c r="I41" s="205"/>
      <c r="J41" s="206">
        <f t="shared" si="5"/>
        <v>0</v>
      </c>
      <c r="K41" s="151"/>
      <c r="L41" s="5"/>
      <c r="M41" s="159"/>
      <c r="O41" s="154"/>
      <c r="P41" s="110"/>
      <c r="Q41" s="158"/>
      <c r="T41" s="93"/>
    </row>
    <row r="42" spans="1:20" s="238" customFormat="1" ht="15">
      <c r="A42" s="79" t="s">
        <v>42</v>
      </c>
      <c r="B42" s="150"/>
      <c r="C42" s="255"/>
      <c r="D42" s="211" t="s">
        <v>16</v>
      </c>
      <c r="E42" s="211"/>
      <c r="F42" s="6"/>
      <c r="G42" s="256"/>
      <c r="H42" s="257" t="s">
        <v>16</v>
      </c>
      <c r="I42" s="259">
        <v>0.0108</v>
      </c>
      <c r="J42" s="206">
        <f t="shared" si="5"/>
        <v>0</v>
      </c>
      <c r="K42" s="31">
        <f>'Attachment A - Load Impacts'!O55</f>
        <v>188.37532464358074</v>
      </c>
      <c r="L42" s="142" t="s">
        <v>16</v>
      </c>
      <c r="M42" s="8">
        <v>0.011</v>
      </c>
      <c r="N42" s="6">
        <f>(1/3)*K42*I42+(2/3)*K42*M42</f>
        <v>2.0595702161031495</v>
      </c>
      <c r="O42" s="38">
        <f>'Attachment A - Load Impacts'!S55</f>
        <v>6407.740635372443</v>
      </c>
      <c r="P42" s="140" t="s">
        <v>16</v>
      </c>
      <c r="Q42" s="54">
        <v>0.0111</v>
      </c>
      <c r="R42" s="3">
        <f>(1/3)*O42*M42+(2/3)*O42*Q42</f>
        <v>70.91232969812168</v>
      </c>
      <c r="S42" s="6">
        <f t="shared" si="8"/>
        <v>72.97189991422484</v>
      </c>
      <c r="T42" s="93"/>
    </row>
    <row r="43" spans="1:20" ht="15">
      <c r="A43" s="79" t="s">
        <v>43</v>
      </c>
      <c r="B43" s="149"/>
      <c r="C43" s="255"/>
      <c r="D43" s="211" t="s">
        <v>16</v>
      </c>
      <c r="E43" s="211"/>
      <c r="G43" s="258"/>
      <c r="H43" s="257" t="s">
        <v>16</v>
      </c>
      <c r="I43" s="259">
        <v>0.0108</v>
      </c>
      <c r="J43" s="206">
        <f t="shared" si="5"/>
        <v>0</v>
      </c>
      <c r="K43" s="31">
        <f>'Attachment A - Load Impacts'!O56</f>
        <v>0</v>
      </c>
      <c r="L43" s="142" t="s">
        <v>16</v>
      </c>
      <c r="M43" s="8">
        <v>0.011</v>
      </c>
      <c r="N43" s="6">
        <f>(1/3)*K43*I43+(2/3)*K43*M43</f>
        <v>0</v>
      </c>
      <c r="O43" s="38">
        <f>'Attachment A - Load Impacts'!S56</f>
        <v>440242.8926304168</v>
      </c>
      <c r="P43" s="140" t="s">
        <v>16</v>
      </c>
      <c r="Q43" s="54">
        <v>0.0111</v>
      </c>
      <c r="R43" s="3">
        <f>(1/3)*O43*M43+(2/3)*O43*Q43</f>
        <v>4872.021345109945</v>
      </c>
      <c r="S43" s="6">
        <f t="shared" si="8"/>
        <v>4872.021345109945</v>
      </c>
      <c r="T43" s="9"/>
    </row>
    <row r="44" spans="1:20" ht="15">
      <c r="A44" s="333"/>
      <c r="B44" s="150"/>
      <c r="C44" s="214"/>
      <c r="D44" s="211"/>
      <c r="E44" s="211"/>
      <c r="G44" s="260"/>
      <c r="H44" s="257"/>
      <c r="I44" s="259"/>
      <c r="J44" s="206"/>
      <c r="K44" s="41"/>
      <c r="L44" s="142"/>
      <c r="O44" s="40"/>
      <c r="P44" s="140"/>
      <c r="S44" s="264">
        <f>SUM(S42:S43)</f>
        <v>4944.99324502417</v>
      </c>
      <c r="T44" s="9"/>
    </row>
    <row r="45" spans="1:20" ht="15">
      <c r="A45" s="145"/>
      <c r="B45" s="150"/>
      <c r="C45" s="214"/>
      <c r="D45" s="211"/>
      <c r="E45" s="211"/>
      <c r="G45" s="260"/>
      <c r="H45" s="257"/>
      <c r="I45" s="259"/>
      <c r="J45" s="206"/>
      <c r="K45" s="41"/>
      <c r="L45" s="142"/>
      <c r="O45" s="40"/>
      <c r="P45" s="140"/>
      <c r="T45" s="9"/>
    </row>
    <row r="46" spans="1:20" s="165" customFormat="1" ht="15">
      <c r="A46" s="179" t="s">
        <v>71</v>
      </c>
      <c r="B46" s="168"/>
      <c r="C46" s="250"/>
      <c r="D46" s="251"/>
      <c r="E46" s="251"/>
      <c r="F46" s="162"/>
      <c r="G46" s="221"/>
      <c r="H46" s="169"/>
      <c r="I46" s="170"/>
      <c r="J46" s="162"/>
      <c r="K46" s="221"/>
      <c r="L46" s="169"/>
      <c r="M46" s="170"/>
      <c r="N46" s="162"/>
      <c r="O46" s="221"/>
      <c r="P46" s="169"/>
      <c r="Q46" s="170"/>
      <c r="R46" s="162"/>
      <c r="S46" s="162"/>
      <c r="T46" s="164"/>
    </row>
    <row r="47" spans="1:20" ht="15">
      <c r="A47" s="332" t="s">
        <v>69</v>
      </c>
      <c r="B47" s="149"/>
      <c r="D47" s="142"/>
      <c r="E47" s="142"/>
      <c r="K47" s="41"/>
      <c r="L47" s="142"/>
      <c r="T47" s="9"/>
    </row>
    <row r="48" spans="1:20" s="238" customFormat="1" ht="15">
      <c r="A48" s="331" t="s">
        <v>45</v>
      </c>
      <c r="B48" s="149"/>
      <c r="C48" s="41">
        <f>'Attachment A - Load Impacts'!H61</f>
        <v>175.62069131899884</v>
      </c>
      <c r="D48" s="142" t="s">
        <v>17</v>
      </c>
      <c r="E48" s="142">
        <v>3.7803</v>
      </c>
      <c r="F48" s="6">
        <f>4*3.2549*C48+8*E48*C48</f>
        <v>7597.702347842527</v>
      </c>
      <c r="G48" s="241">
        <f>'Attachment A - Load Impacts'!L61</f>
        <v>209.68109573682693</v>
      </c>
      <c r="H48" s="239" t="s">
        <v>17</v>
      </c>
      <c r="I48" s="240">
        <v>3.8143</v>
      </c>
      <c r="J48" s="3">
        <f>4*E48*G48+8*I48*G48</f>
        <v>9568.92261260754</v>
      </c>
      <c r="K48" s="41">
        <f>'Attachment A - Load Impacts'!P61</f>
        <v>288.50304511179763</v>
      </c>
      <c r="L48" s="142" t="s">
        <v>17</v>
      </c>
      <c r="M48" s="8">
        <v>3.8105</v>
      </c>
      <c r="N48" s="6">
        <f>4*I48*K48+8*M48*K48</f>
        <v>13196.475487067759</v>
      </c>
      <c r="O48" s="241">
        <f>'Attachment A - Load Impacts'!T61</f>
        <v>123.1658384416156</v>
      </c>
      <c r="P48" s="239" t="s">
        <v>17</v>
      </c>
      <c r="Q48" s="240">
        <v>3.8407</v>
      </c>
      <c r="R48" s="3">
        <f>4*M48*O48+8*Q48*O48</f>
        <v>5661.63799514881</v>
      </c>
      <c r="S48" s="6">
        <f>+F48+J48+N48+R48</f>
        <v>36024.73844266664</v>
      </c>
      <c r="T48" s="93"/>
    </row>
    <row r="49" spans="1:20" s="238" customFormat="1" ht="15">
      <c r="A49" s="451" t="s">
        <v>143</v>
      </c>
      <c r="B49" s="149"/>
      <c r="C49" s="41">
        <f>'Attachment A - Load Impacts'!H62</f>
        <v>0</v>
      </c>
      <c r="D49" s="142" t="s">
        <v>17</v>
      </c>
      <c r="E49" s="142">
        <v>3.7803</v>
      </c>
      <c r="F49" s="6">
        <f>4*3.2549*C49+8*E49*C49</f>
        <v>0</v>
      </c>
      <c r="G49" s="241">
        <f>'Attachment A - Load Impacts'!L62</f>
        <v>0</v>
      </c>
      <c r="H49" s="239" t="s">
        <v>17</v>
      </c>
      <c r="I49" s="240">
        <v>3.8143</v>
      </c>
      <c r="J49" s="3">
        <f>4*E49*G49+8*I49*G49</f>
        <v>0</v>
      </c>
      <c r="K49" s="41">
        <f>'Attachment A - Load Impacts'!P62</f>
        <v>0</v>
      </c>
      <c r="L49" s="142" t="s">
        <v>17</v>
      </c>
      <c r="M49" s="8">
        <v>3.8105</v>
      </c>
      <c r="N49" s="6">
        <f>4*I49*K49+8*M49*K49</f>
        <v>0</v>
      </c>
      <c r="O49" s="241">
        <f>'Attachment A - Load Impacts'!T62</f>
        <v>83.63329400600432</v>
      </c>
      <c r="P49" s="239" t="s">
        <v>17</v>
      </c>
      <c r="Q49" s="240">
        <v>3.8407</v>
      </c>
      <c r="R49" s="3">
        <f>4*M49*O49+8*Q49*O49</f>
        <v>3844.4218055504043</v>
      </c>
      <c r="S49" s="6">
        <f>+F49+J49+N49+R49</f>
        <v>3844.4218055504043</v>
      </c>
      <c r="T49" s="93"/>
    </row>
    <row r="50" spans="1:20" ht="15">
      <c r="A50" s="331" t="s">
        <v>46</v>
      </c>
      <c r="B50" s="149"/>
      <c r="C50" s="41">
        <f>'Attachment A - Load Impacts'!H63</f>
        <v>0</v>
      </c>
      <c r="D50" s="142" t="s">
        <v>17</v>
      </c>
      <c r="E50" s="142">
        <v>3.7803</v>
      </c>
      <c r="F50" s="6">
        <f>4*3.2549*C50+8*E50*C50</f>
        <v>0</v>
      </c>
      <c r="G50" s="241">
        <f>'Attachment A - Load Impacts'!L63</f>
        <v>0</v>
      </c>
      <c r="H50" s="239" t="s">
        <v>17</v>
      </c>
      <c r="I50" s="240">
        <v>3.8143</v>
      </c>
      <c r="J50" s="3">
        <f>4*E50*G50+8*I50*G50</f>
        <v>0</v>
      </c>
      <c r="K50" s="41">
        <f>'Attachment A - Load Impacts'!P63</f>
        <v>55.79060137527652</v>
      </c>
      <c r="L50" s="142" t="s">
        <v>17</v>
      </c>
      <c r="M50" s="8">
        <v>3.8105</v>
      </c>
      <c r="N50" s="6">
        <f>4*I50*K50+8*M50*K50</f>
        <v>2551.929055626799</v>
      </c>
      <c r="O50" s="241">
        <f>'Attachment A - Load Impacts'!T63</f>
        <v>119.47613429429188</v>
      </c>
      <c r="P50" s="239" t="s">
        <v>17</v>
      </c>
      <c r="Q50" s="240">
        <v>3.8407</v>
      </c>
      <c r="R50" s="3">
        <f>4*M50*O50+8*Q50*O50</f>
        <v>5492.031150786292</v>
      </c>
      <c r="S50" s="6">
        <f>+F50+J50+N50+R50</f>
        <v>8043.96020641309</v>
      </c>
      <c r="T50" s="9"/>
    </row>
    <row r="51" spans="1:19" s="9" customFormat="1" ht="15">
      <c r="A51" s="331" t="s">
        <v>25</v>
      </c>
      <c r="B51" s="236"/>
      <c r="C51" s="41">
        <f>'Attachment A - Load Impacts'!H64</f>
        <v>0</v>
      </c>
      <c r="D51" s="142" t="s">
        <v>17</v>
      </c>
      <c r="E51" s="142">
        <v>3.7803</v>
      </c>
      <c r="F51" s="6">
        <f>4*3.2549*C51+8*E51*C51</f>
        <v>0</v>
      </c>
      <c r="G51" s="241">
        <f>'Attachment A - Load Impacts'!L64</f>
        <v>0</v>
      </c>
      <c r="H51" s="239" t="s">
        <v>17</v>
      </c>
      <c r="I51" s="240">
        <v>3.8143</v>
      </c>
      <c r="J51" s="3">
        <f>4*E51*G51+8*I51*G51</f>
        <v>0</v>
      </c>
      <c r="K51" s="41">
        <f>'Attachment A - Load Impacts'!P64</f>
        <v>0.3335269867204742</v>
      </c>
      <c r="L51" s="142" t="s">
        <v>17</v>
      </c>
      <c r="M51" s="8">
        <v>3.8105</v>
      </c>
      <c r="N51" s="6">
        <f>4*I51*K51+8*M51*K51</f>
        <v>15.255924604978555</v>
      </c>
      <c r="O51" s="241">
        <f>'Attachment A - Load Impacts'!T64</f>
        <v>20.447202068849215</v>
      </c>
      <c r="P51" s="239" t="s">
        <v>17</v>
      </c>
      <c r="Q51" s="240">
        <v>3.8407</v>
      </c>
      <c r="R51" s="3">
        <f>4*M51*O51+8*Q51*O51</f>
        <v>939.9088058200332</v>
      </c>
      <c r="S51" s="6">
        <f>+F51+J51+N51+R51</f>
        <v>955.1647304250117</v>
      </c>
    </row>
    <row r="52" spans="1:19" s="9" customFormat="1" ht="15">
      <c r="A52" s="451" t="s">
        <v>142</v>
      </c>
      <c r="B52" s="17"/>
      <c r="C52" s="41">
        <f>'Attachment A - Load Impacts'!H65</f>
        <v>8.595892270884733</v>
      </c>
      <c r="D52" s="142" t="s">
        <v>17</v>
      </c>
      <c r="E52" s="142">
        <v>3.7803</v>
      </c>
      <c r="F52" s="6">
        <f>4*3.2549*C52+8*E52*C52</f>
        <v>371.8754914230153</v>
      </c>
      <c r="G52" s="241">
        <f>'Attachment A - Load Impacts'!L65</f>
        <v>17.443141413115587</v>
      </c>
      <c r="H52" s="239" t="s">
        <v>17</v>
      </c>
      <c r="I52" s="240">
        <v>3.8143</v>
      </c>
      <c r="J52" s="3">
        <f>4*E52*G52+8*I52*G52</f>
        <v>796.0282242723777</v>
      </c>
      <c r="K52" s="41">
        <f>'Attachment A - Load Impacts'!P65</f>
        <v>19.172276072609733</v>
      </c>
      <c r="L52" s="142" t="s">
        <v>17</v>
      </c>
      <c r="M52" s="8">
        <v>3.8105</v>
      </c>
      <c r="N52" s="6">
        <f>4*I52*K52+8*M52*K52</f>
        <v>876.9629142924564</v>
      </c>
      <c r="O52" s="241">
        <f>'Attachment A - Load Impacts'!T65</f>
        <v>20.52881107491921</v>
      </c>
      <c r="P52" s="239" t="s">
        <v>17</v>
      </c>
      <c r="Q52" s="240">
        <v>3.8407</v>
      </c>
      <c r="R52" s="3">
        <f>4*M52*O52+8*Q52*O52</f>
        <v>943.6601759674563</v>
      </c>
      <c r="S52" s="15">
        <f>+F52+J52+N52+R52</f>
        <v>2988.5268059553055</v>
      </c>
    </row>
    <row r="53" spans="1:19" s="9" customFormat="1" ht="15">
      <c r="A53" s="77"/>
      <c r="B53" s="17"/>
      <c r="C53" s="214"/>
      <c r="D53" s="211"/>
      <c r="E53" s="211"/>
      <c r="F53" s="203"/>
      <c r="G53" s="40"/>
      <c r="H53" s="239"/>
      <c r="I53" s="270"/>
      <c r="J53" s="269"/>
      <c r="K53" s="41"/>
      <c r="L53" s="142"/>
      <c r="M53" s="159"/>
      <c r="N53" s="15"/>
      <c r="O53" s="40"/>
      <c r="P53" s="239"/>
      <c r="Q53" s="270"/>
      <c r="R53" s="269"/>
      <c r="S53" s="264">
        <f>SUM(S48:S52)</f>
        <v>51856.81199101045</v>
      </c>
    </row>
    <row r="54" spans="1:19" s="326" customFormat="1" ht="15.75" thickBot="1">
      <c r="A54" s="252"/>
      <c r="B54" s="325"/>
      <c r="C54" s="261"/>
      <c r="D54" s="212"/>
      <c r="E54" s="212"/>
      <c r="F54" s="213"/>
      <c r="G54" s="262"/>
      <c r="H54" s="265"/>
      <c r="I54" s="266"/>
      <c r="J54" s="173"/>
      <c r="K54" s="263"/>
      <c r="L54" s="267"/>
      <c r="M54" s="268"/>
      <c r="N54" s="172"/>
      <c r="O54" s="262"/>
      <c r="P54" s="265"/>
      <c r="Q54" s="266"/>
      <c r="R54" s="173"/>
      <c r="S54" s="271"/>
    </row>
    <row r="55" spans="1:20" ht="15">
      <c r="A55" s="144"/>
      <c r="B55" s="138"/>
      <c r="S55" s="327">
        <f>S14+S20+S22+S39+S44+S53</f>
        <v>109069.49488186694</v>
      </c>
      <c r="T55" s="9"/>
    </row>
    <row r="56" spans="1:20" ht="15">
      <c r="A56" s="9"/>
      <c r="B56" s="138"/>
      <c r="S56" s="171"/>
      <c r="T56" s="9"/>
    </row>
    <row r="57" spans="1:20" ht="15">
      <c r="A57" s="9"/>
      <c r="B57" s="138"/>
      <c r="S57" s="171"/>
      <c r="T57" s="9"/>
    </row>
    <row r="58" spans="1:20" ht="15">
      <c r="A58" s="9"/>
      <c r="B58" s="138"/>
      <c r="S58" s="171"/>
      <c r="T58" s="9"/>
    </row>
    <row r="59" spans="1:20" ht="15">
      <c r="A59" s="9"/>
      <c r="B59" s="138"/>
      <c r="S59" s="171"/>
      <c r="T59" s="9"/>
    </row>
    <row r="60" spans="1:20" ht="15">
      <c r="A60" s="9"/>
      <c r="B60" s="138"/>
      <c r="S60" s="171"/>
      <c r="T60" s="9"/>
    </row>
    <row r="61" spans="1:20" ht="15">
      <c r="A61" s="9"/>
      <c r="B61" s="138"/>
      <c r="S61" s="171"/>
      <c r="T61" s="9"/>
    </row>
    <row r="62" spans="1:20" ht="15">
      <c r="A62" s="9"/>
      <c r="B62" s="138"/>
      <c r="S62" s="171"/>
      <c r="T62" s="9"/>
    </row>
    <row r="63" spans="1:20" ht="15">
      <c r="A63" s="9"/>
      <c r="B63" s="138"/>
      <c r="S63" s="171"/>
      <c r="T63" s="9"/>
    </row>
    <row r="64" spans="1:20" ht="15">
      <c r="A64" s="9"/>
      <c r="B64" s="138"/>
      <c r="S64" s="171"/>
      <c r="T64" s="9"/>
    </row>
    <row r="65" spans="1:20" ht="15">
      <c r="A65" s="9"/>
      <c r="B65" s="138"/>
      <c r="S65" s="171"/>
      <c r="T65" s="9"/>
    </row>
    <row r="66" spans="1:20" ht="15">
      <c r="A66" s="9"/>
      <c r="B66" s="138"/>
      <c r="S66" s="171"/>
      <c r="T66" s="9"/>
    </row>
    <row r="67" spans="1:20" ht="15">
      <c r="A67" s="9"/>
      <c r="B67" s="138"/>
      <c r="S67" s="171"/>
      <c r="T67" s="9"/>
    </row>
    <row r="68" spans="1:20" ht="15">
      <c r="A68" s="9"/>
      <c r="B68" s="138"/>
      <c r="S68" s="171"/>
      <c r="T68" s="9"/>
    </row>
    <row r="69" spans="1:20" ht="15">
      <c r="A69" s="9"/>
      <c r="B69" s="138"/>
      <c r="S69" s="171"/>
      <c r="T69" s="9"/>
    </row>
    <row r="70" spans="1:20" ht="15">
      <c r="A70" s="9"/>
      <c r="B70" s="138"/>
      <c r="S70" s="171"/>
      <c r="T70" s="9"/>
    </row>
    <row r="71" spans="1:20" ht="15">
      <c r="A71" s="9"/>
      <c r="B71" s="138"/>
      <c r="S71" s="171"/>
      <c r="T71" s="9"/>
    </row>
    <row r="72" spans="1:2" ht="15">
      <c r="A72" s="9"/>
      <c r="B72" s="138"/>
    </row>
    <row r="73" spans="1:2" ht="15">
      <c r="A73" s="9"/>
      <c r="B73" s="138"/>
    </row>
    <row r="74" spans="1:2" ht="15">
      <c r="A74" s="9"/>
      <c r="B74" s="138"/>
    </row>
    <row r="75" spans="1:2" ht="15">
      <c r="A75" s="9"/>
      <c r="B75" s="138"/>
    </row>
    <row r="76" spans="1:2" ht="15">
      <c r="A76" s="9"/>
      <c r="B76" s="138"/>
    </row>
    <row r="77" spans="1:2" ht="15">
      <c r="A77" s="9"/>
      <c r="B77" s="138"/>
    </row>
    <row r="78" spans="1:2" ht="15">
      <c r="A78" s="9"/>
      <c r="B78" s="138"/>
    </row>
    <row r="79" spans="1:2" ht="15">
      <c r="A79" s="9"/>
      <c r="B79" s="138"/>
    </row>
    <row r="80" spans="1:2" ht="15">
      <c r="A80" s="9"/>
      <c r="B80" s="138"/>
    </row>
    <row r="81" spans="1:2" ht="15">
      <c r="A81" s="9"/>
      <c r="B81" s="138"/>
    </row>
    <row r="82" spans="1:2" ht="15">
      <c r="A82" s="9"/>
      <c r="B82" s="138"/>
    </row>
    <row r="83" spans="1:2" ht="15">
      <c r="A83" s="9"/>
      <c r="B83" s="138"/>
    </row>
    <row r="84" spans="1:2" ht="15">
      <c r="A84" s="9"/>
      <c r="B84" s="138"/>
    </row>
    <row r="85" spans="1:2" ht="15">
      <c r="A85" s="9"/>
      <c r="B85" s="138"/>
    </row>
    <row r="86" spans="1:2" ht="15">
      <c r="A86" s="9"/>
      <c r="B86" s="138"/>
    </row>
    <row r="87" spans="1:2" ht="15">
      <c r="A87" s="9"/>
      <c r="B87" s="138"/>
    </row>
    <row r="88" spans="1:2" ht="15">
      <c r="A88" s="9"/>
      <c r="B88" s="138"/>
    </row>
    <row r="89" spans="1:2" ht="15">
      <c r="A89" s="9"/>
      <c r="B89" s="138"/>
    </row>
    <row r="90" spans="1:2" ht="15">
      <c r="A90" s="9"/>
      <c r="B90" s="138"/>
    </row>
    <row r="91" spans="1:2" ht="15">
      <c r="A91" s="9"/>
      <c r="B91" s="138"/>
    </row>
    <row r="92" spans="1:2" ht="15">
      <c r="A92" s="9"/>
      <c r="B92" s="138"/>
    </row>
    <row r="93" spans="1:2" ht="15">
      <c r="A93" s="9"/>
      <c r="B93" s="138"/>
    </row>
    <row r="94" spans="1:2" ht="15">
      <c r="A94" s="9"/>
      <c r="B94" s="138"/>
    </row>
    <row r="95" spans="1:2" ht="15">
      <c r="A95" s="9"/>
      <c r="B95" s="138"/>
    </row>
    <row r="96" spans="1:2" ht="15">
      <c r="A96" s="9"/>
      <c r="B96" s="138"/>
    </row>
    <row r="97" spans="1:2" ht="15">
      <c r="A97" s="9"/>
      <c r="B97" s="138"/>
    </row>
    <row r="98" spans="1:2" ht="15">
      <c r="A98" s="9"/>
      <c r="B98" s="138"/>
    </row>
    <row r="99" spans="1:2" ht="15">
      <c r="A99" s="9"/>
      <c r="B99" s="138"/>
    </row>
    <row r="100" spans="1:2" ht="15">
      <c r="A100" s="9"/>
      <c r="B100" s="138"/>
    </row>
    <row r="101" spans="1:2" ht="15">
      <c r="A101" s="9"/>
      <c r="B101" s="138"/>
    </row>
    <row r="102" spans="1:2" ht="15">
      <c r="A102" s="9"/>
      <c r="B102" s="138"/>
    </row>
    <row r="103" spans="1:2" ht="15">
      <c r="A103" s="9"/>
      <c r="B103" s="138"/>
    </row>
    <row r="104" spans="1:2" ht="15">
      <c r="A104" s="9"/>
      <c r="B104" s="138"/>
    </row>
    <row r="105" spans="1:2" ht="15">
      <c r="A105" s="9"/>
      <c r="B105" s="138"/>
    </row>
    <row r="106" spans="1:2" ht="15">
      <c r="A106" s="9"/>
      <c r="B106" s="138"/>
    </row>
    <row r="107" spans="1:2" ht="15">
      <c r="A107" s="9"/>
      <c r="B107" s="138"/>
    </row>
    <row r="108" spans="1:2" ht="15">
      <c r="A108" s="9"/>
      <c r="B108" s="138"/>
    </row>
  </sheetData>
  <sheetProtection/>
  <mergeCells count="22">
    <mergeCell ref="O4:O5"/>
    <mergeCell ref="P4:P5"/>
    <mergeCell ref="Q4:Q5"/>
    <mergeCell ref="R4:R5"/>
    <mergeCell ref="S4:S5"/>
    <mergeCell ref="C3:F3"/>
    <mergeCell ref="G3:J3"/>
    <mergeCell ref="K3:N3"/>
    <mergeCell ref="O3:R3"/>
    <mergeCell ref="I4:I5"/>
    <mergeCell ref="C4:C5"/>
    <mergeCell ref="B4:B5"/>
    <mergeCell ref="J4:J5"/>
    <mergeCell ref="K4:K5"/>
    <mergeCell ref="L4:L5"/>
    <mergeCell ref="M4:M5"/>
    <mergeCell ref="N4:N5"/>
    <mergeCell ref="D4:D5"/>
    <mergeCell ref="E4:E5"/>
    <mergeCell ref="F4:F5"/>
    <mergeCell ref="G4:G5"/>
    <mergeCell ref="H4:H5"/>
  </mergeCells>
  <printOptions/>
  <pageMargins left="0.25" right="0.25" top="0.75" bottom="0.75" header="0.3" footer="0.3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6" sqref="A6:A45"/>
    </sheetView>
  </sheetViews>
  <sheetFormatPr defaultColWidth="9.140625" defaultRowHeight="15"/>
  <cols>
    <col min="1" max="1" width="3.28125" style="9" customWidth="1"/>
    <col min="2" max="2" width="42.00390625" style="0" customWidth="1"/>
    <col min="3" max="3" width="14.57421875" style="471" customWidth="1"/>
    <col min="4" max="4" width="15.421875" style="228" customWidth="1"/>
    <col min="5" max="5" width="14.140625" style="228" customWidth="1"/>
    <col min="6" max="6" width="9.8515625" style="228" customWidth="1"/>
    <col min="7" max="7" width="14.8515625" style="228" customWidth="1"/>
  </cols>
  <sheetData>
    <row r="1" spans="1:2" ht="15">
      <c r="A1" s="285" t="s">
        <v>58</v>
      </c>
      <c r="B1" s="12"/>
    </row>
    <row r="2" spans="1:7" ht="15">
      <c r="A2" s="294" t="s">
        <v>78</v>
      </c>
      <c r="B2" s="1"/>
      <c r="C2" s="470"/>
      <c r="D2" s="360"/>
      <c r="E2" s="360"/>
      <c r="F2" s="361"/>
      <c r="G2" s="362"/>
    </row>
    <row r="3" spans="1:7" ht="15">
      <c r="A3" s="294"/>
      <c r="B3" s="1"/>
      <c r="C3" s="470"/>
      <c r="D3" s="360"/>
      <c r="E3" s="360"/>
      <c r="F3" s="361"/>
      <c r="G3" s="362"/>
    </row>
    <row r="4" spans="1:7" ht="15" customHeight="1">
      <c r="A4" s="302" t="s">
        <v>3</v>
      </c>
      <c r="B4" s="300"/>
      <c r="C4" s="748" t="s">
        <v>79</v>
      </c>
      <c r="D4" s="750" t="s">
        <v>80</v>
      </c>
      <c r="E4" s="752" t="s">
        <v>81</v>
      </c>
      <c r="F4" s="754" t="s">
        <v>82</v>
      </c>
      <c r="G4" s="752" t="s">
        <v>83</v>
      </c>
    </row>
    <row r="5" spans="1:7" ht="24" customHeight="1" thickBot="1">
      <c r="A5" s="303" t="s">
        <v>4</v>
      </c>
      <c r="B5" s="301"/>
      <c r="C5" s="749"/>
      <c r="D5" s="751"/>
      <c r="E5" s="753"/>
      <c r="F5" s="755"/>
      <c r="G5" s="753"/>
    </row>
    <row r="6" spans="1:7" ht="15.75" thickBot="1">
      <c r="A6" s="540" t="s">
        <v>5</v>
      </c>
      <c r="B6" s="297"/>
      <c r="C6" s="472"/>
      <c r="D6" s="363"/>
      <c r="E6" s="363"/>
      <c r="F6" s="364"/>
      <c r="G6" s="363"/>
    </row>
    <row r="7" spans="1:7" ht="15">
      <c r="A7" s="304" t="s">
        <v>72</v>
      </c>
      <c r="B7" s="298"/>
      <c r="C7" s="473"/>
      <c r="D7" s="365"/>
      <c r="E7" s="365"/>
      <c r="F7" s="366"/>
      <c r="G7" s="365"/>
    </row>
    <row r="8" spans="1:7" s="238" customFormat="1" ht="15">
      <c r="A8" s="273" t="s">
        <v>107</v>
      </c>
      <c r="B8" s="328"/>
      <c r="C8" s="474">
        <f>SUM(C9:C17)</f>
        <v>1681.1</v>
      </c>
      <c r="D8" s="363">
        <f>SUM(D9:D17)</f>
        <v>8933.550688486579</v>
      </c>
      <c r="E8" s="370">
        <f>D8-C8</f>
        <v>7252.450688486579</v>
      </c>
      <c r="F8" s="364">
        <f>D8/C8</f>
        <v>5.3141102185988816</v>
      </c>
      <c r="G8" s="370">
        <f>E8*0.05</f>
        <v>362.62253442432893</v>
      </c>
    </row>
    <row r="9" spans="1:7" s="479" customFormat="1" ht="15">
      <c r="A9" s="456"/>
      <c r="B9" s="458" t="s">
        <v>123</v>
      </c>
      <c r="C9" s="475">
        <f>-'[4]NPV TRC'!$D$37</f>
        <v>361.8</v>
      </c>
      <c r="D9" s="480">
        <f>E9+C9</f>
        <v>4533.970480568613</v>
      </c>
      <c r="E9" s="481">
        <f>'[4]NPV TRC'!$E$17</f>
        <v>4172.170480568613</v>
      </c>
      <c r="F9" s="482"/>
      <c r="G9" s="481">
        <f>E9*0.05</f>
        <v>208.60852402843068</v>
      </c>
    </row>
    <row r="10" spans="1:7" s="479" customFormat="1" ht="15">
      <c r="A10" s="456"/>
      <c r="B10" s="458" t="s">
        <v>124</v>
      </c>
      <c r="C10" s="475">
        <f>-'[5]NPV TRC'!$D$37</f>
        <v>76</v>
      </c>
      <c r="D10" s="480">
        <f aca="true" t="shared" si="0" ref="D10:D16">E10+C10</f>
        <v>748.1633766409753</v>
      </c>
      <c r="E10" s="481">
        <f>'[5]NPV TRC'!$E$17</f>
        <v>672.1633766409753</v>
      </c>
      <c r="F10" s="482"/>
      <c r="G10" s="481">
        <f aca="true" t="shared" si="1" ref="G10:G17">E10*0.05</f>
        <v>33.60816883204877</v>
      </c>
    </row>
    <row r="11" spans="1:7" s="479" customFormat="1" ht="15">
      <c r="A11" s="456"/>
      <c r="B11" s="458" t="s">
        <v>125</v>
      </c>
      <c r="C11" s="475">
        <f>-'[6]NPV TRC'!$D$37</f>
        <v>74.1</v>
      </c>
      <c r="D11" s="480">
        <f t="shared" si="0"/>
        <v>279.1757785058455</v>
      </c>
      <c r="E11" s="481">
        <f>'[6]NPV TRC'!$E$17</f>
        <v>205.07577850584553</v>
      </c>
      <c r="F11" s="482"/>
      <c r="G11" s="481">
        <f t="shared" si="1"/>
        <v>10.253788925292277</v>
      </c>
    </row>
    <row r="12" spans="1:7" s="479" customFormat="1" ht="15">
      <c r="A12" s="456"/>
      <c r="B12" s="458" t="s">
        <v>126</v>
      </c>
      <c r="C12" s="475">
        <f>-'[3]NPV TRC'!$D$37</f>
        <v>108</v>
      </c>
      <c r="D12" s="480">
        <f t="shared" si="0"/>
        <v>1960.7027509433892</v>
      </c>
      <c r="E12" s="481">
        <f>'[3]NPV TRC'!$E$17</f>
        <v>1852.7027509433892</v>
      </c>
      <c r="F12" s="482"/>
      <c r="G12" s="481">
        <f t="shared" si="1"/>
        <v>92.63513754716946</v>
      </c>
    </row>
    <row r="13" spans="1:7" s="479" customFormat="1" ht="15">
      <c r="A13" s="456"/>
      <c r="B13" s="458" t="s">
        <v>127</v>
      </c>
      <c r="C13" s="475">
        <f>-'[7]NPV TRC'!$D$37</f>
        <v>270</v>
      </c>
      <c r="D13" s="480">
        <f t="shared" si="0"/>
        <v>942.9882174859048</v>
      </c>
      <c r="E13" s="481">
        <f>'[7]NPV TRC'!$E$17</f>
        <v>672.9882174859048</v>
      </c>
      <c r="F13" s="482"/>
      <c r="G13" s="481">
        <f t="shared" si="1"/>
        <v>33.64941087429524</v>
      </c>
    </row>
    <row r="14" spans="1:7" s="479" customFormat="1" ht="15">
      <c r="A14" s="456"/>
      <c r="B14" s="458" t="s">
        <v>128</v>
      </c>
      <c r="C14" s="475">
        <f>-'[8]NPV TRC'!$D$37</f>
        <v>18</v>
      </c>
      <c r="D14" s="480">
        <f t="shared" si="0"/>
        <v>213.95615903459188</v>
      </c>
      <c r="E14" s="481">
        <f>'[8]NPV TRC'!$E$17</f>
        <v>195.95615903459188</v>
      </c>
      <c r="F14" s="482"/>
      <c r="G14" s="481">
        <f t="shared" si="1"/>
        <v>9.797807951729595</v>
      </c>
    </row>
    <row r="15" spans="1:7" s="479" customFormat="1" ht="15">
      <c r="A15" s="456"/>
      <c r="B15" s="458" t="s">
        <v>129</v>
      </c>
      <c r="C15" s="475">
        <f>-'[10]NPV TRC'!$D$37</f>
        <v>18</v>
      </c>
      <c r="D15" s="480">
        <f t="shared" si="0"/>
        <v>96.33892534867975</v>
      </c>
      <c r="E15" s="481">
        <f>'[10]NPV TRC'!$E$17</f>
        <v>78.33892534867975</v>
      </c>
      <c r="F15" s="482"/>
      <c r="G15" s="481">
        <f t="shared" si="1"/>
        <v>3.9169462674339877</v>
      </c>
    </row>
    <row r="16" spans="1:7" s="479" customFormat="1" ht="15">
      <c r="A16" s="456"/>
      <c r="B16" s="458" t="s">
        <v>130</v>
      </c>
      <c r="C16" s="475">
        <f>-'[9]NPV TRC'!$D$37</f>
        <v>169.20000000000002</v>
      </c>
      <c r="D16" s="480">
        <f t="shared" si="0"/>
        <v>158.2549999585807</v>
      </c>
      <c r="E16" s="481">
        <f>'[9]NPV TRC'!$E$17</f>
        <v>-10.945000041419314</v>
      </c>
      <c r="F16" s="482"/>
      <c r="G16" s="481">
        <f t="shared" si="1"/>
        <v>-0.5472500020709657</v>
      </c>
    </row>
    <row r="17" spans="1:7" s="479" customFormat="1" ht="15">
      <c r="A17" s="456"/>
      <c r="B17" s="458" t="s">
        <v>131</v>
      </c>
      <c r="C17" s="475">
        <v>586</v>
      </c>
      <c r="D17" s="480">
        <v>0</v>
      </c>
      <c r="E17" s="481">
        <f>D17-C17</f>
        <v>-586</v>
      </c>
      <c r="F17" s="482"/>
      <c r="G17" s="481">
        <f t="shared" si="1"/>
        <v>-29.3</v>
      </c>
    </row>
    <row r="18" spans="1:7" s="228" customFormat="1" ht="15">
      <c r="A18" s="273" t="s">
        <v>106</v>
      </c>
      <c r="B18" s="278"/>
      <c r="C18" s="474">
        <v>10108.3</v>
      </c>
      <c r="D18" s="305">
        <v>0</v>
      </c>
      <c r="E18" s="370">
        <f>D18-C18</f>
        <v>-10108.3</v>
      </c>
      <c r="F18" s="307"/>
      <c r="G18" s="370">
        <f aca="true" t="shared" si="2" ref="G18:G30">E18*0.05</f>
        <v>-505.41499999999996</v>
      </c>
    </row>
    <row r="19" spans="1:8" s="228" customFormat="1" ht="15">
      <c r="A19" s="273" t="s">
        <v>108</v>
      </c>
      <c r="B19" s="278"/>
      <c r="C19" s="476">
        <v>900</v>
      </c>
      <c r="D19" s="305">
        <v>0</v>
      </c>
      <c r="E19" s="370">
        <f>D19-C19</f>
        <v>-900</v>
      </c>
      <c r="F19" s="307"/>
      <c r="G19" s="370">
        <f t="shared" si="2"/>
        <v>-45</v>
      </c>
      <c r="H19" s="308"/>
    </row>
    <row r="20" spans="1:8" s="228" customFormat="1" ht="15">
      <c r="A20" s="273" t="s">
        <v>105</v>
      </c>
      <c r="B20" s="278"/>
      <c r="C20" s="476">
        <v>4839.87</v>
      </c>
      <c r="D20" s="305">
        <v>0</v>
      </c>
      <c r="E20" s="370">
        <f>D20-C20</f>
        <v>-4839.87</v>
      </c>
      <c r="F20" s="307"/>
      <c r="G20" s="370">
        <f t="shared" si="2"/>
        <v>-241.9935</v>
      </c>
      <c r="H20" s="308"/>
    </row>
    <row r="21" spans="1:8" s="311" customFormat="1" ht="15">
      <c r="A21" s="273" t="s">
        <v>103</v>
      </c>
      <c r="B21" s="313"/>
      <c r="C21" s="506">
        <f>SUM(C22:C23)</f>
        <v>1152</v>
      </c>
      <c r="D21" s="507">
        <f>SUM(D22:D23)</f>
        <v>14441.372847097164</v>
      </c>
      <c r="E21" s="508">
        <f>SUM(E22:E23)</f>
        <v>13289.372847097164</v>
      </c>
      <c r="F21" s="505">
        <f>D21/C21</f>
        <v>12.535913929771844</v>
      </c>
      <c r="G21" s="506">
        <f t="shared" si="2"/>
        <v>664.4686423548583</v>
      </c>
      <c r="H21" s="310"/>
    </row>
    <row r="22" spans="1:8" s="469" customFormat="1" ht="15">
      <c r="A22" s="456"/>
      <c r="B22" s="487">
        <v>2006</v>
      </c>
      <c r="C22" s="488">
        <f>-'[20]NPV TRC'!$D$37</f>
        <v>540</v>
      </c>
      <c r="D22" s="489">
        <f>E22+C22</f>
        <v>6764.23331299197</v>
      </c>
      <c r="E22" s="481">
        <f>'[20]NPV TRC'!$E$17</f>
        <v>6224.23331299197</v>
      </c>
      <c r="F22" s="505"/>
      <c r="G22" s="481">
        <f t="shared" si="2"/>
        <v>311.2116656495985</v>
      </c>
      <c r="H22" s="457"/>
    </row>
    <row r="23" spans="1:8" s="469" customFormat="1" ht="15">
      <c r="A23" s="456"/>
      <c r="B23" s="487">
        <v>2007</v>
      </c>
      <c r="C23" s="488">
        <f>-'[30]NPV TRC'!$D$37</f>
        <v>612</v>
      </c>
      <c r="D23" s="489">
        <f>E23+C23</f>
        <v>7677.139534105194</v>
      </c>
      <c r="E23" s="481">
        <f>'[30]NPV TRC'!$E$17</f>
        <v>7065.139534105194</v>
      </c>
      <c r="F23" s="505"/>
      <c r="G23" s="481">
        <f t="shared" si="2"/>
        <v>353.2569767052597</v>
      </c>
      <c r="H23" s="457"/>
    </row>
    <row r="24" spans="1:8" s="311" customFormat="1" ht="15">
      <c r="A24" s="273" t="s">
        <v>109</v>
      </c>
      <c r="B24" s="313"/>
      <c r="C24" s="476">
        <v>4000</v>
      </c>
      <c r="D24" s="305">
        <v>0</v>
      </c>
      <c r="E24" s="370">
        <f>D24-C24</f>
        <v>-4000</v>
      </c>
      <c r="F24" s="505"/>
      <c r="G24" s="370">
        <f t="shared" si="2"/>
        <v>-200</v>
      </c>
      <c r="H24" s="310"/>
    </row>
    <row r="25" spans="1:8" s="311" customFormat="1" ht="15">
      <c r="A25" s="273" t="s">
        <v>111</v>
      </c>
      <c r="B25" s="313"/>
      <c r="C25" s="476">
        <v>3604.28</v>
      </c>
      <c r="D25" s="305">
        <v>0</v>
      </c>
      <c r="E25" s="370">
        <f>D25-C25</f>
        <v>-3604.28</v>
      </c>
      <c r="F25" s="505"/>
      <c r="G25" s="370">
        <f t="shared" si="2"/>
        <v>-180.21400000000003</v>
      </c>
      <c r="H25" s="310"/>
    </row>
    <row r="26" spans="1:8" s="311" customFormat="1" ht="15">
      <c r="A26" s="273" t="s">
        <v>113</v>
      </c>
      <c r="B26" s="313"/>
      <c r="C26" s="476">
        <f>-'[41]NPV TRC'!$D$37</f>
        <v>7889.64</v>
      </c>
      <c r="D26" s="305">
        <f>E26+C26</f>
        <v>7950.3166210895615</v>
      </c>
      <c r="E26" s="370">
        <f>'[41]NPV TRC'!$E$17</f>
        <v>60.67662108956074</v>
      </c>
      <c r="F26" s="505">
        <f>D26/C26</f>
        <v>1.0076906704348438</v>
      </c>
      <c r="G26" s="370">
        <f t="shared" si="2"/>
        <v>3.0338310544780374</v>
      </c>
      <c r="H26" s="310"/>
    </row>
    <row r="27" spans="1:8" s="311" customFormat="1" ht="15">
      <c r="A27" s="287" t="s">
        <v>116</v>
      </c>
      <c r="B27" s="313"/>
      <c r="C27" s="476">
        <f>-'[32]NPV TRC'!$D$37</f>
        <v>2340</v>
      </c>
      <c r="D27" s="305">
        <f>E27+C27</f>
        <v>4846.988132641211</v>
      </c>
      <c r="E27" s="370">
        <f>'[32]NPV TRC'!$E$17</f>
        <v>2506.9881326412115</v>
      </c>
      <c r="F27" s="307">
        <f>D27/C27</f>
        <v>2.0713624498466716</v>
      </c>
      <c r="G27" s="370">
        <f t="shared" si="2"/>
        <v>125.34940663206058</v>
      </c>
      <c r="H27" s="310"/>
    </row>
    <row r="28" spans="1:8" s="311" customFormat="1" ht="15">
      <c r="A28" s="287" t="s">
        <v>117</v>
      </c>
      <c r="B28" s="313"/>
      <c r="C28" s="476">
        <f>-'[34]NPV TRC'!$D$37</f>
        <v>630</v>
      </c>
      <c r="D28" s="305">
        <f>E28+C28</f>
        <v>31570.660588341292</v>
      </c>
      <c r="E28" s="370">
        <f>'[34]NPV TRC'!$E$17</f>
        <v>30940.660588341292</v>
      </c>
      <c r="F28" s="307">
        <f>D28/C28</f>
        <v>50.1121596640338</v>
      </c>
      <c r="G28" s="370">
        <f t="shared" si="2"/>
        <v>1547.0330294170647</v>
      </c>
      <c r="H28" s="310"/>
    </row>
    <row r="29" spans="1:8" s="311" customFormat="1" ht="15">
      <c r="A29" s="537" t="s">
        <v>118</v>
      </c>
      <c r="B29" s="525"/>
      <c r="C29" s="476">
        <v>2535.6</v>
      </c>
      <c r="D29" s="305">
        <v>0</v>
      </c>
      <c r="E29" s="370">
        <f>D29-C29</f>
        <v>-2535.6</v>
      </c>
      <c r="F29" s="307"/>
      <c r="G29" s="370">
        <f t="shared" si="2"/>
        <v>-126.78</v>
      </c>
      <c r="H29" s="310"/>
    </row>
    <row r="30" spans="1:8" s="311" customFormat="1" ht="15">
      <c r="A30" s="537" t="s">
        <v>119</v>
      </c>
      <c r="B30" s="313"/>
      <c r="C30" s="476">
        <f>-'[39]NPV TRC'!$D$37</f>
        <v>4447.35</v>
      </c>
      <c r="D30" s="305">
        <f>E30+C30</f>
        <v>22949.67311028675</v>
      </c>
      <c r="E30" s="370">
        <f>'[39]NPV TRC'!$E$17</f>
        <v>18502.32311028675</v>
      </c>
      <c r="F30" s="307">
        <f>D30/C30</f>
        <v>5.1603029017924715</v>
      </c>
      <c r="G30" s="370">
        <f t="shared" si="2"/>
        <v>925.1161555143376</v>
      </c>
      <c r="H30" s="310"/>
    </row>
    <row r="31" spans="1:8" s="311" customFormat="1" ht="15">
      <c r="A31" s="273"/>
      <c r="B31" s="313"/>
      <c r="C31" s="476"/>
      <c r="D31" s="305"/>
      <c r="E31" s="370"/>
      <c r="F31" s="307"/>
      <c r="G31" s="370"/>
      <c r="H31" s="310"/>
    </row>
    <row r="32" spans="1:8" s="311" customFormat="1" ht="15">
      <c r="A32" s="541"/>
      <c r="B32" s="313"/>
      <c r="C32" s="476"/>
      <c r="D32" s="305"/>
      <c r="E32" s="306"/>
      <c r="F32" s="307"/>
      <c r="G32" s="306"/>
      <c r="H32" s="310"/>
    </row>
    <row r="33" spans="1:9" ht="15">
      <c r="A33" s="179" t="s">
        <v>120</v>
      </c>
      <c r="B33" s="279"/>
      <c r="C33" s="477"/>
      <c r="D33" s="367"/>
      <c r="E33" s="367"/>
      <c r="F33" s="368"/>
      <c r="G33" s="367"/>
      <c r="H33" s="93"/>
      <c r="I33" s="9"/>
    </row>
    <row r="34" spans="1:8" s="311" customFormat="1" ht="15">
      <c r="A34" s="287" t="s">
        <v>121</v>
      </c>
      <c r="B34" s="313"/>
      <c r="C34" s="476">
        <f>-'[28]NPV TRC'!$D$37</f>
        <v>1008</v>
      </c>
      <c r="D34" s="305">
        <f>E34+C34</f>
        <v>1038.369102741149</v>
      </c>
      <c r="E34" s="370">
        <f>'[28]NPV TRC'!$E$17</f>
        <v>30.3691027411489</v>
      </c>
      <c r="F34" s="307">
        <f>D34/C34</f>
        <v>1.0301280781162192</v>
      </c>
      <c r="G34" s="370">
        <f aca="true" t="shared" si="3" ref="G34:G39">E34*0.05</f>
        <v>1.518455137057445</v>
      </c>
      <c r="H34" s="310"/>
    </row>
    <row r="35" spans="1:8" s="311" customFormat="1" ht="15">
      <c r="A35" s="273" t="s">
        <v>110</v>
      </c>
      <c r="B35" s="313"/>
      <c r="C35" s="476">
        <f>SUM(C36:C37)</f>
        <v>1984.5</v>
      </c>
      <c r="D35" s="305">
        <f>SUM(D36:D37)</f>
        <v>3747.8974772551264</v>
      </c>
      <c r="E35" s="306">
        <f>D35-C35</f>
        <v>1763.3974772551264</v>
      </c>
      <c r="F35" s="307">
        <f>D35/C35</f>
        <v>1.8885852745049767</v>
      </c>
      <c r="G35" s="306">
        <f t="shared" si="3"/>
        <v>88.16987386275633</v>
      </c>
      <c r="H35" s="310"/>
    </row>
    <row r="36" spans="1:8" s="469" customFormat="1" ht="15">
      <c r="A36" s="456"/>
      <c r="B36" s="487" t="s">
        <v>132</v>
      </c>
      <c r="C36" s="488">
        <f>-'[22]NPV TRC'!$D$37</f>
        <v>850.5</v>
      </c>
      <c r="D36" s="489">
        <f>E36+C36</f>
        <v>2602.599656749281</v>
      </c>
      <c r="E36" s="490">
        <f>'[22]NPV TRC'!$E$17</f>
        <v>1752.099656749281</v>
      </c>
      <c r="F36" s="491"/>
      <c r="G36" s="490">
        <f t="shared" si="3"/>
        <v>87.60498283746405</v>
      </c>
      <c r="H36" s="457"/>
    </row>
    <row r="37" spans="1:8" s="469" customFormat="1" ht="15">
      <c r="A37" s="456"/>
      <c r="B37" s="458" t="s">
        <v>133</v>
      </c>
      <c r="C37" s="488">
        <f>-'[24]NPV TRC'!$D$37</f>
        <v>1134</v>
      </c>
      <c r="D37" s="489">
        <f>E37+C37</f>
        <v>1145.297820505845</v>
      </c>
      <c r="E37" s="490">
        <f>'[24]NPV TRC'!$E$17</f>
        <v>11.29782050584513</v>
      </c>
      <c r="F37" s="491"/>
      <c r="G37" s="490">
        <f t="shared" si="3"/>
        <v>0.5648910252922565</v>
      </c>
      <c r="H37" s="457"/>
    </row>
    <row r="38" spans="1:8" s="311" customFormat="1" ht="15">
      <c r="A38" s="273" t="s">
        <v>112</v>
      </c>
      <c r="B38" s="313"/>
      <c r="C38" s="476">
        <f>-'[26]NPV TRC'!$D$37</f>
        <v>11637.75</v>
      </c>
      <c r="D38" s="305">
        <f>E38+C38</f>
        <v>23031.418602315578</v>
      </c>
      <c r="E38" s="306">
        <f>'[26]NPV TRC'!$E$17</f>
        <v>11393.66860231558</v>
      </c>
      <c r="F38" s="307">
        <f>D38/C38</f>
        <v>1.979026753652173</v>
      </c>
      <c r="G38" s="306">
        <f t="shared" si="3"/>
        <v>569.6834301157791</v>
      </c>
      <c r="H38" s="310"/>
    </row>
    <row r="39" spans="1:8" s="311" customFormat="1" ht="15">
      <c r="A39" s="273" t="s">
        <v>115</v>
      </c>
      <c r="B39" s="313"/>
      <c r="C39" s="476">
        <f>-'[37]NPV TRC'!$D$37</f>
        <v>10000</v>
      </c>
      <c r="D39" s="305">
        <f>E39+C39</f>
        <v>7250.763469996669</v>
      </c>
      <c r="E39" s="306">
        <f>'[37]NPV TRC'!$E$17</f>
        <v>-2749.2365300033307</v>
      </c>
      <c r="F39" s="307">
        <f>D39/C39</f>
        <v>0.7250763469996669</v>
      </c>
      <c r="G39" s="306">
        <f t="shared" si="3"/>
        <v>-137.46182650016655</v>
      </c>
      <c r="H39" s="310"/>
    </row>
    <row r="40" spans="1:8" s="311" customFormat="1" ht="15">
      <c r="A40" s="541"/>
      <c r="B40" s="313"/>
      <c r="C40" s="476"/>
      <c r="D40" s="305"/>
      <c r="E40" s="306"/>
      <c r="F40" s="307"/>
      <c r="G40" s="306"/>
      <c r="H40" s="310"/>
    </row>
    <row r="41" spans="1:9" ht="15">
      <c r="A41" s="179" t="s">
        <v>102</v>
      </c>
      <c r="B41" s="279"/>
      <c r="C41" s="477"/>
      <c r="D41" s="367"/>
      <c r="E41" s="367"/>
      <c r="F41" s="368"/>
      <c r="G41" s="367"/>
      <c r="H41" s="93"/>
      <c r="I41" s="9"/>
    </row>
    <row r="42" spans="1:9" ht="15">
      <c r="A42" s="273" t="s">
        <v>114</v>
      </c>
      <c r="B42" s="526"/>
      <c r="C42" s="476">
        <f>'[43]NPV TRC'!$D$37</f>
        <v>-31000</v>
      </c>
      <c r="D42" s="305">
        <f>E42+C42</f>
        <v>-40014.27586173779</v>
      </c>
      <c r="E42" s="306">
        <f>'[43]NPV TRC'!$E$17</f>
        <v>-9014.275861737793</v>
      </c>
      <c r="F42" s="307">
        <f>D42/C42</f>
        <v>1.2907830923141224</v>
      </c>
      <c r="G42" s="306">
        <f>E42*0.05</f>
        <v>-450.71379308688967</v>
      </c>
      <c r="H42" s="93"/>
      <c r="I42" s="9"/>
    </row>
    <row r="43" spans="1:9" s="228" customFormat="1" ht="15">
      <c r="A43" s="309"/>
      <c r="B43" s="280"/>
      <c r="C43" s="476"/>
      <c r="D43" s="305"/>
      <c r="E43" s="306"/>
      <c r="F43" s="307"/>
      <c r="G43" s="306"/>
      <c r="H43" s="308"/>
      <c r="I43" s="224"/>
    </row>
    <row r="44" spans="1:8" ht="15.75" thickBot="1">
      <c r="A44" s="147"/>
      <c r="B44" s="314"/>
      <c r="C44" s="478"/>
      <c r="D44" s="369"/>
      <c r="E44" s="370"/>
      <c r="F44" s="371"/>
      <c r="G44" s="372"/>
      <c r="H44" s="2"/>
    </row>
    <row r="45" spans="1:7" ht="15.75" thickBot="1">
      <c r="A45" s="542" t="s">
        <v>84</v>
      </c>
      <c r="B45" s="299"/>
      <c r="C45" s="218">
        <f>C8+C18+C19+C20+C21+C24+C25+C26+C27+C28+C29+C30+C34+C35+C38+C39+C42</f>
        <v>37758.39</v>
      </c>
      <c r="D45" s="218">
        <f>D8+D18+D19+D20+D21+D24+D25+D26+D27+D28+D29+D30+D34+D35+D38+D39+D42</f>
        <v>85746.73477851332</v>
      </c>
      <c r="E45" s="218">
        <f>E8+E18+E19+E20+E21+E24+E25+E26+E27+E28+E29+E30+E34+E35+E38+E39+E42</f>
        <v>47988.344778513296</v>
      </c>
      <c r="F45" s="218"/>
      <c r="G45" s="218">
        <f>G8+G18+G19+G20+G21+G24+G25+G26+G27+G28+G29+G30+G34+G35+G38+G39+G42</f>
        <v>2399.417238925665</v>
      </c>
    </row>
    <row r="46" ht="15.75" thickTop="1">
      <c r="H46" s="182"/>
    </row>
    <row r="47" ht="15">
      <c r="H47" s="9"/>
    </row>
    <row r="48" spans="4:8" ht="15">
      <c r="D48" s="362"/>
      <c r="E48" s="362"/>
      <c r="H48" s="184"/>
    </row>
    <row r="49" spans="4:8" ht="15">
      <c r="D49" s="362"/>
      <c r="H49" s="9"/>
    </row>
  </sheetData>
  <sheetProtection/>
  <mergeCells count="5"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2.7109375" style="0" bestFit="1" customWidth="1"/>
    <col min="2" max="2" width="13.00390625" style="180" customWidth="1"/>
    <col min="3" max="3" width="12.421875" style="180" customWidth="1"/>
    <col min="4" max="4" width="14.7109375" style="180" customWidth="1"/>
    <col min="5" max="5" width="13.421875" style="0" customWidth="1"/>
    <col min="6" max="6" width="10.7109375" style="0" customWidth="1"/>
    <col min="7" max="7" width="11.140625" style="0" bestFit="1" customWidth="1"/>
    <col min="9" max="9" width="10.8515625" style="0" bestFit="1" customWidth="1"/>
  </cols>
  <sheetData>
    <row r="1" ht="15">
      <c r="A1" s="12" t="s">
        <v>64</v>
      </c>
    </row>
    <row r="2" spans="1:5" ht="15">
      <c r="A2" s="4" t="s">
        <v>77</v>
      </c>
      <c r="B2" s="215"/>
      <c r="C2" s="215"/>
      <c r="D2" s="215"/>
      <c r="E2" s="4"/>
    </row>
    <row r="4" spans="1:5" ht="15">
      <c r="A4" s="10" t="s">
        <v>18</v>
      </c>
      <c r="B4" s="216"/>
      <c r="D4" s="217"/>
      <c r="E4" s="13"/>
    </row>
    <row r="5" spans="1:4" s="228" customFormat="1" ht="30.75" customHeight="1" thickBot="1">
      <c r="A5" s="231"/>
      <c r="B5" s="232" t="s">
        <v>19</v>
      </c>
      <c r="C5" s="233" t="s">
        <v>75</v>
      </c>
      <c r="D5" s="233" t="s">
        <v>76</v>
      </c>
    </row>
    <row r="6" spans="1:4" ht="15">
      <c r="A6" s="120" t="s">
        <v>5</v>
      </c>
      <c r="B6" s="15"/>
      <c r="C6" s="6"/>
      <c r="D6" s="6"/>
    </row>
    <row r="7" spans="1:4" ht="15">
      <c r="A7" s="122" t="s">
        <v>6</v>
      </c>
      <c r="B7" s="15">
        <f>'Attachment B - LRAM Amounts'!S14</f>
        <v>3301.035992953333</v>
      </c>
      <c r="C7" s="6">
        <f>'Attachment C - SSM Amounts'!G8+'Attachment C - SSM Amounts'!G18+'Attachment C - SSM Amounts'!G19+'Attachment C - SSM Amounts'!G20+'Attachment C - SSM Amounts'!G21+'Attachment C - SSM Amounts'!G24+'Attachment C - SSM Amounts'!G25+'Attachment C - SSM Amounts'!G26+'Attachment C - SSM Amounts'!G27+'Attachment C - SSM Amounts'!G28+'Attachment C - SSM Amounts'!G29+'Attachment C - SSM Amounts'!G30</f>
        <v>2328.221099397128</v>
      </c>
      <c r="D7" s="6">
        <f>B7+C7</f>
        <v>5629.257092350461</v>
      </c>
    </row>
    <row r="8" spans="1:4" ht="15">
      <c r="A8" s="66" t="s">
        <v>8</v>
      </c>
      <c r="B8" s="15">
        <f>'Attachment B - LRAM Amounts'!S20</f>
        <v>2235.736032</v>
      </c>
      <c r="C8" s="6">
        <f>'Attachment C - SSM Amounts'!G34+'Attachment C - SSM Amounts'!G35+'Attachment C - SSM Amounts'!G38+'Attachment C - SSM Amounts'!G39</f>
        <v>521.9099326154262</v>
      </c>
      <c r="D8" s="6">
        <f>B8+C8</f>
        <v>2757.6459646154262</v>
      </c>
    </row>
    <row r="9" spans="1:4" ht="15">
      <c r="A9" s="334" t="s">
        <v>102</v>
      </c>
      <c r="B9" s="15">
        <f>'Attachment B - LRAM Amounts'!S22</f>
        <v>4991.94035</v>
      </c>
      <c r="C9" s="6">
        <f>'Attachment C - SSM Amounts'!G42</f>
        <v>-450.71379308688967</v>
      </c>
      <c r="D9" s="6">
        <f aca="true" t="shared" si="0" ref="D9:D14">B9+C9</f>
        <v>4541.2265569131105</v>
      </c>
    </row>
    <row r="10" spans="1:4" ht="15">
      <c r="A10" s="64"/>
      <c r="B10" s="15"/>
      <c r="C10" s="6"/>
      <c r="D10" s="6"/>
    </row>
    <row r="11" spans="1:4" ht="15">
      <c r="A11" s="65" t="s">
        <v>22</v>
      </c>
      <c r="B11" s="15"/>
      <c r="C11" s="6"/>
      <c r="D11" s="6"/>
    </row>
    <row r="12" spans="1:4" ht="15">
      <c r="A12" s="66" t="s">
        <v>6</v>
      </c>
      <c r="B12" s="6">
        <f>'Attachment B - LRAM Amounts'!S39</f>
        <v>41738.97727087898</v>
      </c>
      <c r="C12" s="6"/>
      <c r="D12" s="6">
        <f t="shared" si="0"/>
        <v>41738.97727087898</v>
      </c>
    </row>
    <row r="13" spans="1:4" ht="15">
      <c r="A13" s="66" t="s">
        <v>7</v>
      </c>
      <c r="B13" s="6">
        <f>'Attachment B - LRAM Amounts'!S44</f>
        <v>4944.99324502417</v>
      </c>
      <c r="C13" s="6"/>
      <c r="D13" s="6">
        <f t="shared" si="0"/>
        <v>4944.99324502417</v>
      </c>
    </row>
    <row r="14" spans="1:4" ht="15">
      <c r="A14" s="66" t="s">
        <v>8</v>
      </c>
      <c r="B14" s="6">
        <f>'Attachment B - LRAM Amounts'!S53</f>
        <v>51856.81199101045</v>
      </c>
      <c r="C14" s="6"/>
      <c r="D14" s="6">
        <f t="shared" si="0"/>
        <v>51856.81199101045</v>
      </c>
    </row>
    <row r="15" spans="1:4" ht="15.75" thickBot="1">
      <c r="A15" s="68"/>
      <c r="B15" s="49">
        <f>SUM(B7:B14)</f>
        <v>109069.49488186694</v>
      </c>
      <c r="C15" s="49">
        <f>SUM(C7:C14)</f>
        <v>2399.417238925664</v>
      </c>
      <c r="D15" s="49">
        <f>SUM(D7:D14)</f>
        <v>111468.91212079261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9.8515625" style="0" bestFit="1" customWidth="1"/>
    <col min="2" max="2" width="12.28125" style="0" customWidth="1"/>
    <col min="3" max="4" width="12.7109375" style="0" customWidth="1"/>
  </cols>
  <sheetData>
    <row r="4" spans="1:2" ht="15">
      <c r="A4" s="10" t="s">
        <v>18</v>
      </c>
      <c r="B4" s="13"/>
    </row>
    <row r="5" spans="1:4" ht="30">
      <c r="A5" s="10"/>
      <c r="B5" s="132" t="s">
        <v>65</v>
      </c>
      <c r="C5" s="133" t="s">
        <v>66</v>
      </c>
      <c r="D5" s="134" t="s">
        <v>67</v>
      </c>
    </row>
    <row r="6" spans="1:4" ht="15.75" thickBot="1">
      <c r="A6" s="130"/>
      <c r="B6" s="756" t="s">
        <v>19</v>
      </c>
      <c r="C6" s="757"/>
      <c r="D6" s="758"/>
    </row>
    <row r="7" spans="1:4" ht="15">
      <c r="A7" s="120" t="s">
        <v>5</v>
      </c>
      <c r="B7" s="50"/>
      <c r="C7" s="48"/>
      <c r="D7" s="136"/>
    </row>
    <row r="8" spans="1:4" ht="15">
      <c r="A8" s="122" t="s">
        <v>6</v>
      </c>
      <c r="B8" s="15" t="e">
        <f>'Attachment B - LRAM Amounts'!#REF!</f>
        <v>#REF!</v>
      </c>
      <c r="C8" s="48">
        <v>104802.28191575999</v>
      </c>
      <c r="D8" s="135" t="e">
        <f>B8-C8</f>
        <v>#REF!</v>
      </c>
    </row>
    <row r="9" spans="1:4" ht="15">
      <c r="A9" s="122" t="s">
        <v>7</v>
      </c>
      <c r="B9" s="15" t="e">
        <f>'Attachment B - LRAM Amounts'!#REF!</f>
        <v>#REF!</v>
      </c>
      <c r="C9" s="48">
        <v>1191.9929521919998</v>
      </c>
      <c r="D9" s="135" t="e">
        <f aca="true" t="shared" si="0" ref="D9:D20">B9-C9</f>
        <v>#REF!</v>
      </c>
    </row>
    <row r="10" spans="1:4" ht="15">
      <c r="A10" s="122" t="s">
        <v>8</v>
      </c>
      <c r="B10" s="15" t="e">
        <f>'Attachment B - LRAM Amounts'!#REF!</f>
        <v>#REF!</v>
      </c>
      <c r="C10" s="48">
        <v>507.9928460160045</v>
      </c>
      <c r="D10" s="135" t="e">
        <f t="shared" si="0"/>
        <v>#REF!</v>
      </c>
    </row>
    <row r="11" spans="1:4" ht="15">
      <c r="A11" s="64"/>
      <c r="B11" s="15"/>
      <c r="C11" s="48"/>
      <c r="D11" s="135"/>
    </row>
    <row r="12" spans="1:4" ht="15">
      <c r="A12" s="121" t="s">
        <v>61</v>
      </c>
      <c r="B12" s="15"/>
      <c r="C12" s="48"/>
      <c r="D12" s="135"/>
    </row>
    <row r="13" spans="1:4" ht="15">
      <c r="A13" s="122" t="s">
        <v>6</v>
      </c>
      <c r="B13" s="15" t="e">
        <f>'Attachment B - LRAM Amounts'!#REF!</f>
        <v>#REF!</v>
      </c>
      <c r="C13" s="48">
        <v>11287.414799999999</v>
      </c>
      <c r="D13" s="135" t="e">
        <f t="shared" si="0"/>
        <v>#REF!</v>
      </c>
    </row>
    <row r="14" spans="1:4" ht="15">
      <c r="A14" s="64"/>
      <c r="B14" s="15"/>
      <c r="C14" s="48"/>
      <c r="D14" s="135"/>
    </row>
    <row r="15" spans="1:4" ht="15">
      <c r="A15" s="65" t="s">
        <v>22</v>
      </c>
      <c r="B15" s="15"/>
      <c r="C15" s="48"/>
      <c r="D15" s="135"/>
    </row>
    <row r="16" spans="1:4" ht="15">
      <c r="A16" s="66" t="s">
        <v>6</v>
      </c>
      <c r="B16" s="6" t="e">
        <f>'Attachment B - LRAM Amounts'!#REF!</f>
        <v>#REF!</v>
      </c>
      <c r="C16" s="48">
        <v>283752.26663727453</v>
      </c>
      <c r="D16" s="135" t="e">
        <f t="shared" si="0"/>
        <v>#REF!</v>
      </c>
    </row>
    <row r="17" spans="1:4" ht="15">
      <c r="A17" s="66" t="s">
        <v>7</v>
      </c>
      <c r="B17" s="6">
        <f>'Attachment B - LRAM Amounts'!T35</f>
        <v>0</v>
      </c>
      <c r="C17" s="48">
        <v>824.5634247645988</v>
      </c>
      <c r="D17" s="135">
        <f t="shared" si="0"/>
        <v>-824.5634247645988</v>
      </c>
    </row>
    <row r="18" spans="1:4" ht="15">
      <c r="A18" s="66" t="s">
        <v>8</v>
      </c>
      <c r="B18" s="6">
        <f>'Attachment B - LRAM Amounts'!T40</f>
        <v>0</v>
      </c>
      <c r="C18" s="48">
        <v>20990.259990037783</v>
      </c>
      <c r="D18" s="135">
        <f t="shared" si="0"/>
        <v>-20990.259990037783</v>
      </c>
    </row>
    <row r="19" spans="1:4" ht="15">
      <c r="A19" s="67"/>
      <c r="B19" s="6"/>
      <c r="C19" s="48"/>
      <c r="D19" s="135"/>
    </row>
    <row r="20" spans="1:4" ht="15.75" thickBot="1">
      <c r="A20" s="68"/>
      <c r="B20" s="49" t="e">
        <f>SUM(B8:B18)</f>
        <v>#REF!</v>
      </c>
      <c r="C20" s="131">
        <v>423356.7725660449</v>
      </c>
      <c r="D20" s="137" t="e">
        <f t="shared" si="0"/>
        <v>#REF!</v>
      </c>
    </row>
    <row r="21" ht="15.75" thickTop="1"/>
  </sheetData>
  <sheetProtection/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5.00390625" style="2" customWidth="1"/>
    <col min="4" max="4" width="16.140625" style="2" customWidth="1"/>
    <col min="5" max="5" width="9.140625" style="2" customWidth="1"/>
  </cols>
  <sheetData>
    <row r="1" spans="3:4" ht="30">
      <c r="C1" s="2" t="s">
        <v>88</v>
      </c>
      <c r="D1" s="188" t="s">
        <v>89</v>
      </c>
    </row>
    <row r="2" spans="1:5" ht="15">
      <c r="A2" t="s">
        <v>85</v>
      </c>
      <c r="E2" s="2">
        <v>1652</v>
      </c>
    </row>
    <row r="3" spans="2:5" ht="15">
      <c r="B3" t="s">
        <v>74</v>
      </c>
      <c r="C3" s="2" t="e">
        <f>'Attachment C - SSM Amounts'!#REF!</f>
        <v>#REF!</v>
      </c>
      <c r="D3" s="189" t="e">
        <f>C3/C8</f>
        <v>#REF!</v>
      </c>
      <c r="E3" s="2" t="e">
        <f>E2*D3</f>
        <v>#REF!</v>
      </c>
    </row>
    <row r="4" spans="2:5" ht="15">
      <c r="B4" t="s">
        <v>86</v>
      </c>
      <c r="C4" s="2">
        <f>'Attachment C - SSM Amounts'!E19</f>
        <v>-900</v>
      </c>
      <c r="D4" s="189" t="e">
        <f>C4/C8</f>
        <v>#REF!</v>
      </c>
      <c r="E4" s="2" t="e">
        <f>E2*D4</f>
        <v>#REF!</v>
      </c>
    </row>
    <row r="5" spans="2:5" ht="15">
      <c r="B5" t="s">
        <v>73</v>
      </c>
      <c r="C5" s="2" t="e">
        <f>'Attachment C - SSM Amounts'!#REF!</f>
        <v>#REF!</v>
      </c>
      <c r="D5" s="189" t="e">
        <f>C5/C8</f>
        <v>#REF!</v>
      </c>
      <c r="E5" s="2" t="e">
        <f>E2*D5</f>
        <v>#REF!</v>
      </c>
    </row>
    <row r="6" spans="2:5" ht="15">
      <c r="B6" t="s">
        <v>87</v>
      </c>
      <c r="C6" s="2" t="e">
        <f>'Attachment C - SSM Amounts'!#REF!</f>
        <v>#REF!</v>
      </c>
      <c r="D6" s="189" t="e">
        <f>C6/C8</f>
        <v>#REF!</v>
      </c>
      <c r="E6" s="2" t="e">
        <f>E2*D6</f>
        <v>#REF!</v>
      </c>
    </row>
    <row r="8" ht="15">
      <c r="C8" s="2" t="e">
        <f>SUM(C3:C6)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V25" sqref="V25"/>
    </sheetView>
  </sheetViews>
  <sheetFormatPr defaultColWidth="9.140625" defaultRowHeight="15"/>
  <cols>
    <col min="1" max="1" width="3.28125" style="9" customWidth="1"/>
    <col min="2" max="2" width="3.7109375" style="0" customWidth="1"/>
    <col min="3" max="3" width="38.57421875" style="0" customWidth="1"/>
    <col min="4" max="4" width="10.57421875" style="407" customWidth="1"/>
    <col min="5" max="5" width="7.7109375" style="407" customWidth="1"/>
    <col min="6" max="6" width="8.140625" style="407" customWidth="1"/>
    <col min="7" max="7" width="7.421875" style="0" customWidth="1"/>
    <col min="8" max="8" width="8.28125" style="0" customWidth="1"/>
    <col min="9" max="9" width="9.57421875" style="0" customWidth="1"/>
    <col min="10" max="10" width="8.28125" style="0" customWidth="1"/>
    <col min="11" max="11" width="8.00390625" style="0" customWidth="1"/>
    <col min="12" max="12" width="7.7109375" style="0" customWidth="1"/>
    <col min="13" max="13" width="7.421875" style="0" customWidth="1"/>
    <col min="14" max="14" width="9.8515625" style="0" customWidth="1"/>
    <col min="15" max="15" width="7.421875" style="0" customWidth="1"/>
    <col min="16" max="16" width="7.7109375" style="0" customWidth="1"/>
  </cols>
  <sheetData>
    <row r="1" spans="1:3" ht="15">
      <c r="A1" s="12" t="s">
        <v>94</v>
      </c>
      <c r="B1" s="12"/>
      <c r="C1" s="12"/>
    </row>
    <row r="2" spans="1:16" ht="15">
      <c r="A2" s="4" t="s">
        <v>95</v>
      </c>
      <c r="B2" s="1"/>
      <c r="C2" s="1"/>
      <c r="D2" s="408"/>
      <c r="E2" s="408"/>
      <c r="F2" s="408"/>
      <c r="G2" s="180"/>
      <c r="H2" s="180"/>
      <c r="I2" s="180"/>
      <c r="J2" s="180"/>
      <c r="K2" s="180"/>
      <c r="L2" s="181"/>
      <c r="M2" s="181"/>
      <c r="N2" s="2"/>
      <c r="O2" s="2"/>
      <c r="P2" s="2"/>
    </row>
    <row r="3" spans="1:16" ht="15">
      <c r="A3" s="294"/>
      <c r="B3" s="1"/>
      <c r="C3" s="1"/>
      <c r="D3" s="408"/>
      <c r="E3" s="408"/>
      <c r="F3" s="408"/>
      <c r="G3" s="180"/>
      <c r="H3" s="180"/>
      <c r="I3" s="180"/>
      <c r="J3" s="180"/>
      <c r="K3" s="180"/>
      <c r="L3" s="181"/>
      <c r="M3" s="181"/>
      <c r="N3" s="2"/>
      <c r="O3" s="2"/>
      <c r="P3" s="2"/>
    </row>
    <row r="4" spans="1:16" ht="15" customHeight="1">
      <c r="A4" s="302" t="s">
        <v>3</v>
      </c>
      <c r="B4" s="386"/>
      <c r="C4" s="386"/>
      <c r="D4" s="774" t="s">
        <v>96</v>
      </c>
      <c r="E4" s="775"/>
      <c r="F4" s="776"/>
      <c r="G4" s="777" t="s">
        <v>97</v>
      </c>
      <c r="H4" s="778"/>
      <c r="I4" s="771" t="s">
        <v>138</v>
      </c>
      <c r="J4" s="772"/>
      <c r="K4" s="773"/>
      <c r="L4" s="779" t="s">
        <v>98</v>
      </c>
      <c r="M4" s="780"/>
      <c r="N4" s="771" t="s">
        <v>99</v>
      </c>
      <c r="O4" s="772"/>
      <c r="P4" s="773"/>
    </row>
    <row r="5" spans="1:16" ht="24" customHeight="1" thickBot="1">
      <c r="A5" s="303" t="s">
        <v>4</v>
      </c>
      <c r="B5" s="301"/>
      <c r="C5" s="301"/>
      <c r="D5" s="774" t="s">
        <v>100</v>
      </c>
      <c r="E5" s="776"/>
      <c r="F5" s="602" t="s">
        <v>101</v>
      </c>
      <c r="G5" s="315" t="s">
        <v>100</v>
      </c>
      <c r="H5" s="315" t="s">
        <v>101</v>
      </c>
      <c r="I5" s="771" t="s">
        <v>100</v>
      </c>
      <c r="J5" s="773"/>
      <c r="K5" s="572" t="s">
        <v>101</v>
      </c>
      <c r="L5" s="316" t="s">
        <v>100</v>
      </c>
      <c r="M5" s="316" t="s">
        <v>101</v>
      </c>
      <c r="N5" s="771" t="s">
        <v>100</v>
      </c>
      <c r="O5" s="773"/>
      <c r="P5" s="579" t="s">
        <v>101</v>
      </c>
    </row>
    <row r="6" spans="1:16" ht="15">
      <c r="A6" s="527" t="s">
        <v>5</v>
      </c>
      <c r="B6" s="297"/>
      <c r="C6" s="297"/>
      <c r="D6" s="590" t="s">
        <v>149</v>
      </c>
      <c r="E6" s="590">
        <v>2009</v>
      </c>
      <c r="F6" s="603"/>
      <c r="G6" s="317"/>
      <c r="H6" s="317"/>
      <c r="I6" s="589" t="s">
        <v>149</v>
      </c>
      <c r="J6" s="590">
        <v>2009</v>
      </c>
      <c r="K6" s="589"/>
      <c r="L6" s="318"/>
      <c r="M6" s="318"/>
      <c r="N6" s="589" t="s">
        <v>149</v>
      </c>
      <c r="O6" s="590">
        <v>2009</v>
      </c>
      <c r="P6" s="604"/>
    </row>
    <row r="7" spans="1:16" ht="15">
      <c r="A7" s="528" t="s">
        <v>6</v>
      </c>
      <c r="B7" s="387"/>
      <c r="C7" s="387"/>
      <c r="D7" s="390"/>
      <c r="E7" s="592"/>
      <c r="F7" s="391"/>
      <c r="G7" s="392"/>
      <c r="H7" s="392"/>
      <c r="I7" s="393"/>
      <c r="J7" s="582"/>
      <c r="K7" s="394"/>
      <c r="L7" s="395"/>
      <c r="M7" s="395"/>
      <c r="N7" s="396"/>
      <c r="O7" s="392"/>
      <c r="P7" s="397"/>
    </row>
    <row r="8" spans="1:16" ht="15">
      <c r="A8" s="529" t="s">
        <v>107</v>
      </c>
      <c r="B8" s="237"/>
      <c r="C8" s="340"/>
      <c r="D8" s="409"/>
      <c r="E8" s="593"/>
      <c r="F8" s="410"/>
      <c r="G8" s="411"/>
      <c r="H8" s="411"/>
      <c r="I8" s="412"/>
      <c r="J8" s="583"/>
      <c r="K8" s="413"/>
      <c r="L8" s="414"/>
      <c r="M8" s="414"/>
      <c r="N8" s="415"/>
      <c r="O8" s="599"/>
      <c r="P8" s="416"/>
    </row>
    <row r="9" spans="1:16" s="311" customFormat="1" ht="15">
      <c r="A9" s="530"/>
      <c r="B9" s="328" t="s">
        <v>123</v>
      </c>
      <c r="C9" s="328"/>
      <c r="D9" s="763">
        <f>[4]!FreeRideRate</f>
        <v>0.1</v>
      </c>
      <c r="E9" s="764"/>
      <c r="F9" s="765"/>
      <c r="G9" s="759">
        <f>[4]!UnitsDelivered</f>
        <v>201</v>
      </c>
      <c r="H9" s="760"/>
      <c r="I9" s="573" t="s">
        <v>134</v>
      </c>
      <c r="J9" s="584" t="s">
        <v>135</v>
      </c>
      <c r="K9" s="574" t="s">
        <v>134</v>
      </c>
      <c r="L9" s="761">
        <f>'[4]NPV TRC'!$B$17</f>
        <v>0.08125</v>
      </c>
      <c r="M9" s="762"/>
      <c r="N9" s="580">
        <v>4</v>
      </c>
      <c r="O9" s="600">
        <v>8</v>
      </c>
      <c r="P9" s="581">
        <f>[4]!NumberofYears</f>
        <v>4</v>
      </c>
    </row>
    <row r="10" spans="1:16" s="311" customFormat="1" ht="15">
      <c r="A10" s="530"/>
      <c r="B10" s="328" t="s">
        <v>124</v>
      </c>
      <c r="C10" s="328"/>
      <c r="D10" s="763">
        <f>[5]!FreeRideRate</f>
        <v>0.05</v>
      </c>
      <c r="E10" s="764"/>
      <c r="F10" s="765"/>
      <c r="G10" s="759">
        <f>[5]!UnitsDelivered</f>
        <v>40</v>
      </c>
      <c r="H10" s="760"/>
      <c r="I10" s="573" t="s">
        <v>134</v>
      </c>
      <c r="J10" s="584" t="s">
        <v>135</v>
      </c>
      <c r="K10" s="574" t="s">
        <v>134</v>
      </c>
      <c r="L10" s="761">
        <f>'[5]NPV TRC'!$B$17</f>
        <v>0.08125</v>
      </c>
      <c r="M10" s="762"/>
      <c r="N10" s="768">
        <f>[5]!NumberofYears</f>
        <v>30</v>
      </c>
      <c r="O10" s="769"/>
      <c r="P10" s="770"/>
    </row>
    <row r="11" spans="1:21" s="311" customFormat="1" ht="15">
      <c r="A11" s="530"/>
      <c r="B11" s="328" t="s">
        <v>125</v>
      </c>
      <c r="C11" s="328"/>
      <c r="D11" s="763">
        <f>[6]!FreeRideRate</f>
        <v>0.05</v>
      </c>
      <c r="E11" s="764"/>
      <c r="F11" s="765"/>
      <c r="G11" s="759">
        <f>[6]!UnitsDelivered</f>
        <v>39</v>
      </c>
      <c r="H11" s="760"/>
      <c r="I11" s="573" t="s">
        <v>134</v>
      </c>
      <c r="J11" s="584" t="s">
        <v>135</v>
      </c>
      <c r="K11" s="574" t="s">
        <v>134</v>
      </c>
      <c r="L11" s="761">
        <f>'[6]NPV TRC'!$B$17</f>
        <v>0.08125</v>
      </c>
      <c r="M11" s="762"/>
      <c r="N11" s="768">
        <f>[15]!NumberofYears</f>
        <v>30</v>
      </c>
      <c r="O11" s="769"/>
      <c r="P11" s="770"/>
      <c r="U11" s="518"/>
    </row>
    <row r="12" spans="1:21" s="311" customFormat="1" ht="15">
      <c r="A12" s="530"/>
      <c r="B12" s="328" t="s">
        <v>126</v>
      </c>
      <c r="C12" s="328"/>
      <c r="D12" s="492">
        <v>0.1</v>
      </c>
      <c r="E12" s="594">
        <v>0</v>
      </c>
      <c r="F12" s="493">
        <f>[35]!FreeRideRate</f>
        <v>0.1</v>
      </c>
      <c r="G12" s="759">
        <f>[36]!UnitsDelivered</f>
        <v>2</v>
      </c>
      <c r="H12" s="760"/>
      <c r="I12" s="573" t="s">
        <v>134</v>
      </c>
      <c r="J12" s="584" t="s">
        <v>135</v>
      </c>
      <c r="K12" s="574" t="s">
        <v>134</v>
      </c>
      <c r="L12" s="761">
        <f>'[35]NPV TRC'!$B$17</f>
        <v>0.08125</v>
      </c>
      <c r="M12" s="762"/>
      <c r="N12" s="580">
        <v>18</v>
      </c>
      <c r="O12" s="600">
        <v>15</v>
      </c>
      <c r="P12" s="581">
        <f>[35]!NumberofYears</f>
        <v>18</v>
      </c>
      <c r="U12" s="518"/>
    </row>
    <row r="13" spans="1:21" s="311" customFormat="1" ht="15">
      <c r="A13" s="530"/>
      <c r="B13" s="328" t="s">
        <v>127</v>
      </c>
      <c r="C13" s="328"/>
      <c r="D13" s="492">
        <v>0.1</v>
      </c>
      <c r="E13" s="594">
        <v>0</v>
      </c>
      <c r="F13" s="493">
        <f>[7]!FreeRideRate</f>
        <v>0.1</v>
      </c>
      <c r="G13" s="759">
        <f>[7]!UnitsDelivered</f>
        <v>5</v>
      </c>
      <c r="H13" s="760"/>
      <c r="I13" s="573" t="s">
        <v>134</v>
      </c>
      <c r="J13" s="584" t="s">
        <v>135</v>
      </c>
      <c r="K13" s="574" t="s">
        <v>134</v>
      </c>
      <c r="L13" s="761">
        <f>'[7]NPV TRC'!$B$17</f>
        <v>0.08125</v>
      </c>
      <c r="M13" s="762"/>
      <c r="N13" s="580">
        <v>18</v>
      </c>
      <c r="O13" s="600">
        <v>15</v>
      </c>
      <c r="P13" s="581">
        <f>[7]!NumberofYears</f>
        <v>18</v>
      </c>
      <c r="U13" s="518"/>
    </row>
    <row r="14" spans="1:21" s="311" customFormat="1" ht="15">
      <c r="A14" s="530"/>
      <c r="B14" s="328" t="s">
        <v>128</v>
      </c>
      <c r="C14" s="328"/>
      <c r="D14" s="763">
        <f>[8]!FreeRideRate</f>
        <v>0.1</v>
      </c>
      <c r="E14" s="764"/>
      <c r="F14" s="765"/>
      <c r="G14" s="759">
        <f>[8]!UnitsDelivered</f>
        <v>1</v>
      </c>
      <c r="H14" s="760"/>
      <c r="I14" s="573" t="s">
        <v>134</v>
      </c>
      <c r="J14" s="584" t="s">
        <v>135</v>
      </c>
      <c r="K14" s="574" t="s">
        <v>134</v>
      </c>
      <c r="L14" s="761">
        <f>'[8]NPV TRC'!$B$17</f>
        <v>0.08125</v>
      </c>
      <c r="M14" s="762"/>
      <c r="N14" s="580">
        <v>20</v>
      </c>
      <c r="O14" s="600">
        <v>10</v>
      </c>
      <c r="P14" s="581">
        <f>[8]!NumberofYears</f>
        <v>20</v>
      </c>
      <c r="U14" s="518"/>
    </row>
    <row r="15" spans="1:21" s="311" customFormat="1" ht="15">
      <c r="A15" s="530"/>
      <c r="B15" s="328" t="s">
        <v>129</v>
      </c>
      <c r="C15" s="328"/>
      <c r="D15" s="763">
        <f>[10]!FreeRideRate</f>
        <v>0.1</v>
      </c>
      <c r="E15" s="764"/>
      <c r="F15" s="765"/>
      <c r="G15" s="759">
        <f>[10]!UnitsDelivered</f>
        <v>1</v>
      </c>
      <c r="H15" s="760"/>
      <c r="I15" s="573" t="s">
        <v>134</v>
      </c>
      <c r="J15" s="584" t="s">
        <v>135</v>
      </c>
      <c r="K15" s="574" t="s">
        <v>134</v>
      </c>
      <c r="L15" s="761">
        <f>'[10]NPV TRC'!$B$17</f>
        <v>0.08125</v>
      </c>
      <c r="M15" s="762"/>
      <c r="N15" s="768">
        <f>[10]!NumberofYears</f>
        <v>10</v>
      </c>
      <c r="O15" s="769"/>
      <c r="P15" s="770"/>
      <c r="U15" s="518"/>
    </row>
    <row r="16" spans="1:21" s="311" customFormat="1" ht="15">
      <c r="A16" s="530"/>
      <c r="B16" s="328" t="s">
        <v>130</v>
      </c>
      <c r="C16" s="328"/>
      <c r="D16" s="763">
        <f>[9]!FreeRideRate</f>
        <v>0.1</v>
      </c>
      <c r="E16" s="764"/>
      <c r="F16" s="765"/>
      <c r="G16" s="759">
        <f>[9]!UnitsDelivered</f>
        <v>4</v>
      </c>
      <c r="H16" s="760"/>
      <c r="I16" s="573" t="s">
        <v>135</v>
      </c>
      <c r="J16" s="584" t="s">
        <v>135</v>
      </c>
      <c r="K16" s="574" t="s">
        <v>135</v>
      </c>
      <c r="L16" s="761">
        <f>'[9]NPV TRC'!$B$17</f>
        <v>0.08125</v>
      </c>
      <c r="M16" s="762"/>
      <c r="N16" s="768">
        <f>[9]!NumberofYears</f>
        <v>10</v>
      </c>
      <c r="O16" s="769"/>
      <c r="P16" s="770"/>
      <c r="U16" s="518"/>
    </row>
    <row r="17" spans="1:21" s="228" customFormat="1" ht="15">
      <c r="A17" s="529" t="s">
        <v>103</v>
      </c>
      <c r="B17" s="237"/>
      <c r="C17" s="340"/>
      <c r="D17" s="409"/>
      <c r="E17" s="593"/>
      <c r="F17" s="410"/>
      <c r="G17" s="411"/>
      <c r="H17" s="411"/>
      <c r="I17" s="412"/>
      <c r="J17" s="583"/>
      <c r="K17" s="413"/>
      <c r="L17" s="414"/>
      <c r="M17" s="414"/>
      <c r="N17" s="415"/>
      <c r="O17" s="599"/>
      <c r="P17" s="416"/>
      <c r="Q17" s="308"/>
      <c r="U17" s="407"/>
    </row>
    <row r="18" spans="1:21" s="311" customFormat="1" ht="15">
      <c r="A18" s="530"/>
      <c r="B18" s="359"/>
      <c r="C18" s="328">
        <v>2006</v>
      </c>
      <c r="D18" s="763">
        <f>[20]!FreeRideRate</f>
        <v>0.1</v>
      </c>
      <c r="E18" s="764"/>
      <c r="F18" s="765"/>
      <c r="G18" s="759">
        <f>[20]!UnitsDelivered</f>
        <v>300</v>
      </c>
      <c r="H18" s="760"/>
      <c r="I18" s="573" t="s">
        <v>134</v>
      </c>
      <c r="J18" s="584" t="s">
        <v>135</v>
      </c>
      <c r="K18" s="430" t="s">
        <v>134</v>
      </c>
      <c r="L18" s="761">
        <f>'[20]NPV TRC'!$B$17</f>
        <v>0.08125</v>
      </c>
      <c r="M18" s="762"/>
      <c r="N18" s="580">
        <v>4</v>
      </c>
      <c r="O18" s="600">
        <v>8</v>
      </c>
      <c r="P18" s="581">
        <f>[20]!NumberofYears</f>
        <v>4</v>
      </c>
      <c r="Q18" s="310"/>
      <c r="U18" s="518"/>
    </row>
    <row r="19" spans="1:21" s="311" customFormat="1" ht="15">
      <c r="A19" s="530"/>
      <c r="B19" s="359"/>
      <c r="C19" s="328">
        <v>2007</v>
      </c>
      <c r="D19" s="763">
        <f>[30]!FreeRideRate</f>
        <v>0.1</v>
      </c>
      <c r="E19" s="764"/>
      <c r="F19" s="765"/>
      <c r="G19" s="759">
        <f>[30]!UnitsDelivered</f>
        <v>340</v>
      </c>
      <c r="H19" s="760"/>
      <c r="I19" s="573" t="s">
        <v>134</v>
      </c>
      <c r="J19" s="584" t="s">
        <v>135</v>
      </c>
      <c r="K19" s="430" t="s">
        <v>134</v>
      </c>
      <c r="L19" s="761">
        <f>'[30]NPV TRC'!$B$17</f>
        <v>0.08125</v>
      </c>
      <c r="M19" s="762"/>
      <c r="N19" s="580">
        <v>4</v>
      </c>
      <c r="O19" s="600">
        <v>8</v>
      </c>
      <c r="P19" s="581">
        <f>[30]!NumberofYears</f>
        <v>4</v>
      </c>
      <c r="Q19" s="310"/>
      <c r="U19" s="518"/>
    </row>
    <row r="20" spans="1:21" s="311" customFormat="1" ht="15">
      <c r="A20" s="529" t="s">
        <v>113</v>
      </c>
      <c r="B20" s="359"/>
      <c r="C20" s="328"/>
      <c r="D20" s="763"/>
      <c r="E20" s="764"/>
      <c r="F20" s="765"/>
      <c r="G20" s="759"/>
      <c r="H20" s="760"/>
      <c r="I20" s="417"/>
      <c r="J20" s="584"/>
      <c r="K20" s="430"/>
      <c r="L20" s="761"/>
      <c r="M20" s="762"/>
      <c r="N20" s="580"/>
      <c r="O20" s="600"/>
      <c r="P20" s="581"/>
      <c r="Q20" s="310"/>
      <c r="U20" s="407"/>
    </row>
    <row r="21" spans="1:21" ht="15">
      <c r="A21" s="531" t="s">
        <v>116</v>
      </c>
      <c r="B21" s="359"/>
      <c r="C21" s="328"/>
      <c r="D21" s="763">
        <f>'[32]NPV TRC'!$B$20</f>
        <v>0.1</v>
      </c>
      <c r="E21" s="764"/>
      <c r="F21" s="765"/>
      <c r="G21" s="759">
        <f>'[32]NPV TRC'!$B$19</f>
        <v>40</v>
      </c>
      <c r="H21" s="760"/>
      <c r="I21" s="573" t="s">
        <v>134</v>
      </c>
      <c r="J21" s="584" t="s">
        <v>135</v>
      </c>
      <c r="K21" s="430" t="s">
        <v>134</v>
      </c>
      <c r="L21" s="761">
        <f>'[32]NPV TRC'!$B$17</f>
        <v>0.0807</v>
      </c>
      <c r="M21" s="762"/>
      <c r="N21" s="768">
        <f>[32]!NumberofYears</f>
        <v>10</v>
      </c>
      <c r="O21" s="769"/>
      <c r="P21" s="770"/>
      <c r="Q21" s="93"/>
      <c r="U21" s="407"/>
    </row>
    <row r="22" spans="1:21" ht="15">
      <c r="A22" s="531" t="s">
        <v>117</v>
      </c>
      <c r="B22" s="359"/>
      <c r="C22" s="328"/>
      <c r="D22" s="763">
        <f>'[34]NPV TRC'!$B$20</f>
        <v>0.1</v>
      </c>
      <c r="E22" s="764"/>
      <c r="F22" s="765"/>
      <c r="G22" s="759">
        <f>'[34]NPV TRC'!$B$19</f>
        <v>100</v>
      </c>
      <c r="H22" s="760"/>
      <c r="I22" s="573" t="s">
        <v>134</v>
      </c>
      <c r="J22" s="584" t="s">
        <v>135</v>
      </c>
      <c r="K22" s="430" t="s">
        <v>134</v>
      </c>
      <c r="L22" s="761">
        <f>'[34]NPV TRC'!$B$17</f>
        <v>0.0807</v>
      </c>
      <c r="M22" s="762"/>
      <c r="N22" s="580">
        <v>12</v>
      </c>
      <c r="O22" s="600">
        <v>10</v>
      </c>
      <c r="P22" s="581">
        <f>[34]!NumberofYears</f>
        <v>12</v>
      </c>
      <c r="Q22" s="93"/>
      <c r="U22" s="407"/>
    </row>
    <row r="23" spans="1:21" ht="15">
      <c r="A23" s="532" t="s">
        <v>119</v>
      </c>
      <c r="B23" s="359"/>
      <c r="C23" s="328"/>
      <c r="D23" s="763"/>
      <c r="E23" s="764"/>
      <c r="F23" s="765"/>
      <c r="G23" s="759"/>
      <c r="H23" s="760"/>
      <c r="I23" s="417"/>
      <c r="J23" s="584"/>
      <c r="K23" s="430"/>
      <c r="L23" s="761"/>
      <c r="M23" s="762"/>
      <c r="N23" s="580"/>
      <c r="O23" s="600"/>
      <c r="P23" s="581"/>
      <c r="Q23" s="93"/>
      <c r="U23" s="407"/>
    </row>
    <row r="24" spans="1:21" ht="15">
      <c r="A24" s="533"/>
      <c r="B24" s="515"/>
      <c r="C24" s="516"/>
      <c r="D24" s="418"/>
      <c r="E24" s="594"/>
      <c r="F24" s="419"/>
      <c r="G24" s="420"/>
      <c r="H24" s="420"/>
      <c r="I24" s="412"/>
      <c r="J24" s="583"/>
      <c r="K24" s="413"/>
      <c r="L24" s="421"/>
      <c r="M24" s="421"/>
      <c r="N24" s="580"/>
      <c r="O24" s="600"/>
      <c r="P24" s="581"/>
      <c r="Q24" s="184"/>
      <c r="U24" s="407"/>
    </row>
    <row r="25" spans="1:21" ht="15">
      <c r="A25" s="528" t="s">
        <v>93</v>
      </c>
      <c r="B25" s="404"/>
      <c r="C25" s="405"/>
      <c r="D25" s="422"/>
      <c r="E25" s="595"/>
      <c r="F25" s="423"/>
      <c r="G25" s="424"/>
      <c r="H25" s="424"/>
      <c r="I25" s="425"/>
      <c r="J25" s="585"/>
      <c r="K25" s="426"/>
      <c r="L25" s="427"/>
      <c r="M25" s="427"/>
      <c r="N25" s="428"/>
      <c r="O25" s="424"/>
      <c r="P25" s="429"/>
      <c r="Q25" s="9"/>
      <c r="U25" s="407"/>
    </row>
    <row r="26" spans="1:21" ht="15">
      <c r="A26" s="531" t="s">
        <v>121</v>
      </c>
      <c r="B26" s="339"/>
      <c r="C26" s="352"/>
      <c r="D26" s="763">
        <f>[27]!FreeRideRate</f>
        <v>0.1</v>
      </c>
      <c r="E26" s="764"/>
      <c r="F26" s="765"/>
      <c r="G26" s="759">
        <f>[27]!UnitsDelivered</f>
        <v>16</v>
      </c>
      <c r="H26" s="760"/>
      <c r="I26" s="573" t="s">
        <v>134</v>
      </c>
      <c r="J26" s="584" t="s">
        <v>135</v>
      </c>
      <c r="K26" s="519" t="s">
        <v>134</v>
      </c>
      <c r="L26" s="761">
        <f>'[27]NPV TRC'!$B$17</f>
        <v>0.0807</v>
      </c>
      <c r="M26" s="762"/>
      <c r="N26" s="580">
        <v>19</v>
      </c>
      <c r="O26" s="600">
        <v>14</v>
      </c>
      <c r="P26" s="581">
        <f>[28]!NumberofYears</f>
        <v>19</v>
      </c>
      <c r="U26" s="407"/>
    </row>
    <row r="27" spans="1:21" ht="15">
      <c r="A27" s="529" t="s">
        <v>110</v>
      </c>
      <c r="B27" s="339"/>
      <c r="C27" s="353"/>
      <c r="D27" s="418"/>
      <c r="E27" s="594"/>
      <c r="F27" s="419"/>
      <c r="G27" s="420"/>
      <c r="H27" s="420"/>
      <c r="I27" s="417"/>
      <c r="J27" s="584"/>
      <c r="K27" s="430"/>
      <c r="L27" s="421"/>
      <c r="M27" s="421"/>
      <c r="N27" s="580"/>
      <c r="O27" s="600"/>
      <c r="P27" s="581"/>
      <c r="U27" s="407"/>
    </row>
    <row r="28" spans="1:21" ht="15">
      <c r="A28" s="529"/>
      <c r="B28" s="517" t="s">
        <v>132</v>
      </c>
      <c r="C28" s="353"/>
      <c r="D28" s="763">
        <f>[22]!FreeRideRate</f>
        <v>0.1</v>
      </c>
      <c r="E28" s="764"/>
      <c r="F28" s="765"/>
      <c r="G28" s="759">
        <f>[22]!UnitsDelivered</f>
        <v>18</v>
      </c>
      <c r="H28" s="760"/>
      <c r="I28" s="587" t="s">
        <v>134</v>
      </c>
      <c r="J28" s="520" t="s">
        <v>135</v>
      </c>
      <c r="K28" s="588" t="s">
        <v>134</v>
      </c>
      <c r="L28" s="761">
        <f>'[22]NPV TRC'!$B$17</f>
        <v>0.08125</v>
      </c>
      <c r="M28" s="762"/>
      <c r="N28" s="768">
        <f>[22]!NumberofYears</f>
        <v>5</v>
      </c>
      <c r="O28" s="769"/>
      <c r="P28" s="770"/>
      <c r="U28" s="407"/>
    </row>
    <row r="29" spans="1:16" ht="15">
      <c r="A29" s="529"/>
      <c r="B29" s="328" t="s">
        <v>133</v>
      </c>
      <c r="C29" s="353"/>
      <c r="D29" s="763">
        <f>[24]!FreeRideRate</f>
        <v>0.1</v>
      </c>
      <c r="E29" s="764"/>
      <c r="F29" s="765"/>
      <c r="G29" s="790">
        <f>[24]!UnitsDelivered</f>
        <v>18</v>
      </c>
      <c r="H29" s="760"/>
      <c r="I29" s="521" t="s">
        <v>134</v>
      </c>
      <c r="J29" s="521" t="s">
        <v>135</v>
      </c>
      <c r="K29" s="520" t="s">
        <v>134</v>
      </c>
      <c r="L29" s="761">
        <f>'[24]NPV TRC'!$B$17</f>
        <v>0.08125</v>
      </c>
      <c r="M29" s="762"/>
      <c r="N29" s="580">
        <v>19</v>
      </c>
      <c r="O29" s="600">
        <v>14</v>
      </c>
      <c r="P29" s="581">
        <f>[24]!NumberofYears</f>
        <v>19</v>
      </c>
    </row>
    <row r="30" spans="1:16" ht="15">
      <c r="A30" s="529" t="s">
        <v>112</v>
      </c>
      <c r="B30" s="329"/>
      <c r="C30" s="353"/>
      <c r="D30" s="763">
        <f>'[26]NPV TRC'!$B$20</f>
        <v>0.1</v>
      </c>
      <c r="E30" s="764"/>
      <c r="F30" s="765"/>
      <c r="G30" s="759">
        <f>'[26]NPV TRC'!$B$19</f>
        <v>1020</v>
      </c>
      <c r="H30" s="760"/>
      <c r="I30" s="587" t="s">
        <v>134</v>
      </c>
      <c r="J30" s="520" t="s">
        <v>135</v>
      </c>
      <c r="K30" s="588" t="s">
        <v>134</v>
      </c>
      <c r="L30" s="761">
        <f>'[26]NPV TRC'!$B$17</f>
        <v>0.08125</v>
      </c>
      <c r="M30" s="762"/>
      <c r="N30" s="580">
        <v>4</v>
      </c>
      <c r="O30" s="600">
        <v>9</v>
      </c>
      <c r="P30" s="581">
        <f>[26]!NumberofYears</f>
        <v>4</v>
      </c>
    </row>
    <row r="31" spans="1:16" ht="15">
      <c r="A31" s="529" t="s">
        <v>115</v>
      </c>
      <c r="B31" s="329"/>
      <c r="C31" s="353"/>
      <c r="D31" s="763"/>
      <c r="E31" s="764"/>
      <c r="F31" s="765"/>
      <c r="G31" s="759"/>
      <c r="H31" s="760"/>
      <c r="I31" s="787" t="s">
        <v>144</v>
      </c>
      <c r="J31" s="788"/>
      <c r="K31" s="789"/>
      <c r="L31" s="761">
        <f>'[26]NPV TRC'!$B$17</f>
        <v>0.08125</v>
      </c>
      <c r="M31" s="762"/>
      <c r="N31" s="768">
        <v>1</v>
      </c>
      <c r="O31" s="769"/>
      <c r="P31" s="770"/>
    </row>
    <row r="32" spans="1:16" ht="15">
      <c r="A32" s="534"/>
      <c r="B32" s="345"/>
      <c r="C32" s="280"/>
      <c r="D32" s="418"/>
      <c r="E32" s="594"/>
      <c r="F32" s="419"/>
      <c r="G32" s="420"/>
      <c r="H32" s="420"/>
      <c r="I32" s="417"/>
      <c r="J32" s="584"/>
      <c r="K32" s="430"/>
      <c r="L32" s="421"/>
      <c r="M32" s="421"/>
      <c r="N32" s="580"/>
      <c r="O32" s="600"/>
      <c r="P32" s="581"/>
    </row>
    <row r="33" spans="1:16" ht="15">
      <c r="A33" s="535" t="s">
        <v>102</v>
      </c>
      <c r="B33" s="404"/>
      <c r="C33" s="405"/>
      <c r="D33" s="398"/>
      <c r="E33" s="596"/>
      <c r="F33" s="399"/>
      <c r="G33" s="400"/>
      <c r="H33" s="400"/>
      <c r="I33" s="401"/>
      <c r="J33" s="586"/>
      <c r="K33" s="402"/>
      <c r="L33" s="403"/>
      <c r="M33" s="403"/>
      <c r="N33" s="428"/>
      <c r="O33" s="424"/>
      <c r="P33" s="429"/>
    </row>
    <row r="34" spans="1:16" ht="15">
      <c r="A34" s="529" t="s">
        <v>114</v>
      </c>
      <c r="B34" s="237"/>
      <c r="C34" s="340"/>
      <c r="D34" s="383"/>
      <c r="E34" s="597"/>
      <c r="F34" s="384"/>
      <c r="G34" s="385"/>
      <c r="H34" s="385"/>
      <c r="I34" s="784" t="s">
        <v>144</v>
      </c>
      <c r="J34" s="785"/>
      <c r="K34" s="786"/>
      <c r="L34" s="766">
        <v>0.08125</v>
      </c>
      <c r="M34" s="767"/>
      <c r="N34" s="768">
        <v>5</v>
      </c>
      <c r="O34" s="769"/>
      <c r="P34" s="770"/>
    </row>
    <row r="35" spans="1:16" ht="15.75" thickBot="1">
      <c r="A35" s="536"/>
      <c r="B35" s="388"/>
      <c r="C35" s="389"/>
      <c r="D35" s="319"/>
      <c r="E35" s="598"/>
      <c r="F35" s="320"/>
      <c r="G35" s="321"/>
      <c r="H35" s="321"/>
      <c r="I35" s="781"/>
      <c r="J35" s="782"/>
      <c r="K35" s="783"/>
      <c r="L35" s="432"/>
      <c r="M35" s="431"/>
      <c r="N35" s="322"/>
      <c r="O35" s="601"/>
      <c r="P35" s="323"/>
    </row>
    <row r="37" ht="17.25">
      <c r="A37" s="9" t="s">
        <v>139</v>
      </c>
    </row>
    <row r="38" ht="15">
      <c r="B38" s="522" t="s">
        <v>136</v>
      </c>
    </row>
    <row r="39" ht="15">
      <c r="B39" s="522" t="s">
        <v>137</v>
      </c>
    </row>
  </sheetData>
  <sheetProtection/>
  <mergeCells count="75">
    <mergeCell ref="D5:E5"/>
    <mergeCell ref="N5:O5"/>
    <mergeCell ref="L10:M10"/>
    <mergeCell ref="L11:M11"/>
    <mergeCell ref="L12:M12"/>
    <mergeCell ref="L13:M13"/>
    <mergeCell ref="G13:H13"/>
    <mergeCell ref="D10:F10"/>
    <mergeCell ref="N10:P10"/>
    <mergeCell ref="I5:J5"/>
    <mergeCell ref="D31:F31"/>
    <mergeCell ref="D28:F28"/>
    <mergeCell ref="G28:H28"/>
    <mergeCell ref="G29:H29"/>
    <mergeCell ref="L28:M28"/>
    <mergeCell ref="D23:F23"/>
    <mergeCell ref="I35:K35"/>
    <mergeCell ref="I34:K34"/>
    <mergeCell ref="L19:M19"/>
    <mergeCell ref="I31:K31"/>
    <mergeCell ref="L29:M29"/>
    <mergeCell ref="G22:H22"/>
    <mergeCell ref="L22:M22"/>
    <mergeCell ref="G23:H23"/>
    <mergeCell ref="G21:H21"/>
    <mergeCell ref="L23:M23"/>
    <mergeCell ref="G4:H4"/>
    <mergeCell ref="I4:K4"/>
    <mergeCell ref="L4:M4"/>
    <mergeCell ref="G20:H20"/>
    <mergeCell ref="L20:M20"/>
    <mergeCell ref="D15:F15"/>
    <mergeCell ref="D9:F9"/>
    <mergeCell ref="D16:F16"/>
    <mergeCell ref="G9:H9"/>
    <mergeCell ref="L9:M9"/>
    <mergeCell ref="N4:P4"/>
    <mergeCell ref="D20:F20"/>
    <mergeCell ref="D30:F30"/>
    <mergeCell ref="G30:H30"/>
    <mergeCell ref="L30:M30"/>
    <mergeCell ref="N11:P11"/>
    <mergeCell ref="D11:F11"/>
    <mergeCell ref="G11:H11"/>
    <mergeCell ref="L18:M18"/>
    <mergeCell ref="D4:F4"/>
    <mergeCell ref="N15:P15"/>
    <mergeCell ref="D14:F14"/>
    <mergeCell ref="G14:H14"/>
    <mergeCell ref="N21:P21"/>
    <mergeCell ref="N16:P16"/>
    <mergeCell ref="D21:F21"/>
    <mergeCell ref="L14:M14"/>
    <mergeCell ref="G16:H16"/>
    <mergeCell ref="L21:M21"/>
    <mergeCell ref="G15:H15"/>
    <mergeCell ref="L34:M34"/>
    <mergeCell ref="N31:P31"/>
    <mergeCell ref="N34:P34"/>
    <mergeCell ref="D19:F19"/>
    <mergeCell ref="G19:H19"/>
    <mergeCell ref="N28:P28"/>
    <mergeCell ref="D22:F22"/>
    <mergeCell ref="G31:H31"/>
    <mergeCell ref="L31:M31"/>
    <mergeCell ref="D29:F29"/>
    <mergeCell ref="G10:H10"/>
    <mergeCell ref="G26:H26"/>
    <mergeCell ref="L26:M26"/>
    <mergeCell ref="D26:F26"/>
    <mergeCell ref="G12:H12"/>
    <mergeCell ref="G18:H18"/>
    <mergeCell ref="D18:F18"/>
    <mergeCell ref="L15:M15"/>
    <mergeCell ref="L16:M16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72"/>
  <sheetViews>
    <sheetView tabSelected="1" zoomScale="75" zoomScaleNormal="75" zoomScalePageLayoutView="0" workbookViewId="0" topLeftCell="A1">
      <pane xSplit="5" ySplit="7" topLeftCell="AX18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05" sqref="B205"/>
    </sheetView>
  </sheetViews>
  <sheetFormatPr defaultColWidth="9.140625" defaultRowHeight="15"/>
  <cols>
    <col min="1" max="1" width="5.8515625" style="606" bestFit="1" customWidth="1"/>
    <col min="2" max="2" width="97.28125" style="606" bestFit="1" customWidth="1"/>
    <col min="3" max="3" width="37.57421875" style="606" customWidth="1"/>
    <col min="4" max="5" width="10.421875" style="606" customWidth="1"/>
    <col min="6" max="6" width="1.7109375" style="607" customWidth="1"/>
    <col min="7" max="7" width="12.00390625" style="608" bestFit="1" customWidth="1"/>
    <col min="8" max="8" width="13.28125" style="608" bestFit="1" customWidth="1"/>
    <col min="9" max="9" width="12.7109375" style="608" bestFit="1" customWidth="1"/>
    <col min="10" max="10" width="13.28125" style="608" bestFit="1" customWidth="1"/>
    <col min="11" max="11" width="12.7109375" style="608" bestFit="1" customWidth="1"/>
    <col min="12" max="13" width="13.28125" style="608" bestFit="1" customWidth="1"/>
    <col min="14" max="17" width="12.7109375" style="608" bestFit="1" customWidth="1"/>
    <col min="18" max="20" width="13.28125" style="608" bestFit="1" customWidth="1"/>
    <col min="21" max="21" width="12.7109375" style="608" bestFit="1" customWidth="1"/>
    <col min="22" max="22" width="13.28125" style="608" bestFit="1" customWidth="1"/>
    <col min="23" max="24" width="12.7109375" style="608" bestFit="1" customWidth="1"/>
    <col min="25" max="28" width="12.00390625" style="608" bestFit="1" customWidth="1"/>
    <col min="29" max="29" width="10.8515625" style="608" bestFit="1" customWidth="1"/>
    <col min="30" max="36" width="10.421875" style="608" bestFit="1" customWidth="1"/>
    <col min="37" max="16384" width="9.140625" style="606" customWidth="1"/>
  </cols>
  <sheetData>
    <row r="1" spans="1:36" s="609" customFormat="1" ht="23.25">
      <c r="A1" s="605" t="s">
        <v>150</v>
      </c>
      <c r="B1" s="606"/>
      <c r="C1" s="606"/>
      <c r="D1" s="606"/>
      <c r="E1" s="606"/>
      <c r="F1" s="607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</row>
    <row r="2" spans="1:36" s="613" customFormat="1" ht="15.75">
      <c r="A2" s="610" t="s">
        <v>151</v>
      </c>
      <c r="B2" s="606"/>
      <c r="C2" s="606"/>
      <c r="D2" s="606"/>
      <c r="E2" s="606"/>
      <c r="F2" s="611"/>
      <c r="G2" s="612">
        <v>1</v>
      </c>
      <c r="H2" s="612">
        <v>2</v>
      </c>
      <c r="I2" s="612">
        <v>3</v>
      </c>
      <c r="J2" s="612">
        <v>4</v>
      </c>
      <c r="K2" s="612">
        <v>5</v>
      </c>
      <c r="L2" s="612">
        <v>6</v>
      </c>
      <c r="M2" s="612">
        <v>7</v>
      </c>
      <c r="N2" s="612">
        <v>8</v>
      </c>
      <c r="O2" s="612">
        <v>9</v>
      </c>
      <c r="P2" s="612">
        <v>10</v>
      </c>
      <c r="Q2" s="612">
        <v>11</v>
      </c>
      <c r="R2" s="612">
        <v>12</v>
      </c>
      <c r="S2" s="612">
        <v>13</v>
      </c>
      <c r="T2" s="612">
        <v>14</v>
      </c>
      <c r="U2" s="612">
        <v>15</v>
      </c>
      <c r="V2" s="612">
        <v>16</v>
      </c>
      <c r="W2" s="612">
        <v>17</v>
      </c>
      <c r="X2" s="612">
        <v>18</v>
      </c>
      <c r="Y2" s="612">
        <v>19</v>
      </c>
      <c r="Z2" s="612">
        <v>20</v>
      </c>
      <c r="AA2" s="612">
        <v>21</v>
      </c>
      <c r="AB2" s="612">
        <v>22</v>
      </c>
      <c r="AC2" s="612">
        <v>23</v>
      </c>
      <c r="AD2" s="612">
        <v>24</v>
      </c>
      <c r="AE2" s="612">
        <v>25</v>
      </c>
      <c r="AF2" s="612">
        <v>26</v>
      </c>
      <c r="AG2" s="612">
        <v>27</v>
      </c>
      <c r="AH2" s="612">
        <v>28</v>
      </c>
      <c r="AI2" s="612">
        <v>29</v>
      </c>
      <c r="AJ2" s="612">
        <v>30</v>
      </c>
    </row>
    <row r="3" spans="1:36" s="613" customFormat="1" ht="12.75">
      <c r="A3" s="606"/>
      <c r="B3" s="606"/>
      <c r="C3" s="606"/>
      <c r="D3" s="606"/>
      <c r="E3" s="606"/>
      <c r="F3" s="611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</row>
    <row r="4" spans="1:36" s="613" customFormat="1" ht="15.75">
      <c r="A4" s="610" t="s">
        <v>152</v>
      </c>
      <c r="B4" s="615" t="str">
        <f>'[61]LDC Filter'!$B$5</f>
        <v>Parry Sound Power Corporation</v>
      </c>
      <c r="C4" s="606"/>
      <c r="D4" s="606"/>
      <c r="E4" s="606"/>
      <c r="F4" s="611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</row>
    <row r="5" spans="1:36" s="613" customFormat="1" ht="12.75">
      <c r="A5" s="606"/>
      <c r="B5" s="606"/>
      <c r="C5" s="606"/>
      <c r="D5" s="606"/>
      <c r="E5" s="606"/>
      <c r="F5" s="611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</row>
    <row r="6" spans="1:36" s="609" customFormat="1" ht="15.75">
      <c r="A6" s="616" t="s">
        <v>153</v>
      </c>
      <c r="B6" s="606"/>
      <c r="C6" s="606"/>
      <c r="D6" s="606"/>
      <c r="E6" s="606"/>
      <c r="F6" s="607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</row>
    <row r="7" spans="1:51" s="609" customFormat="1" ht="25.5">
      <c r="A7" s="617" t="s">
        <v>154</v>
      </c>
      <c r="B7" s="617" t="s">
        <v>155</v>
      </c>
      <c r="C7" s="617" t="s">
        <v>156</v>
      </c>
      <c r="D7" s="618" t="s">
        <v>157</v>
      </c>
      <c r="E7" s="618" t="s">
        <v>158</v>
      </c>
      <c r="F7" s="607"/>
      <c r="G7" s="617">
        <v>2006</v>
      </c>
      <c r="H7" s="617">
        <f aca="true" t="shared" si="0" ref="H7:AY7">G7+1</f>
        <v>2007</v>
      </c>
      <c r="I7" s="617">
        <f t="shared" si="0"/>
        <v>2008</v>
      </c>
      <c r="J7" s="617">
        <f t="shared" si="0"/>
        <v>2009</v>
      </c>
      <c r="K7" s="617">
        <f t="shared" si="0"/>
        <v>2010</v>
      </c>
      <c r="L7" s="617">
        <f t="shared" si="0"/>
        <v>2011</v>
      </c>
      <c r="M7" s="617">
        <f t="shared" si="0"/>
        <v>2012</v>
      </c>
      <c r="N7" s="617">
        <f t="shared" si="0"/>
        <v>2013</v>
      </c>
      <c r="O7" s="617">
        <f t="shared" si="0"/>
        <v>2014</v>
      </c>
      <c r="P7" s="617">
        <f t="shared" si="0"/>
        <v>2015</v>
      </c>
      <c r="Q7" s="617">
        <f t="shared" si="0"/>
        <v>2016</v>
      </c>
      <c r="R7" s="617">
        <f t="shared" si="0"/>
        <v>2017</v>
      </c>
      <c r="S7" s="617">
        <f t="shared" si="0"/>
        <v>2018</v>
      </c>
      <c r="T7" s="617">
        <f t="shared" si="0"/>
        <v>2019</v>
      </c>
      <c r="U7" s="617">
        <f t="shared" si="0"/>
        <v>2020</v>
      </c>
      <c r="V7" s="617">
        <f t="shared" si="0"/>
        <v>2021</v>
      </c>
      <c r="W7" s="617">
        <f t="shared" si="0"/>
        <v>2022</v>
      </c>
      <c r="X7" s="617">
        <f t="shared" si="0"/>
        <v>2023</v>
      </c>
      <c r="Y7" s="617">
        <f t="shared" si="0"/>
        <v>2024</v>
      </c>
      <c r="Z7" s="617">
        <f t="shared" si="0"/>
        <v>2025</v>
      </c>
      <c r="AA7" s="617">
        <f t="shared" si="0"/>
        <v>2026</v>
      </c>
      <c r="AB7" s="617">
        <f t="shared" si="0"/>
        <v>2027</v>
      </c>
      <c r="AC7" s="617">
        <f t="shared" si="0"/>
        <v>2028</v>
      </c>
      <c r="AD7" s="617">
        <f t="shared" si="0"/>
        <v>2029</v>
      </c>
      <c r="AE7" s="617">
        <f t="shared" si="0"/>
        <v>2030</v>
      </c>
      <c r="AF7" s="617">
        <f t="shared" si="0"/>
        <v>2031</v>
      </c>
      <c r="AG7" s="617">
        <f t="shared" si="0"/>
        <v>2032</v>
      </c>
      <c r="AH7" s="617">
        <f t="shared" si="0"/>
        <v>2033</v>
      </c>
      <c r="AI7" s="617">
        <f t="shared" si="0"/>
        <v>2034</v>
      </c>
      <c r="AJ7" s="617">
        <f t="shared" si="0"/>
        <v>2035</v>
      </c>
      <c r="AK7" s="617">
        <f t="shared" si="0"/>
        <v>2036</v>
      </c>
      <c r="AL7" s="617">
        <f t="shared" si="0"/>
        <v>2037</v>
      </c>
      <c r="AM7" s="617">
        <f t="shared" si="0"/>
        <v>2038</v>
      </c>
      <c r="AN7" s="617">
        <f t="shared" si="0"/>
        <v>2039</v>
      </c>
      <c r="AO7" s="617">
        <f t="shared" si="0"/>
        <v>2040</v>
      </c>
      <c r="AP7" s="617">
        <f t="shared" si="0"/>
        <v>2041</v>
      </c>
      <c r="AQ7" s="617">
        <f t="shared" si="0"/>
        <v>2042</v>
      </c>
      <c r="AR7" s="617">
        <f t="shared" si="0"/>
        <v>2043</v>
      </c>
      <c r="AS7" s="617">
        <f t="shared" si="0"/>
        <v>2044</v>
      </c>
      <c r="AT7" s="617">
        <f t="shared" si="0"/>
        <v>2045</v>
      </c>
      <c r="AU7" s="617">
        <f t="shared" si="0"/>
        <v>2046</v>
      </c>
      <c r="AV7" s="617">
        <f t="shared" si="0"/>
        <v>2047</v>
      </c>
      <c r="AW7" s="617">
        <f t="shared" si="0"/>
        <v>2048</v>
      </c>
      <c r="AX7" s="617">
        <f t="shared" si="0"/>
        <v>2049</v>
      </c>
      <c r="AY7" s="617">
        <f t="shared" si="0"/>
        <v>2050</v>
      </c>
    </row>
    <row r="8" spans="1:51" s="609" customFormat="1" ht="4.5" customHeight="1">
      <c r="A8" s="619"/>
      <c r="B8" s="619"/>
      <c r="C8" s="619"/>
      <c r="D8" s="619"/>
      <c r="E8" s="619"/>
      <c r="F8" s="607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606"/>
      <c r="AW8" s="606"/>
      <c r="AX8" s="606"/>
      <c r="AY8" s="606"/>
    </row>
    <row r="9" spans="1:51" s="609" customFormat="1" ht="12.75">
      <c r="A9" s="620">
        <v>1</v>
      </c>
      <c r="B9" s="621" t="s">
        <v>159</v>
      </c>
      <c r="C9" s="621" t="s">
        <v>160</v>
      </c>
      <c r="D9" s="621">
        <v>2006</v>
      </c>
      <c r="E9" s="622" t="s">
        <v>161</v>
      </c>
      <c r="F9" s="611"/>
      <c r="G9" s="623">
        <v>0.001041381316120746</v>
      </c>
      <c r="H9" s="624">
        <v>0.001041381316120746</v>
      </c>
      <c r="I9" s="624">
        <v>0.001041381316120746</v>
      </c>
      <c r="J9" s="625">
        <v>0.001041381316120746</v>
      </c>
      <c r="K9" s="625">
        <v>0.001041381316120746</v>
      </c>
      <c r="L9" s="625">
        <v>0.001041381316120746</v>
      </c>
      <c r="M9" s="625">
        <v>0</v>
      </c>
      <c r="N9" s="625">
        <v>0</v>
      </c>
      <c r="O9" s="625">
        <v>0</v>
      </c>
      <c r="P9" s="625">
        <v>0</v>
      </c>
      <c r="Q9" s="625">
        <v>0</v>
      </c>
      <c r="R9" s="625">
        <v>0</v>
      </c>
      <c r="S9" s="625">
        <v>0</v>
      </c>
      <c r="T9" s="625">
        <v>0</v>
      </c>
      <c r="U9" s="625">
        <v>0</v>
      </c>
      <c r="V9" s="625">
        <v>0</v>
      </c>
      <c r="W9" s="625">
        <v>0</v>
      </c>
      <c r="X9" s="625">
        <v>0</v>
      </c>
      <c r="Y9" s="625">
        <v>0</v>
      </c>
      <c r="Z9" s="625">
        <v>0</v>
      </c>
      <c r="AA9" s="625">
        <v>0</v>
      </c>
      <c r="AB9" s="625">
        <v>0</v>
      </c>
      <c r="AC9" s="625">
        <v>0</v>
      </c>
      <c r="AD9" s="625">
        <v>0</v>
      </c>
      <c r="AE9" s="625">
        <v>0</v>
      </c>
      <c r="AF9" s="625">
        <v>0</v>
      </c>
      <c r="AG9" s="625">
        <v>0</v>
      </c>
      <c r="AH9" s="625">
        <v>0</v>
      </c>
      <c r="AI9" s="625">
        <v>0</v>
      </c>
      <c r="AJ9" s="625">
        <v>0</v>
      </c>
      <c r="AK9" s="625">
        <v>0</v>
      </c>
      <c r="AL9" s="625">
        <v>0</v>
      </c>
      <c r="AM9" s="625">
        <v>0</v>
      </c>
      <c r="AN9" s="625">
        <v>0</v>
      </c>
      <c r="AO9" s="625">
        <v>0</v>
      </c>
      <c r="AP9" s="625">
        <v>0</v>
      </c>
      <c r="AQ9" s="625">
        <v>0</v>
      </c>
      <c r="AR9" s="625">
        <v>0</v>
      </c>
      <c r="AS9" s="625">
        <v>0</v>
      </c>
      <c r="AT9" s="625">
        <v>0</v>
      </c>
      <c r="AU9" s="625">
        <v>0</v>
      </c>
      <c r="AV9" s="625">
        <v>0</v>
      </c>
      <c r="AW9" s="625">
        <v>0</v>
      </c>
      <c r="AX9" s="625">
        <v>0</v>
      </c>
      <c r="AY9" s="626">
        <v>0</v>
      </c>
    </row>
    <row r="10" spans="1:51" s="609" customFormat="1" ht="12.75">
      <c r="A10" s="627">
        <f>A9+1</f>
        <v>2</v>
      </c>
      <c r="B10" s="628" t="s">
        <v>140</v>
      </c>
      <c r="C10" s="628" t="s">
        <v>160</v>
      </c>
      <c r="D10" s="628">
        <v>2006</v>
      </c>
      <c r="E10" s="629" t="s">
        <v>161</v>
      </c>
      <c r="F10" s="611" t="b">
        <v>0</v>
      </c>
      <c r="G10" s="630">
        <v>0.010510935935744615</v>
      </c>
      <c r="H10" s="631">
        <v>0.010510935935744615</v>
      </c>
      <c r="I10" s="631">
        <v>0.010510935935744615</v>
      </c>
      <c r="J10" s="631">
        <v>0.010510935935744615</v>
      </c>
      <c r="K10" s="631">
        <v>0.010510935935744615</v>
      </c>
      <c r="L10" s="631">
        <v>0.010510935935744615</v>
      </c>
      <c r="M10" s="631">
        <v>0.010510935935744615</v>
      </c>
      <c r="N10" s="631">
        <v>0.010510935935744615</v>
      </c>
      <c r="O10" s="631">
        <v>0.007464587034467003</v>
      </c>
      <c r="P10" s="631">
        <v>0.007464587034467003</v>
      </c>
      <c r="Q10" s="631">
        <v>0.007464587034467003</v>
      </c>
      <c r="R10" s="631">
        <v>0.007464587034467003</v>
      </c>
      <c r="S10" s="631">
        <v>0.007464587034467003</v>
      </c>
      <c r="T10" s="631">
        <v>0.007464587034467003</v>
      </c>
      <c r="U10" s="631">
        <v>0.003221868766838589</v>
      </c>
      <c r="V10" s="631">
        <v>0.0017005990415502354</v>
      </c>
      <c r="W10" s="631">
        <v>0.0017005990415502354</v>
      </c>
      <c r="X10" s="631">
        <v>0.0017005990415502354</v>
      </c>
      <c r="Y10" s="631">
        <v>0</v>
      </c>
      <c r="Z10" s="631">
        <v>0</v>
      </c>
      <c r="AA10" s="631">
        <v>0</v>
      </c>
      <c r="AB10" s="631">
        <v>0</v>
      </c>
      <c r="AC10" s="631">
        <v>0</v>
      </c>
      <c r="AD10" s="631">
        <v>0</v>
      </c>
      <c r="AE10" s="631">
        <v>0</v>
      </c>
      <c r="AF10" s="631">
        <v>0</v>
      </c>
      <c r="AG10" s="631">
        <v>0</v>
      </c>
      <c r="AH10" s="631">
        <v>0</v>
      </c>
      <c r="AI10" s="631">
        <v>0</v>
      </c>
      <c r="AJ10" s="631">
        <v>0</v>
      </c>
      <c r="AK10" s="631">
        <v>0</v>
      </c>
      <c r="AL10" s="631">
        <v>0</v>
      </c>
      <c r="AM10" s="631">
        <v>0</v>
      </c>
      <c r="AN10" s="631">
        <v>0</v>
      </c>
      <c r="AO10" s="631">
        <v>0</v>
      </c>
      <c r="AP10" s="631">
        <v>0</v>
      </c>
      <c r="AQ10" s="631">
        <v>0</v>
      </c>
      <c r="AR10" s="631">
        <v>0</v>
      </c>
      <c r="AS10" s="631">
        <v>0</v>
      </c>
      <c r="AT10" s="631">
        <v>0</v>
      </c>
      <c r="AU10" s="631">
        <v>0</v>
      </c>
      <c r="AV10" s="631">
        <v>0</v>
      </c>
      <c r="AW10" s="631">
        <v>0</v>
      </c>
      <c r="AX10" s="631">
        <v>0</v>
      </c>
      <c r="AY10" s="632">
        <v>0</v>
      </c>
    </row>
    <row r="11" spans="1:51" s="609" customFormat="1" ht="12.75">
      <c r="A11" s="633">
        <f aca="true" t="shared" si="1" ref="A11:A60">A10+1</f>
        <v>3</v>
      </c>
      <c r="B11" s="634" t="s">
        <v>33</v>
      </c>
      <c r="C11" s="634" t="s">
        <v>160</v>
      </c>
      <c r="D11" s="634">
        <v>2006</v>
      </c>
      <c r="E11" s="635" t="s">
        <v>161</v>
      </c>
      <c r="F11" s="611" t="b">
        <v>0</v>
      </c>
      <c r="G11" s="636">
        <v>0.0034708063588648422</v>
      </c>
      <c r="H11" s="637">
        <v>0.0034708063588648422</v>
      </c>
      <c r="I11" s="637">
        <v>0.0034708063588648422</v>
      </c>
      <c r="J11" s="638">
        <v>0.0034708063588648422</v>
      </c>
      <c r="K11" s="637">
        <v>0.0034708063588648422</v>
      </c>
      <c r="L11" s="637">
        <v>0.0034708063588648422</v>
      </c>
      <c r="M11" s="637">
        <v>0.0034708063588648422</v>
      </c>
      <c r="N11" s="637">
        <v>0.0034708063588648422</v>
      </c>
      <c r="O11" s="637">
        <v>0.0034708063588648422</v>
      </c>
      <c r="P11" s="637">
        <v>0.0034708063588648422</v>
      </c>
      <c r="Q11" s="637">
        <v>0.0034708063588648422</v>
      </c>
      <c r="R11" s="637">
        <v>0.0034708063588648422</v>
      </c>
      <c r="S11" s="637">
        <v>0.0034708063588648422</v>
      </c>
      <c r="T11" s="637">
        <v>0.0034708063588648422</v>
      </c>
      <c r="U11" s="637">
        <v>0.0034708063588648422</v>
      </c>
      <c r="V11" s="637">
        <v>0.002867777077706277</v>
      </c>
      <c r="W11" s="637">
        <v>0.002867777077706277</v>
      </c>
      <c r="X11" s="637">
        <v>0.002867777077706277</v>
      </c>
      <c r="Y11" s="637">
        <v>0.00012844671489971847</v>
      </c>
      <c r="Z11" s="637">
        <v>0.00012844671489971847</v>
      </c>
      <c r="AA11" s="637">
        <v>0</v>
      </c>
      <c r="AB11" s="637">
        <v>0</v>
      </c>
      <c r="AC11" s="637">
        <v>0</v>
      </c>
      <c r="AD11" s="637">
        <v>0</v>
      </c>
      <c r="AE11" s="637">
        <v>0</v>
      </c>
      <c r="AF11" s="637">
        <v>0</v>
      </c>
      <c r="AG11" s="637">
        <v>0</v>
      </c>
      <c r="AH11" s="637">
        <v>0</v>
      </c>
      <c r="AI11" s="637">
        <v>0</v>
      </c>
      <c r="AJ11" s="637">
        <v>0</v>
      </c>
      <c r="AK11" s="637">
        <v>0</v>
      </c>
      <c r="AL11" s="637">
        <v>0</v>
      </c>
      <c r="AM11" s="637">
        <v>0</v>
      </c>
      <c r="AN11" s="637">
        <v>0</v>
      </c>
      <c r="AO11" s="637">
        <v>0</v>
      </c>
      <c r="AP11" s="637">
        <v>0</v>
      </c>
      <c r="AQ11" s="637">
        <v>0</v>
      </c>
      <c r="AR11" s="637">
        <v>0</v>
      </c>
      <c r="AS11" s="637">
        <v>0</v>
      </c>
      <c r="AT11" s="637">
        <v>0</v>
      </c>
      <c r="AU11" s="637">
        <v>0</v>
      </c>
      <c r="AV11" s="637">
        <v>0</v>
      </c>
      <c r="AW11" s="637">
        <v>0</v>
      </c>
      <c r="AX11" s="637">
        <v>0</v>
      </c>
      <c r="AY11" s="639">
        <v>0</v>
      </c>
    </row>
    <row r="12" spans="1:51" s="609" customFormat="1" ht="12.75">
      <c r="A12" s="627">
        <f t="shared" si="1"/>
        <v>4</v>
      </c>
      <c r="B12" s="628" t="s">
        <v>45</v>
      </c>
      <c r="C12" s="628" t="s">
        <v>162</v>
      </c>
      <c r="D12" s="628">
        <v>2006</v>
      </c>
      <c r="E12" s="629" t="s">
        <v>161</v>
      </c>
      <c r="F12" s="611" t="b">
        <v>0</v>
      </c>
      <c r="G12" s="630">
        <v>0.17562069131899885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0</v>
      </c>
      <c r="N12" s="631">
        <v>0</v>
      </c>
      <c r="O12" s="631">
        <v>0</v>
      </c>
      <c r="P12" s="631">
        <v>0</v>
      </c>
      <c r="Q12" s="631">
        <v>0</v>
      </c>
      <c r="R12" s="631">
        <v>0</v>
      </c>
      <c r="S12" s="631">
        <v>0</v>
      </c>
      <c r="T12" s="631">
        <v>0</v>
      </c>
      <c r="U12" s="631">
        <v>0</v>
      </c>
      <c r="V12" s="631">
        <v>0</v>
      </c>
      <c r="W12" s="631">
        <v>0</v>
      </c>
      <c r="X12" s="631">
        <v>0</v>
      </c>
      <c r="Y12" s="631">
        <v>0</v>
      </c>
      <c r="Z12" s="631">
        <v>0</v>
      </c>
      <c r="AA12" s="631">
        <v>0</v>
      </c>
      <c r="AB12" s="631">
        <v>0</v>
      </c>
      <c r="AC12" s="631">
        <v>0</v>
      </c>
      <c r="AD12" s="631">
        <v>0</v>
      </c>
      <c r="AE12" s="631">
        <v>0</v>
      </c>
      <c r="AF12" s="631">
        <v>0</v>
      </c>
      <c r="AG12" s="631">
        <v>0</v>
      </c>
      <c r="AH12" s="631">
        <v>0</v>
      </c>
      <c r="AI12" s="631">
        <v>0</v>
      </c>
      <c r="AJ12" s="631">
        <v>0</v>
      </c>
      <c r="AK12" s="631">
        <v>0</v>
      </c>
      <c r="AL12" s="631">
        <v>0</v>
      </c>
      <c r="AM12" s="631">
        <v>0</v>
      </c>
      <c r="AN12" s="631">
        <v>0</v>
      </c>
      <c r="AO12" s="631">
        <v>0</v>
      </c>
      <c r="AP12" s="631">
        <v>0</v>
      </c>
      <c r="AQ12" s="631">
        <v>0</v>
      </c>
      <c r="AR12" s="631">
        <v>0</v>
      </c>
      <c r="AS12" s="631">
        <v>0</v>
      </c>
      <c r="AT12" s="631">
        <v>0</v>
      </c>
      <c r="AU12" s="631">
        <v>0</v>
      </c>
      <c r="AV12" s="631">
        <v>0</v>
      </c>
      <c r="AW12" s="631">
        <v>0</v>
      </c>
      <c r="AX12" s="631">
        <v>0</v>
      </c>
      <c r="AY12" s="632">
        <v>0</v>
      </c>
    </row>
    <row r="13" spans="1:51" s="609" customFormat="1" ht="12.75">
      <c r="A13" s="640">
        <f t="shared" si="1"/>
        <v>5</v>
      </c>
      <c r="B13" s="641" t="s">
        <v>142</v>
      </c>
      <c r="C13" s="641" t="s">
        <v>160</v>
      </c>
      <c r="D13" s="641">
        <v>2006</v>
      </c>
      <c r="E13" s="642" t="s">
        <v>161</v>
      </c>
      <c r="F13" s="611" t="b">
        <v>0</v>
      </c>
      <c r="G13" s="643">
        <v>0.008595892270884732</v>
      </c>
      <c r="H13" s="644">
        <v>0</v>
      </c>
      <c r="I13" s="644">
        <v>0</v>
      </c>
      <c r="J13" s="644">
        <v>0</v>
      </c>
      <c r="K13" s="644">
        <v>0</v>
      </c>
      <c r="L13" s="644">
        <v>0</v>
      </c>
      <c r="M13" s="644">
        <v>0</v>
      </c>
      <c r="N13" s="644">
        <v>0</v>
      </c>
      <c r="O13" s="644">
        <v>0</v>
      </c>
      <c r="P13" s="644">
        <v>0</v>
      </c>
      <c r="Q13" s="644">
        <v>0</v>
      </c>
      <c r="R13" s="644">
        <v>0</v>
      </c>
      <c r="S13" s="644">
        <v>0</v>
      </c>
      <c r="T13" s="644">
        <v>0</v>
      </c>
      <c r="U13" s="644">
        <v>0</v>
      </c>
      <c r="V13" s="644">
        <v>0</v>
      </c>
      <c r="W13" s="644">
        <v>0</v>
      </c>
      <c r="X13" s="644">
        <v>0</v>
      </c>
      <c r="Y13" s="644">
        <v>0</v>
      </c>
      <c r="Z13" s="644">
        <v>0</v>
      </c>
      <c r="AA13" s="644">
        <v>0</v>
      </c>
      <c r="AB13" s="644">
        <v>0</v>
      </c>
      <c r="AC13" s="644">
        <v>0</v>
      </c>
      <c r="AD13" s="644">
        <v>0</v>
      </c>
      <c r="AE13" s="644">
        <v>0</v>
      </c>
      <c r="AF13" s="644">
        <v>0</v>
      </c>
      <c r="AG13" s="644">
        <v>0</v>
      </c>
      <c r="AH13" s="644">
        <v>0</v>
      </c>
      <c r="AI13" s="644">
        <v>0</v>
      </c>
      <c r="AJ13" s="644">
        <v>0</v>
      </c>
      <c r="AK13" s="644">
        <v>0</v>
      </c>
      <c r="AL13" s="644">
        <v>0</v>
      </c>
      <c r="AM13" s="644">
        <v>0</v>
      </c>
      <c r="AN13" s="644">
        <v>0</v>
      </c>
      <c r="AO13" s="644">
        <v>0</v>
      </c>
      <c r="AP13" s="644">
        <v>0</v>
      </c>
      <c r="AQ13" s="644">
        <v>0</v>
      </c>
      <c r="AR13" s="644">
        <v>0</v>
      </c>
      <c r="AS13" s="644">
        <v>0</v>
      </c>
      <c r="AT13" s="644">
        <v>0</v>
      </c>
      <c r="AU13" s="644">
        <v>0</v>
      </c>
      <c r="AV13" s="644">
        <v>0</v>
      </c>
      <c r="AW13" s="644">
        <v>0</v>
      </c>
      <c r="AX13" s="644">
        <v>0</v>
      </c>
      <c r="AY13" s="645">
        <v>0</v>
      </c>
    </row>
    <row r="14" spans="1:51" s="609" customFormat="1" ht="12.75">
      <c r="A14" s="646">
        <f t="shared" si="1"/>
        <v>6</v>
      </c>
      <c r="B14" s="647" t="s">
        <v>23</v>
      </c>
      <c r="C14" s="647" t="s">
        <v>160</v>
      </c>
      <c r="D14" s="647">
        <v>2007</v>
      </c>
      <c r="E14" s="648" t="s">
        <v>161</v>
      </c>
      <c r="F14" s="611" t="b">
        <v>0</v>
      </c>
      <c r="G14" s="649">
        <v>0</v>
      </c>
      <c r="H14" s="650">
        <v>0.004366815877021432</v>
      </c>
      <c r="I14" s="650">
        <v>0.004366815877021432</v>
      </c>
      <c r="J14" s="650">
        <v>0.004366815877021432</v>
      </c>
      <c r="K14" s="650">
        <v>0.004366815877021432</v>
      </c>
      <c r="L14" s="650">
        <v>0.002672552748882055</v>
      </c>
      <c r="M14" s="650">
        <v>0.002672552748882055</v>
      </c>
      <c r="N14" s="650">
        <v>0.002672552748882055</v>
      </c>
      <c r="O14" s="650">
        <v>0.002672552748882055</v>
      </c>
      <c r="P14" s="650">
        <v>0.0021754161158989193</v>
      </c>
      <c r="Q14" s="650">
        <v>0</v>
      </c>
      <c r="R14" s="650">
        <v>0</v>
      </c>
      <c r="S14" s="650">
        <v>0</v>
      </c>
      <c r="T14" s="650">
        <v>0</v>
      </c>
      <c r="U14" s="650">
        <v>0</v>
      </c>
      <c r="V14" s="650">
        <v>0</v>
      </c>
      <c r="W14" s="650">
        <v>0</v>
      </c>
      <c r="X14" s="650">
        <v>0</v>
      </c>
      <c r="Y14" s="650">
        <v>0</v>
      </c>
      <c r="Z14" s="650">
        <v>0</v>
      </c>
      <c r="AA14" s="650">
        <v>0</v>
      </c>
      <c r="AB14" s="650">
        <v>0</v>
      </c>
      <c r="AC14" s="650">
        <v>0</v>
      </c>
      <c r="AD14" s="650">
        <v>0</v>
      </c>
      <c r="AE14" s="650">
        <v>0</v>
      </c>
      <c r="AF14" s="650">
        <v>0</v>
      </c>
      <c r="AG14" s="650">
        <v>0</v>
      </c>
      <c r="AH14" s="650">
        <v>0</v>
      </c>
      <c r="AI14" s="650">
        <v>0</v>
      </c>
      <c r="AJ14" s="650">
        <v>0</v>
      </c>
      <c r="AK14" s="650">
        <v>0</v>
      </c>
      <c r="AL14" s="650">
        <v>0</v>
      </c>
      <c r="AM14" s="650">
        <v>0</v>
      </c>
      <c r="AN14" s="650">
        <v>0</v>
      </c>
      <c r="AO14" s="650">
        <v>0</v>
      </c>
      <c r="AP14" s="650">
        <v>0</v>
      </c>
      <c r="AQ14" s="650">
        <v>0</v>
      </c>
      <c r="AR14" s="650">
        <v>0</v>
      </c>
      <c r="AS14" s="650">
        <v>0</v>
      </c>
      <c r="AT14" s="650">
        <v>0</v>
      </c>
      <c r="AU14" s="650">
        <v>0</v>
      </c>
      <c r="AV14" s="650">
        <v>0</v>
      </c>
      <c r="AW14" s="650">
        <v>0</v>
      </c>
      <c r="AX14" s="650">
        <v>0</v>
      </c>
      <c r="AY14" s="651">
        <v>0</v>
      </c>
    </row>
    <row r="15" spans="1:51" s="609" customFormat="1" ht="12.75">
      <c r="A15" s="633">
        <f t="shared" si="1"/>
        <v>7</v>
      </c>
      <c r="B15" s="634" t="s">
        <v>140</v>
      </c>
      <c r="C15" s="634" t="s">
        <v>160</v>
      </c>
      <c r="D15" s="634">
        <v>2007</v>
      </c>
      <c r="E15" s="635" t="s">
        <v>161</v>
      </c>
      <c r="F15" s="611" t="b">
        <v>0</v>
      </c>
      <c r="G15" s="636">
        <v>0</v>
      </c>
      <c r="H15" s="637">
        <v>0.0121462659638182</v>
      </c>
      <c r="I15" s="637">
        <v>0.0121462659638182</v>
      </c>
      <c r="J15" s="637">
        <v>0.0121462659638182</v>
      </c>
      <c r="K15" s="637">
        <v>0.0121462659638182</v>
      </c>
      <c r="L15" s="637">
        <v>0.0121462659638182</v>
      </c>
      <c r="M15" s="637">
        <v>0.01120248105927671</v>
      </c>
      <c r="N15" s="637">
        <v>0.01120248105927671</v>
      </c>
      <c r="O15" s="637">
        <v>0.01120248105927671</v>
      </c>
      <c r="P15" s="637">
        <v>0.01120248105927671</v>
      </c>
      <c r="Q15" s="637">
        <v>0.01120248105927671</v>
      </c>
      <c r="R15" s="637">
        <v>0.01120248105927671</v>
      </c>
      <c r="S15" s="637">
        <v>0.01120248105927671</v>
      </c>
      <c r="T15" s="637">
        <v>0.01120248105927671</v>
      </c>
      <c r="U15" s="637">
        <v>0.01120248105927671</v>
      </c>
      <c r="V15" s="637">
        <v>0.01120248105927671</v>
      </c>
      <c r="W15" s="637">
        <v>0.0020794859238555657</v>
      </c>
      <c r="X15" s="637">
        <v>0.0020794859238555657</v>
      </c>
      <c r="Y15" s="637">
        <v>0.0020794859238555657</v>
      </c>
      <c r="Z15" s="637">
        <v>0</v>
      </c>
      <c r="AA15" s="637">
        <v>0</v>
      </c>
      <c r="AB15" s="637">
        <v>0</v>
      </c>
      <c r="AC15" s="637">
        <v>0</v>
      </c>
      <c r="AD15" s="637">
        <v>0</v>
      </c>
      <c r="AE15" s="637">
        <v>0</v>
      </c>
      <c r="AF15" s="637">
        <v>0</v>
      </c>
      <c r="AG15" s="637">
        <v>0</v>
      </c>
      <c r="AH15" s="637">
        <v>0</v>
      </c>
      <c r="AI15" s="637">
        <v>0</v>
      </c>
      <c r="AJ15" s="637">
        <v>0</v>
      </c>
      <c r="AK15" s="637">
        <v>0</v>
      </c>
      <c r="AL15" s="637">
        <v>0</v>
      </c>
      <c r="AM15" s="637">
        <v>0</v>
      </c>
      <c r="AN15" s="637">
        <v>0</v>
      </c>
      <c r="AO15" s="637">
        <v>0</v>
      </c>
      <c r="AP15" s="637">
        <v>0</v>
      </c>
      <c r="AQ15" s="637">
        <v>0</v>
      </c>
      <c r="AR15" s="637">
        <v>0</v>
      </c>
      <c r="AS15" s="637">
        <v>0</v>
      </c>
      <c r="AT15" s="637">
        <v>0</v>
      </c>
      <c r="AU15" s="637">
        <v>0</v>
      </c>
      <c r="AV15" s="637">
        <v>0</v>
      </c>
      <c r="AW15" s="637">
        <v>0</v>
      </c>
      <c r="AX15" s="637">
        <v>0</v>
      </c>
      <c r="AY15" s="639">
        <v>0</v>
      </c>
    </row>
    <row r="16" spans="1:51" s="609" customFormat="1" ht="12.75">
      <c r="A16" s="627">
        <f t="shared" si="1"/>
        <v>8</v>
      </c>
      <c r="B16" s="628" t="s">
        <v>33</v>
      </c>
      <c r="C16" s="628" t="s">
        <v>160</v>
      </c>
      <c r="D16" s="628">
        <v>2007</v>
      </c>
      <c r="E16" s="629" t="s">
        <v>161</v>
      </c>
      <c r="F16" s="611" t="b">
        <v>0</v>
      </c>
      <c r="G16" s="630">
        <v>0</v>
      </c>
      <c r="H16" s="631">
        <v>0.004225597605039451</v>
      </c>
      <c r="I16" s="631">
        <v>0.003829103974264904</v>
      </c>
      <c r="J16" s="631">
        <v>0.003829103974264904</v>
      </c>
      <c r="K16" s="631">
        <v>0.003829103974264904</v>
      </c>
      <c r="L16" s="631">
        <v>0.003829103974264904</v>
      </c>
      <c r="M16" s="631">
        <v>0.003829103974264904</v>
      </c>
      <c r="N16" s="631">
        <v>0.003829103974264904</v>
      </c>
      <c r="O16" s="631">
        <v>0.003829103974264904</v>
      </c>
      <c r="P16" s="631">
        <v>0.0009314873513585907</v>
      </c>
      <c r="Q16" s="631">
        <v>0.0009314873513585907</v>
      </c>
      <c r="R16" s="631">
        <v>3.762186800075947E-05</v>
      </c>
      <c r="S16" s="631">
        <v>3.762186800075947E-05</v>
      </c>
      <c r="T16" s="631">
        <v>3.762186800075947E-05</v>
      </c>
      <c r="U16" s="631">
        <v>3.762186800075947E-05</v>
      </c>
      <c r="V16" s="631">
        <v>3.762186800075947E-05</v>
      </c>
      <c r="W16" s="631">
        <v>3.762186800075947E-05</v>
      </c>
      <c r="X16" s="631">
        <v>1.393010798199443E-05</v>
      </c>
      <c r="Y16" s="631">
        <v>1.393010798199443E-05</v>
      </c>
      <c r="Z16" s="631">
        <v>0</v>
      </c>
      <c r="AA16" s="631">
        <v>0</v>
      </c>
      <c r="AB16" s="631">
        <v>0</v>
      </c>
      <c r="AC16" s="631">
        <v>0</v>
      </c>
      <c r="AD16" s="631">
        <v>0</v>
      </c>
      <c r="AE16" s="631">
        <v>0</v>
      </c>
      <c r="AF16" s="631">
        <v>0</v>
      </c>
      <c r="AG16" s="631">
        <v>0</v>
      </c>
      <c r="AH16" s="631">
        <v>0</v>
      </c>
      <c r="AI16" s="631">
        <v>0</v>
      </c>
      <c r="AJ16" s="631">
        <v>0</v>
      </c>
      <c r="AK16" s="631">
        <v>0</v>
      </c>
      <c r="AL16" s="631">
        <v>0</v>
      </c>
      <c r="AM16" s="631">
        <v>0</v>
      </c>
      <c r="AN16" s="631">
        <v>0</v>
      </c>
      <c r="AO16" s="631">
        <v>0</v>
      </c>
      <c r="AP16" s="631">
        <v>0</v>
      </c>
      <c r="AQ16" s="631">
        <v>0</v>
      </c>
      <c r="AR16" s="631">
        <v>0</v>
      </c>
      <c r="AS16" s="631">
        <v>0</v>
      </c>
      <c r="AT16" s="631">
        <v>0</v>
      </c>
      <c r="AU16" s="631">
        <v>0</v>
      </c>
      <c r="AV16" s="631">
        <v>0</v>
      </c>
      <c r="AW16" s="631">
        <v>0</v>
      </c>
      <c r="AX16" s="631">
        <v>0</v>
      </c>
      <c r="AY16" s="632">
        <v>0</v>
      </c>
    </row>
    <row r="17" spans="1:51" s="609" customFormat="1" ht="14.25">
      <c r="A17" s="633">
        <f t="shared" si="1"/>
        <v>9</v>
      </c>
      <c r="B17" s="652" t="s">
        <v>163</v>
      </c>
      <c r="C17" s="634" t="s">
        <v>164</v>
      </c>
      <c r="D17" s="634">
        <v>2007</v>
      </c>
      <c r="E17" s="635" t="s">
        <v>161</v>
      </c>
      <c r="F17" s="611" t="b">
        <v>0</v>
      </c>
      <c r="G17" s="636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  <c r="N17" s="637">
        <v>0</v>
      </c>
      <c r="O17" s="637">
        <v>0</v>
      </c>
      <c r="P17" s="637">
        <v>0</v>
      </c>
      <c r="Q17" s="637">
        <v>0</v>
      </c>
      <c r="R17" s="637">
        <v>0</v>
      </c>
      <c r="S17" s="637">
        <v>0</v>
      </c>
      <c r="T17" s="637">
        <v>0</v>
      </c>
      <c r="U17" s="637">
        <v>0</v>
      </c>
      <c r="V17" s="637">
        <v>0</v>
      </c>
      <c r="W17" s="637">
        <v>0</v>
      </c>
      <c r="X17" s="637">
        <v>0</v>
      </c>
      <c r="Y17" s="637">
        <v>0</v>
      </c>
      <c r="Z17" s="637">
        <v>0</v>
      </c>
      <c r="AA17" s="637">
        <v>0</v>
      </c>
      <c r="AB17" s="637">
        <v>0</v>
      </c>
      <c r="AC17" s="637">
        <v>0</v>
      </c>
      <c r="AD17" s="637">
        <v>0</v>
      </c>
      <c r="AE17" s="637">
        <v>0</v>
      </c>
      <c r="AF17" s="637">
        <v>0</v>
      </c>
      <c r="AG17" s="637">
        <v>0</v>
      </c>
      <c r="AH17" s="637">
        <v>0</v>
      </c>
      <c r="AI17" s="637">
        <v>0</v>
      </c>
      <c r="AJ17" s="637">
        <v>0</v>
      </c>
      <c r="AK17" s="637">
        <v>0</v>
      </c>
      <c r="AL17" s="637">
        <v>0</v>
      </c>
      <c r="AM17" s="637">
        <v>0</v>
      </c>
      <c r="AN17" s="637">
        <v>0</v>
      </c>
      <c r="AO17" s="637">
        <v>0</v>
      </c>
      <c r="AP17" s="637">
        <v>0</v>
      </c>
      <c r="AQ17" s="637">
        <v>0</v>
      </c>
      <c r="AR17" s="637">
        <v>0</v>
      </c>
      <c r="AS17" s="637">
        <v>0</v>
      </c>
      <c r="AT17" s="637">
        <v>0</v>
      </c>
      <c r="AU17" s="637">
        <v>0</v>
      </c>
      <c r="AV17" s="637">
        <v>0</v>
      </c>
      <c r="AW17" s="637">
        <v>0</v>
      </c>
      <c r="AX17" s="637">
        <v>0</v>
      </c>
      <c r="AY17" s="639">
        <v>0</v>
      </c>
    </row>
    <row r="18" spans="1:51" s="609" customFormat="1" ht="12.75">
      <c r="A18" s="627">
        <f t="shared" si="1"/>
        <v>10</v>
      </c>
      <c r="B18" s="628" t="s">
        <v>24</v>
      </c>
      <c r="C18" s="628" t="s">
        <v>160</v>
      </c>
      <c r="D18" s="628">
        <v>2007</v>
      </c>
      <c r="E18" s="629" t="s">
        <v>161</v>
      </c>
      <c r="F18" s="611" t="b">
        <v>0</v>
      </c>
      <c r="G18" s="630">
        <v>0</v>
      </c>
      <c r="H18" s="631">
        <v>0.05811636430193243</v>
      </c>
      <c r="I18" s="631">
        <v>0.017331783837300295</v>
      </c>
      <c r="J18" s="631">
        <v>0.008344879321013621</v>
      </c>
      <c r="K18" s="631">
        <v>0.008344879321013621</v>
      </c>
      <c r="L18" s="631">
        <v>0.008344879321013621</v>
      </c>
      <c r="M18" s="631">
        <v>0.008344879321013621</v>
      </c>
      <c r="N18" s="631">
        <v>0.008344879321013621</v>
      </c>
      <c r="O18" s="631">
        <v>0.008344879321013621</v>
      </c>
      <c r="P18" s="631">
        <v>0.008269797329461415</v>
      </c>
      <c r="Q18" s="631">
        <v>0.008269797329461415</v>
      </c>
      <c r="R18" s="631">
        <v>0.008269797329461415</v>
      </c>
      <c r="S18" s="631">
        <v>0.008269797329461415</v>
      </c>
      <c r="T18" s="631">
        <v>0.008269797329461415</v>
      </c>
      <c r="U18" s="631">
        <v>0.008269797329461415</v>
      </c>
      <c r="V18" s="631">
        <v>0</v>
      </c>
      <c r="W18" s="631">
        <v>0</v>
      </c>
      <c r="X18" s="631">
        <v>0</v>
      </c>
      <c r="Y18" s="631">
        <v>0</v>
      </c>
      <c r="Z18" s="631">
        <v>0</v>
      </c>
      <c r="AA18" s="631">
        <v>0</v>
      </c>
      <c r="AB18" s="631">
        <v>0</v>
      </c>
      <c r="AC18" s="631">
        <v>0</v>
      </c>
      <c r="AD18" s="631">
        <v>0</v>
      </c>
      <c r="AE18" s="631">
        <v>0</v>
      </c>
      <c r="AF18" s="631">
        <v>0</v>
      </c>
      <c r="AG18" s="631">
        <v>0</v>
      </c>
      <c r="AH18" s="631">
        <v>0</v>
      </c>
      <c r="AI18" s="631">
        <v>0</v>
      </c>
      <c r="AJ18" s="631">
        <v>0</v>
      </c>
      <c r="AK18" s="631">
        <v>0</v>
      </c>
      <c r="AL18" s="631">
        <v>0</v>
      </c>
      <c r="AM18" s="631">
        <v>0</v>
      </c>
      <c r="AN18" s="631">
        <v>0</v>
      </c>
      <c r="AO18" s="631">
        <v>0</v>
      </c>
      <c r="AP18" s="631">
        <v>0</v>
      </c>
      <c r="AQ18" s="631">
        <v>0</v>
      </c>
      <c r="AR18" s="631">
        <v>0</v>
      </c>
      <c r="AS18" s="631">
        <v>0</v>
      </c>
      <c r="AT18" s="631">
        <v>0</v>
      </c>
      <c r="AU18" s="631">
        <v>0</v>
      </c>
      <c r="AV18" s="631">
        <v>0</v>
      </c>
      <c r="AW18" s="631">
        <v>0</v>
      </c>
      <c r="AX18" s="631">
        <v>0</v>
      </c>
      <c r="AY18" s="632">
        <v>0</v>
      </c>
    </row>
    <row r="19" spans="1:51" s="609" customFormat="1" ht="12.75">
      <c r="A19" s="633">
        <f t="shared" si="1"/>
        <v>11</v>
      </c>
      <c r="B19" s="634" t="s">
        <v>38</v>
      </c>
      <c r="C19" s="634" t="s">
        <v>160</v>
      </c>
      <c r="D19" s="634">
        <v>2007</v>
      </c>
      <c r="E19" s="635" t="s">
        <v>161</v>
      </c>
      <c r="F19" s="611" t="b">
        <v>0</v>
      </c>
      <c r="G19" s="636">
        <v>0</v>
      </c>
      <c r="H19" s="637">
        <v>0.007137999999999999</v>
      </c>
      <c r="I19" s="637">
        <v>0.007137999999999999</v>
      </c>
      <c r="J19" s="637">
        <v>0.007137999999999999</v>
      </c>
      <c r="K19" s="637">
        <v>0.007137999999999999</v>
      </c>
      <c r="L19" s="637">
        <v>0</v>
      </c>
      <c r="M19" s="637">
        <v>0</v>
      </c>
      <c r="N19" s="637">
        <v>0</v>
      </c>
      <c r="O19" s="637">
        <v>0</v>
      </c>
      <c r="P19" s="637">
        <v>0</v>
      </c>
      <c r="Q19" s="637">
        <v>0</v>
      </c>
      <c r="R19" s="637">
        <v>0</v>
      </c>
      <c r="S19" s="637">
        <v>0</v>
      </c>
      <c r="T19" s="637">
        <v>0</v>
      </c>
      <c r="U19" s="637">
        <v>0</v>
      </c>
      <c r="V19" s="637">
        <v>0</v>
      </c>
      <c r="W19" s="637">
        <v>0</v>
      </c>
      <c r="X19" s="637">
        <v>0</v>
      </c>
      <c r="Y19" s="637">
        <v>0</v>
      </c>
      <c r="Z19" s="637">
        <v>0</v>
      </c>
      <c r="AA19" s="637">
        <v>0</v>
      </c>
      <c r="AB19" s="637">
        <v>0</v>
      </c>
      <c r="AC19" s="637">
        <v>0</v>
      </c>
      <c r="AD19" s="637">
        <v>0</v>
      </c>
      <c r="AE19" s="637">
        <v>0</v>
      </c>
      <c r="AF19" s="637">
        <v>0</v>
      </c>
      <c r="AG19" s="637">
        <v>0</v>
      </c>
      <c r="AH19" s="637">
        <v>0</v>
      </c>
      <c r="AI19" s="637">
        <v>0</v>
      </c>
      <c r="AJ19" s="637">
        <v>0</v>
      </c>
      <c r="AK19" s="637">
        <v>0</v>
      </c>
      <c r="AL19" s="637">
        <v>0</v>
      </c>
      <c r="AM19" s="637">
        <v>0</v>
      </c>
      <c r="AN19" s="637">
        <v>0</v>
      </c>
      <c r="AO19" s="637">
        <v>0</v>
      </c>
      <c r="AP19" s="637">
        <v>0</v>
      </c>
      <c r="AQ19" s="637">
        <v>0</v>
      </c>
      <c r="AR19" s="637">
        <v>0</v>
      </c>
      <c r="AS19" s="637">
        <v>0</v>
      </c>
      <c r="AT19" s="637">
        <v>0</v>
      </c>
      <c r="AU19" s="637">
        <v>0</v>
      </c>
      <c r="AV19" s="637">
        <v>0</v>
      </c>
      <c r="AW19" s="637">
        <v>0</v>
      </c>
      <c r="AX19" s="637">
        <v>0</v>
      </c>
      <c r="AY19" s="639">
        <v>0</v>
      </c>
    </row>
    <row r="20" spans="1:51" s="609" customFormat="1" ht="12.75">
      <c r="A20" s="627">
        <f t="shared" si="1"/>
        <v>12</v>
      </c>
      <c r="B20" s="628" t="s">
        <v>165</v>
      </c>
      <c r="C20" s="628" t="s">
        <v>166</v>
      </c>
      <c r="D20" s="628">
        <v>2007</v>
      </c>
      <c r="E20" s="629" t="s">
        <v>161</v>
      </c>
      <c r="F20" s="611" t="b">
        <v>0</v>
      </c>
      <c r="G20" s="630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  <c r="N20" s="631">
        <v>0</v>
      </c>
      <c r="O20" s="631">
        <v>0</v>
      </c>
      <c r="P20" s="631">
        <v>0</v>
      </c>
      <c r="Q20" s="631">
        <v>0</v>
      </c>
      <c r="R20" s="631">
        <v>0</v>
      </c>
      <c r="S20" s="631">
        <v>0</v>
      </c>
      <c r="T20" s="631">
        <v>0</v>
      </c>
      <c r="U20" s="631">
        <v>0</v>
      </c>
      <c r="V20" s="631">
        <v>0</v>
      </c>
      <c r="W20" s="631">
        <v>0</v>
      </c>
      <c r="X20" s="631">
        <v>0</v>
      </c>
      <c r="Y20" s="631">
        <v>0</v>
      </c>
      <c r="Z20" s="631">
        <v>0</v>
      </c>
      <c r="AA20" s="631">
        <v>0</v>
      </c>
      <c r="AB20" s="631">
        <v>0</v>
      </c>
      <c r="AC20" s="631">
        <v>0</v>
      </c>
      <c r="AD20" s="631">
        <v>0</v>
      </c>
      <c r="AE20" s="631">
        <v>0</v>
      </c>
      <c r="AF20" s="631">
        <v>0</v>
      </c>
      <c r="AG20" s="631">
        <v>0</v>
      </c>
      <c r="AH20" s="631">
        <v>0</v>
      </c>
      <c r="AI20" s="631">
        <v>0</v>
      </c>
      <c r="AJ20" s="631">
        <v>0</v>
      </c>
      <c r="AK20" s="631">
        <v>0</v>
      </c>
      <c r="AL20" s="631">
        <v>0</v>
      </c>
      <c r="AM20" s="631">
        <v>0</v>
      </c>
      <c r="AN20" s="631">
        <v>0</v>
      </c>
      <c r="AO20" s="631">
        <v>0</v>
      </c>
      <c r="AP20" s="631">
        <v>0</v>
      </c>
      <c r="AQ20" s="631">
        <v>0</v>
      </c>
      <c r="AR20" s="631">
        <v>0</v>
      </c>
      <c r="AS20" s="631">
        <v>0</v>
      </c>
      <c r="AT20" s="631">
        <v>0</v>
      </c>
      <c r="AU20" s="631">
        <v>0</v>
      </c>
      <c r="AV20" s="631">
        <v>0</v>
      </c>
      <c r="AW20" s="631">
        <v>0</v>
      </c>
      <c r="AX20" s="631">
        <v>0</v>
      </c>
      <c r="AY20" s="632">
        <v>0</v>
      </c>
    </row>
    <row r="21" spans="1:51" s="609" customFormat="1" ht="12.75">
      <c r="A21" s="633">
        <f t="shared" si="1"/>
        <v>13</v>
      </c>
      <c r="B21" s="634" t="s">
        <v>167</v>
      </c>
      <c r="C21" s="634" t="s">
        <v>166</v>
      </c>
      <c r="D21" s="634">
        <v>2007</v>
      </c>
      <c r="E21" s="635" t="s">
        <v>161</v>
      </c>
      <c r="F21" s="611" t="b">
        <v>0</v>
      </c>
      <c r="G21" s="636">
        <v>0</v>
      </c>
      <c r="H21" s="637">
        <v>0.001166863346701851</v>
      </c>
      <c r="I21" s="637">
        <v>0.001166863346701851</v>
      </c>
      <c r="J21" s="637">
        <v>0.001166863346701851</v>
      </c>
      <c r="K21" s="637">
        <v>0.001166863346701851</v>
      </c>
      <c r="L21" s="637">
        <v>0.001166863346701851</v>
      </c>
      <c r="M21" s="637">
        <v>0.001166863346701851</v>
      </c>
      <c r="N21" s="637">
        <v>0.001166863346701851</v>
      </c>
      <c r="O21" s="637">
        <v>0.001166863346701851</v>
      </c>
      <c r="P21" s="637">
        <v>0.001166863346701851</v>
      </c>
      <c r="Q21" s="637">
        <v>0.001166863346701851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7">
        <v>0</v>
      </c>
      <c r="Y21" s="637">
        <v>0</v>
      </c>
      <c r="Z21" s="637">
        <v>0</v>
      </c>
      <c r="AA21" s="637">
        <v>0</v>
      </c>
      <c r="AB21" s="637">
        <v>0</v>
      </c>
      <c r="AC21" s="637">
        <v>0</v>
      </c>
      <c r="AD21" s="637">
        <v>0</v>
      </c>
      <c r="AE21" s="637">
        <v>0</v>
      </c>
      <c r="AF21" s="637">
        <v>0</v>
      </c>
      <c r="AG21" s="637">
        <v>0</v>
      </c>
      <c r="AH21" s="637">
        <v>0</v>
      </c>
      <c r="AI21" s="637">
        <v>0</v>
      </c>
      <c r="AJ21" s="637">
        <v>0</v>
      </c>
      <c r="AK21" s="637">
        <v>0</v>
      </c>
      <c r="AL21" s="637">
        <v>0</v>
      </c>
      <c r="AM21" s="637">
        <v>0</v>
      </c>
      <c r="AN21" s="637">
        <v>0</v>
      </c>
      <c r="AO21" s="637">
        <v>0</v>
      </c>
      <c r="AP21" s="637">
        <v>0</v>
      </c>
      <c r="AQ21" s="637">
        <v>0</v>
      </c>
      <c r="AR21" s="637">
        <v>0</v>
      </c>
      <c r="AS21" s="637">
        <v>0</v>
      </c>
      <c r="AT21" s="637">
        <v>0</v>
      </c>
      <c r="AU21" s="637">
        <v>0</v>
      </c>
      <c r="AV21" s="637">
        <v>0</v>
      </c>
      <c r="AW21" s="637">
        <v>0</v>
      </c>
      <c r="AX21" s="637">
        <v>0</v>
      </c>
      <c r="AY21" s="639">
        <v>0</v>
      </c>
    </row>
    <row r="22" spans="1:51" s="609" customFormat="1" ht="12.75">
      <c r="A22" s="627">
        <f t="shared" si="1"/>
        <v>14</v>
      </c>
      <c r="B22" s="628" t="s">
        <v>168</v>
      </c>
      <c r="C22" s="628" t="s">
        <v>166</v>
      </c>
      <c r="D22" s="628">
        <v>2007</v>
      </c>
      <c r="E22" s="629" t="s">
        <v>161</v>
      </c>
      <c r="F22" s="611" t="b">
        <v>0</v>
      </c>
      <c r="G22" s="630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0</v>
      </c>
      <c r="AD22" s="631">
        <v>0</v>
      </c>
      <c r="AE22" s="631">
        <v>0</v>
      </c>
      <c r="AF22" s="631">
        <v>0</v>
      </c>
      <c r="AG22" s="631">
        <v>0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0</v>
      </c>
      <c r="AR22" s="631">
        <v>0</v>
      </c>
      <c r="AS22" s="631">
        <v>0</v>
      </c>
      <c r="AT22" s="631">
        <v>0</v>
      </c>
      <c r="AU22" s="631">
        <v>0</v>
      </c>
      <c r="AV22" s="631">
        <v>0</v>
      </c>
      <c r="AW22" s="631">
        <v>0</v>
      </c>
      <c r="AX22" s="631">
        <v>0</v>
      </c>
      <c r="AY22" s="632">
        <v>0</v>
      </c>
    </row>
    <row r="23" spans="1:51" s="609" customFormat="1" ht="12.75">
      <c r="A23" s="633">
        <f t="shared" si="1"/>
        <v>15</v>
      </c>
      <c r="B23" s="634" t="s">
        <v>169</v>
      </c>
      <c r="C23" s="634" t="s">
        <v>162</v>
      </c>
      <c r="D23" s="634">
        <v>2007</v>
      </c>
      <c r="E23" s="635" t="s">
        <v>161</v>
      </c>
      <c r="F23" s="611" t="b">
        <v>0</v>
      </c>
      <c r="G23" s="636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  <c r="N23" s="637">
        <v>0</v>
      </c>
      <c r="O23" s="637">
        <v>0</v>
      </c>
      <c r="P23" s="637">
        <v>0</v>
      </c>
      <c r="Q23" s="637">
        <v>0</v>
      </c>
      <c r="R23" s="637">
        <v>0</v>
      </c>
      <c r="S23" s="637">
        <v>0</v>
      </c>
      <c r="T23" s="637">
        <v>0</v>
      </c>
      <c r="U23" s="637">
        <v>0</v>
      </c>
      <c r="V23" s="637">
        <v>0</v>
      </c>
      <c r="W23" s="637">
        <v>0</v>
      </c>
      <c r="X23" s="637">
        <v>0</v>
      </c>
      <c r="Y23" s="637">
        <v>0</v>
      </c>
      <c r="Z23" s="637">
        <v>0</v>
      </c>
      <c r="AA23" s="637">
        <v>0</v>
      </c>
      <c r="AB23" s="637">
        <v>0</v>
      </c>
      <c r="AC23" s="637">
        <v>0</v>
      </c>
      <c r="AD23" s="637">
        <v>0</v>
      </c>
      <c r="AE23" s="637">
        <v>0</v>
      </c>
      <c r="AF23" s="637">
        <v>0</v>
      </c>
      <c r="AG23" s="637">
        <v>0</v>
      </c>
      <c r="AH23" s="637">
        <v>0</v>
      </c>
      <c r="AI23" s="637">
        <v>0</v>
      </c>
      <c r="AJ23" s="637">
        <v>0</v>
      </c>
      <c r="AK23" s="637">
        <v>0</v>
      </c>
      <c r="AL23" s="637">
        <v>0</v>
      </c>
      <c r="AM23" s="637">
        <v>0</v>
      </c>
      <c r="AN23" s="637">
        <v>0</v>
      </c>
      <c r="AO23" s="637">
        <v>0</v>
      </c>
      <c r="AP23" s="637">
        <v>0</v>
      </c>
      <c r="AQ23" s="637">
        <v>0</v>
      </c>
      <c r="AR23" s="637">
        <v>0</v>
      </c>
      <c r="AS23" s="637">
        <v>0</v>
      </c>
      <c r="AT23" s="637">
        <v>0</v>
      </c>
      <c r="AU23" s="637">
        <v>0</v>
      </c>
      <c r="AV23" s="637">
        <v>0</v>
      </c>
      <c r="AW23" s="637">
        <v>0</v>
      </c>
      <c r="AX23" s="637">
        <v>0</v>
      </c>
      <c r="AY23" s="639">
        <v>0</v>
      </c>
    </row>
    <row r="24" spans="1:51" s="609" customFormat="1" ht="12.75">
      <c r="A24" s="627">
        <f t="shared" si="1"/>
        <v>16</v>
      </c>
      <c r="B24" s="628" t="s">
        <v>41</v>
      </c>
      <c r="C24" s="628" t="s">
        <v>170</v>
      </c>
      <c r="D24" s="628">
        <v>2007</v>
      </c>
      <c r="E24" s="629" t="s">
        <v>161</v>
      </c>
      <c r="F24" s="611" t="b">
        <v>0</v>
      </c>
      <c r="G24" s="630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31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1">
        <v>0</v>
      </c>
      <c r="X24" s="631">
        <v>0</v>
      </c>
      <c r="Y24" s="631">
        <v>0</v>
      </c>
      <c r="Z24" s="631">
        <v>0</v>
      </c>
      <c r="AA24" s="631">
        <v>0</v>
      </c>
      <c r="AB24" s="631">
        <v>0</v>
      </c>
      <c r="AC24" s="631">
        <v>0</v>
      </c>
      <c r="AD24" s="631">
        <v>0</v>
      </c>
      <c r="AE24" s="631">
        <v>0</v>
      </c>
      <c r="AF24" s="631">
        <v>0</v>
      </c>
      <c r="AG24" s="631">
        <v>0</v>
      </c>
      <c r="AH24" s="631">
        <v>0</v>
      </c>
      <c r="AI24" s="631">
        <v>0</v>
      </c>
      <c r="AJ24" s="631">
        <v>0</v>
      </c>
      <c r="AK24" s="631">
        <v>0</v>
      </c>
      <c r="AL24" s="631">
        <v>0</v>
      </c>
      <c r="AM24" s="631">
        <v>0</v>
      </c>
      <c r="AN24" s="631">
        <v>0</v>
      </c>
      <c r="AO24" s="631">
        <v>0</v>
      </c>
      <c r="AP24" s="631">
        <v>0</v>
      </c>
      <c r="AQ24" s="631">
        <v>0</v>
      </c>
      <c r="AR24" s="631">
        <v>0</v>
      </c>
      <c r="AS24" s="631">
        <v>0</v>
      </c>
      <c r="AT24" s="631">
        <v>0</v>
      </c>
      <c r="AU24" s="631">
        <v>0</v>
      </c>
      <c r="AV24" s="631">
        <v>0</v>
      </c>
      <c r="AW24" s="631">
        <v>0</v>
      </c>
      <c r="AX24" s="631">
        <v>0</v>
      </c>
      <c r="AY24" s="632">
        <v>0</v>
      </c>
    </row>
    <row r="25" spans="1:51" s="609" customFormat="1" ht="12.75">
      <c r="A25" s="633">
        <f t="shared" si="1"/>
        <v>17</v>
      </c>
      <c r="B25" s="634" t="s">
        <v>45</v>
      </c>
      <c r="C25" s="634" t="s">
        <v>162</v>
      </c>
      <c r="D25" s="634">
        <v>2007</v>
      </c>
      <c r="E25" s="635" t="s">
        <v>161</v>
      </c>
      <c r="F25" s="611" t="b">
        <v>0</v>
      </c>
      <c r="G25" s="636">
        <v>0</v>
      </c>
      <c r="H25" s="637">
        <v>0.20968109573682694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  <c r="N25" s="637">
        <v>0</v>
      </c>
      <c r="O25" s="637">
        <v>0</v>
      </c>
      <c r="P25" s="637">
        <v>0</v>
      </c>
      <c r="Q25" s="637">
        <v>0</v>
      </c>
      <c r="R25" s="637">
        <v>0</v>
      </c>
      <c r="S25" s="637">
        <v>0</v>
      </c>
      <c r="T25" s="637">
        <v>0</v>
      </c>
      <c r="U25" s="637">
        <v>0</v>
      </c>
      <c r="V25" s="637">
        <v>0</v>
      </c>
      <c r="W25" s="637">
        <v>0</v>
      </c>
      <c r="X25" s="637">
        <v>0</v>
      </c>
      <c r="Y25" s="637">
        <v>0</v>
      </c>
      <c r="Z25" s="637">
        <v>0</v>
      </c>
      <c r="AA25" s="637">
        <v>0</v>
      </c>
      <c r="AB25" s="637">
        <v>0</v>
      </c>
      <c r="AC25" s="637">
        <v>0</v>
      </c>
      <c r="AD25" s="637">
        <v>0</v>
      </c>
      <c r="AE25" s="637">
        <v>0</v>
      </c>
      <c r="AF25" s="637">
        <v>0</v>
      </c>
      <c r="AG25" s="637">
        <v>0</v>
      </c>
      <c r="AH25" s="637">
        <v>0</v>
      </c>
      <c r="AI25" s="637">
        <v>0</v>
      </c>
      <c r="AJ25" s="637">
        <v>0</v>
      </c>
      <c r="AK25" s="637">
        <v>0</v>
      </c>
      <c r="AL25" s="637">
        <v>0</v>
      </c>
      <c r="AM25" s="637">
        <v>0</v>
      </c>
      <c r="AN25" s="637">
        <v>0</v>
      </c>
      <c r="AO25" s="637">
        <v>0</v>
      </c>
      <c r="AP25" s="637">
        <v>0</v>
      </c>
      <c r="AQ25" s="637">
        <v>0</v>
      </c>
      <c r="AR25" s="637">
        <v>0</v>
      </c>
      <c r="AS25" s="637">
        <v>0</v>
      </c>
      <c r="AT25" s="637">
        <v>0</v>
      </c>
      <c r="AU25" s="637">
        <v>0</v>
      </c>
      <c r="AV25" s="637">
        <v>0</v>
      </c>
      <c r="AW25" s="637">
        <v>0</v>
      </c>
      <c r="AX25" s="637">
        <v>0</v>
      </c>
      <c r="AY25" s="639">
        <v>0</v>
      </c>
    </row>
    <row r="26" spans="1:51" s="609" customFormat="1" ht="12.75">
      <c r="A26" s="627">
        <f t="shared" si="1"/>
        <v>18</v>
      </c>
      <c r="B26" s="628" t="s">
        <v>142</v>
      </c>
      <c r="C26" s="628" t="s">
        <v>162</v>
      </c>
      <c r="D26" s="628">
        <v>2007</v>
      </c>
      <c r="E26" s="629" t="s">
        <v>161</v>
      </c>
      <c r="F26" s="611" t="b">
        <v>0</v>
      </c>
      <c r="G26" s="630">
        <v>0</v>
      </c>
      <c r="H26" s="631">
        <v>0.017443141413115586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  <c r="N26" s="631">
        <v>0</v>
      </c>
      <c r="O26" s="631">
        <v>0</v>
      </c>
      <c r="P26" s="631">
        <v>0</v>
      </c>
      <c r="Q26" s="631">
        <v>0</v>
      </c>
      <c r="R26" s="631">
        <v>0</v>
      </c>
      <c r="S26" s="631">
        <v>0</v>
      </c>
      <c r="T26" s="631">
        <v>0</v>
      </c>
      <c r="U26" s="631">
        <v>0</v>
      </c>
      <c r="V26" s="631">
        <v>0</v>
      </c>
      <c r="W26" s="631">
        <v>0</v>
      </c>
      <c r="X26" s="631">
        <v>0</v>
      </c>
      <c r="Y26" s="631">
        <v>0</v>
      </c>
      <c r="Z26" s="631">
        <v>0</v>
      </c>
      <c r="AA26" s="631">
        <v>0</v>
      </c>
      <c r="AB26" s="631">
        <v>0</v>
      </c>
      <c r="AC26" s="631">
        <v>0</v>
      </c>
      <c r="AD26" s="631">
        <v>0</v>
      </c>
      <c r="AE26" s="631">
        <v>0</v>
      </c>
      <c r="AF26" s="631">
        <v>0</v>
      </c>
      <c r="AG26" s="631">
        <v>0</v>
      </c>
      <c r="AH26" s="631">
        <v>0</v>
      </c>
      <c r="AI26" s="631">
        <v>0</v>
      </c>
      <c r="AJ26" s="631">
        <v>0</v>
      </c>
      <c r="AK26" s="631">
        <v>0</v>
      </c>
      <c r="AL26" s="631">
        <v>0</v>
      </c>
      <c r="AM26" s="631">
        <v>0</v>
      </c>
      <c r="AN26" s="631">
        <v>0</v>
      </c>
      <c r="AO26" s="631">
        <v>0</v>
      </c>
      <c r="AP26" s="631">
        <v>0</v>
      </c>
      <c r="AQ26" s="631">
        <v>0</v>
      </c>
      <c r="AR26" s="631">
        <v>0</v>
      </c>
      <c r="AS26" s="631">
        <v>0</v>
      </c>
      <c r="AT26" s="631">
        <v>0</v>
      </c>
      <c r="AU26" s="631">
        <v>0</v>
      </c>
      <c r="AV26" s="631">
        <v>0</v>
      </c>
      <c r="AW26" s="631">
        <v>0</v>
      </c>
      <c r="AX26" s="631">
        <v>0</v>
      </c>
      <c r="AY26" s="632">
        <v>0</v>
      </c>
    </row>
    <row r="27" spans="1:51" s="609" customFormat="1" ht="12.75">
      <c r="A27" s="640">
        <f t="shared" si="1"/>
        <v>19</v>
      </c>
      <c r="B27" s="641" t="s">
        <v>171</v>
      </c>
      <c r="C27" s="641" t="s">
        <v>172</v>
      </c>
      <c r="D27" s="641">
        <v>2007</v>
      </c>
      <c r="E27" s="642" t="s">
        <v>161</v>
      </c>
      <c r="F27" s="611" t="b">
        <v>0</v>
      </c>
      <c r="G27" s="643">
        <v>0</v>
      </c>
      <c r="H27" s="644">
        <v>0.001</v>
      </c>
      <c r="I27" s="644">
        <v>0.001</v>
      </c>
      <c r="J27" s="644">
        <v>0.001</v>
      </c>
      <c r="K27" s="644">
        <v>0.001</v>
      </c>
      <c r="L27" s="644">
        <v>0.001</v>
      </c>
      <c r="M27" s="644">
        <v>0.001</v>
      </c>
      <c r="N27" s="644">
        <v>0.001</v>
      </c>
      <c r="O27" s="644">
        <v>0.001</v>
      </c>
      <c r="P27" s="644">
        <v>0.001</v>
      </c>
      <c r="Q27" s="644">
        <v>0.001</v>
      </c>
      <c r="R27" s="644">
        <v>0.001</v>
      </c>
      <c r="S27" s="644">
        <v>0.001</v>
      </c>
      <c r="T27" s="644">
        <v>0.001</v>
      </c>
      <c r="U27" s="644">
        <v>0.001</v>
      </c>
      <c r="V27" s="644">
        <v>0.001</v>
      </c>
      <c r="W27" s="644">
        <v>0.001</v>
      </c>
      <c r="X27" s="644">
        <v>0.001</v>
      </c>
      <c r="Y27" s="644">
        <v>0.001</v>
      </c>
      <c r="Z27" s="644">
        <v>0.001</v>
      </c>
      <c r="AA27" s="644">
        <v>0.001</v>
      </c>
      <c r="AB27" s="644">
        <v>0</v>
      </c>
      <c r="AC27" s="644">
        <v>0</v>
      </c>
      <c r="AD27" s="644">
        <v>0</v>
      </c>
      <c r="AE27" s="644">
        <v>0</v>
      </c>
      <c r="AF27" s="644">
        <v>0</v>
      </c>
      <c r="AG27" s="644">
        <v>0</v>
      </c>
      <c r="AH27" s="644">
        <v>0</v>
      </c>
      <c r="AI27" s="644">
        <v>0</v>
      </c>
      <c r="AJ27" s="644">
        <v>0</v>
      </c>
      <c r="AK27" s="644">
        <v>0</v>
      </c>
      <c r="AL27" s="644">
        <v>0</v>
      </c>
      <c r="AM27" s="644">
        <v>0</v>
      </c>
      <c r="AN27" s="644">
        <v>0</v>
      </c>
      <c r="AO27" s="644">
        <v>0</v>
      </c>
      <c r="AP27" s="644">
        <v>0</v>
      </c>
      <c r="AQ27" s="644">
        <v>0</v>
      </c>
      <c r="AR27" s="644">
        <v>0</v>
      </c>
      <c r="AS27" s="644">
        <v>0</v>
      </c>
      <c r="AT27" s="644">
        <v>0</v>
      </c>
      <c r="AU27" s="644">
        <v>0</v>
      </c>
      <c r="AV27" s="644">
        <v>0</v>
      </c>
      <c r="AW27" s="644">
        <v>0</v>
      </c>
      <c r="AX27" s="644">
        <v>0</v>
      </c>
      <c r="AY27" s="645">
        <v>0</v>
      </c>
    </row>
    <row r="28" spans="1:51" s="609" customFormat="1" ht="12.75">
      <c r="A28" s="646">
        <f t="shared" si="1"/>
        <v>20</v>
      </c>
      <c r="B28" s="647" t="s">
        <v>23</v>
      </c>
      <c r="C28" s="647" t="s">
        <v>160</v>
      </c>
      <c r="D28" s="647">
        <v>2008</v>
      </c>
      <c r="E28" s="648" t="s">
        <v>161</v>
      </c>
      <c r="F28" s="611" t="b">
        <v>0</v>
      </c>
      <c r="G28" s="649">
        <v>0</v>
      </c>
      <c r="H28" s="650">
        <v>0</v>
      </c>
      <c r="I28" s="650">
        <v>0.00322162437348</v>
      </c>
      <c r="J28" s="650">
        <v>0.00322162437348</v>
      </c>
      <c r="K28" s="650">
        <v>0.00322162437348</v>
      </c>
      <c r="L28" s="650">
        <v>0.00322162437348</v>
      </c>
      <c r="M28" s="650">
        <v>0.00314998437348</v>
      </c>
      <c r="N28" s="650">
        <v>0.00314998437348</v>
      </c>
      <c r="O28" s="650">
        <v>0.00314998437348</v>
      </c>
      <c r="P28" s="650">
        <v>0.00314998437348</v>
      </c>
      <c r="Q28" s="650">
        <v>0.0023577924150000006</v>
      </c>
      <c r="R28" s="650">
        <v>0</v>
      </c>
      <c r="S28" s="650">
        <v>0</v>
      </c>
      <c r="T28" s="650">
        <v>0</v>
      </c>
      <c r="U28" s="650">
        <v>0</v>
      </c>
      <c r="V28" s="650">
        <v>0</v>
      </c>
      <c r="W28" s="650">
        <v>0</v>
      </c>
      <c r="X28" s="650">
        <v>0</v>
      </c>
      <c r="Y28" s="650">
        <v>0</v>
      </c>
      <c r="Z28" s="650">
        <v>0</v>
      </c>
      <c r="AA28" s="650">
        <v>0</v>
      </c>
      <c r="AB28" s="650">
        <v>0</v>
      </c>
      <c r="AC28" s="650">
        <v>0</v>
      </c>
      <c r="AD28" s="650">
        <v>0</v>
      </c>
      <c r="AE28" s="650">
        <v>0</v>
      </c>
      <c r="AF28" s="650">
        <v>0</v>
      </c>
      <c r="AG28" s="650">
        <v>0</v>
      </c>
      <c r="AH28" s="650">
        <v>0</v>
      </c>
      <c r="AI28" s="650">
        <v>0</v>
      </c>
      <c r="AJ28" s="650">
        <v>0</v>
      </c>
      <c r="AK28" s="650">
        <v>0</v>
      </c>
      <c r="AL28" s="650">
        <v>0</v>
      </c>
      <c r="AM28" s="650">
        <v>0</v>
      </c>
      <c r="AN28" s="650">
        <v>0</v>
      </c>
      <c r="AO28" s="650">
        <v>0</v>
      </c>
      <c r="AP28" s="650">
        <v>0</v>
      </c>
      <c r="AQ28" s="650">
        <v>0</v>
      </c>
      <c r="AR28" s="650">
        <v>0</v>
      </c>
      <c r="AS28" s="650">
        <v>0</v>
      </c>
      <c r="AT28" s="650">
        <v>0</v>
      </c>
      <c r="AU28" s="650">
        <v>0</v>
      </c>
      <c r="AV28" s="650">
        <v>0</v>
      </c>
      <c r="AW28" s="650">
        <v>0</v>
      </c>
      <c r="AX28" s="650">
        <v>0</v>
      </c>
      <c r="AY28" s="651">
        <v>0</v>
      </c>
    </row>
    <row r="29" spans="1:51" s="609" customFormat="1" ht="12.75">
      <c r="A29" s="633">
        <f t="shared" si="1"/>
        <v>21</v>
      </c>
      <c r="B29" s="634" t="s">
        <v>173</v>
      </c>
      <c r="C29" s="634" t="s">
        <v>160</v>
      </c>
      <c r="D29" s="634">
        <v>2008</v>
      </c>
      <c r="E29" s="635" t="s">
        <v>161</v>
      </c>
      <c r="F29" s="611" t="b">
        <v>0</v>
      </c>
      <c r="G29" s="636">
        <v>0</v>
      </c>
      <c r="H29" s="637">
        <v>0</v>
      </c>
      <c r="I29" s="637">
        <v>0.012464527880271017</v>
      </c>
      <c r="J29" s="637">
        <v>0.012464527880271017</v>
      </c>
      <c r="K29" s="637">
        <v>0.012464527880271017</v>
      </c>
      <c r="L29" s="637">
        <v>0.012464527880271017</v>
      </c>
      <c r="M29" s="637">
        <v>0.012464527880271017</v>
      </c>
      <c r="N29" s="637">
        <v>0.012464527880271017</v>
      </c>
      <c r="O29" s="637">
        <v>0.012464527880271017</v>
      </c>
      <c r="P29" s="637">
        <v>0.012464527880271017</v>
      </c>
      <c r="Q29" s="637">
        <v>0.012464527880271017</v>
      </c>
      <c r="R29" s="637">
        <v>0.012464527880271017</v>
      </c>
      <c r="S29" s="637">
        <v>0.012464527880271017</v>
      </c>
      <c r="T29" s="637">
        <v>0.012464527880271017</v>
      </c>
      <c r="U29" s="637">
        <v>0.012464527880271017</v>
      </c>
      <c r="V29" s="637">
        <v>0.012464527880271017</v>
      </c>
      <c r="W29" s="637">
        <v>0.012464527880271017</v>
      </c>
      <c r="X29" s="637">
        <v>0.010107951363002672</v>
      </c>
      <c r="Y29" s="637">
        <v>0.010107951363002672</v>
      </c>
      <c r="Z29" s="637">
        <v>0.010107951363002672</v>
      </c>
      <c r="AA29" s="637">
        <v>0</v>
      </c>
      <c r="AB29" s="637">
        <v>0</v>
      </c>
      <c r="AC29" s="637">
        <v>0</v>
      </c>
      <c r="AD29" s="637">
        <v>0</v>
      </c>
      <c r="AE29" s="637">
        <v>0</v>
      </c>
      <c r="AF29" s="637">
        <v>0</v>
      </c>
      <c r="AG29" s="637">
        <v>0</v>
      </c>
      <c r="AH29" s="637">
        <v>0</v>
      </c>
      <c r="AI29" s="637">
        <v>0</v>
      </c>
      <c r="AJ29" s="637">
        <v>0</v>
      </c>
      <c r="AK29" s="637">
        <v>0</v>
      </c>
      <c r="AL29" s="637">
        <v>0</v>
      </c>
      <c r="AM29" s="637">
        <v>0</v>
      </c>
      <c r="AN29" s="637">
        <v>0</v>
      </c>
      <c r="AO29" s="637">
        <v>0</v>
      </c>
      <c r="AP29" s="637">
        <v>0</v>
      </c>
      <c r="AQ29" s="637">
        <v>0</v>
      </c>
      <c r="AR29" s="637">
        <v>0</v>
      </c>
      <c r="AS29" s="637">
        <v>0</v>
      </c>
      <c r="AT29" s="637">
        <v>0</v>
      </c>
      <c r="AU29" s="637">
        <v>0</v>
      </c>
      <c r="AV29" s="637">
        <v>0</v>
      </c>
      <c r="AW29" s="637">
        <v>0</v>
      </c>
      <c r="AX29" s="637">
        <v>0</v>
      </c>
      <c r="AY29" s="639">
        <v>0</v>
      </c>
    </row>
    <row r="30" spans="1:51" s="609" customFormat="1" ht="12.75">
      <c r="A30" s="627">
        <f t="shared" si="1"/>
        <v>22</v>
      </c>
      <c r="B30" s="628" t="s">
        <v>40</v>
      </c>
      <c r="C30" s="628" t="s">
        <v>160</v>
      </c>
      <c r="D30" s="628">
        <v>2008</v>
      </c>
      <c r="E30" s="629" t="s">
        <v>161</v>
      </c>
      <c r="F30" s="611" t="b">
        <v>0</v>
      </c>
      <c r="G30" s="630">
        <v>0</v>
      </c>
      <c r="H30" s="631">
        <v>0</v>
      </c>
      <c r="I30" s="631">
        <v>0.005447196875124567</v>
      </c>
      <c r="J30" s="631">
        <v>0.0052051608507716575</v>
      </c>
      <c r="K30" s="631">
        <v>0.0052051608507716575</v>
      </c>
      <c r="L30" s="631">
        <v>0.0052051608507716575</v>
      </c>
      <c r="M30" s="631">
        <v>0.004731136938555669</v>
      </c>
      <c r="N30" s="631">
        <v>0.004731136938555669</v>
      </c>
      <c r="O30" s="631">
        <v>0.0036393034656847395</v>
      </c>
      <c r="P30" s="631">
        <v>0.0032705324634822366</v>
      </c>
      <c r="Q30" s="631">
        <v>0.002396946139673815</v>
      </c>
      <c r="R30" s="631">
        <v>0.0019336135106940554</v>
      </c>
      <c r="S30" s="631">
        <v>0.0017043725101087157</v>
      </c>
      <c r="T30" s="631">
        <v>0.0017043725101087157</v>
      </c>
      <c r="U30" s="631">
        <v>0.0008343722006825491</v>
      </c>
      <c r="V30" s="631">
        <v>0.0008343722006825491</v>
      </c>
      <c r="W30" s="631">
        <v>0.0008343722006825491</v>
      </c>
      <c r="X30" s="631">
        <v>0.0008343722006825491</v>
      </c>
      <c r="Y30" s="631">
        <v>0</v>
      </c>
      <c r="Z30" s="631">
        <v>0</v>
      </c>
      <c r="AA30" s="631">
        <v>0</v>
      </c>
      <c r="AB30" s="631">
        <v>0</v>
      </c>
      <c r="AC30" s="631">
        <v>0</v>
      </c>
      <c r="AD30" s="631">
        <v>0</v>
      </c>
      <c r="AE30" s="631">
        <v>0</v>
      </c>
      <c r="AF30" s="631">
        <v>0</v>
      </c>
      <c r="AG30" s="631">
        <v>0</v>
      </c>
      <c r="AH30" s="631">
        <v>0</v>
      </c>
      <c r="AI30" s="631">
        <v>0</v>
      </c>
      <c r="AJ30" s="631">
        <v>0</v>
      </c>
      <c r="AK30" s="631">
        <v>0</v>
      </c>
      <c r="AL30" s="631">
        <v>0</v>
      </c>
      <c r="AM30" s="631">
        <v>0</v>
      </c>
      <c r="AN30" s="631">
        <v>0</v>
      </c>
      <c r="AO30" s="631">
        <v>0</v>
      </c>
      <c r="AP30" s="631">
        <v>0</v>
      </c>
      <c r="AQ30" s="631">
        <v>0</v>
      </c>
      <c r="AR30" s="631">
        <v>0</v>
      </c>
      <c r="AS30" s="631">
        <v>0</v>
      </c>
      <c r="AT30" s="631">
        <v>0</v>
      </c>
      <c r="AU30" s="631">
        <v>0</v>
      </c>
      <c r="AV30" s="631">
        <v>0</v>
      </c>
      <c r="AW30" s="631">
        <v>0</v>
      </c>
      <c r="AX30" s="631">
        <v>0</v>
      </c>
      <c r="AY30" s="632">
        <v>0</v>
      </c>
    </row>
    <row r="31" spans="1:51" s="609" customFormat="1" ht="14.25">
      <c r="A31" s="633">
        <f t="shared" si="1"/>
        <v>23</v>
      </c>
      <c r="B31" s="652" t="s">
        <v>163</v>
      </c>
      <c r="C31" s="634" t="s">
        <v>164</v>
      </c>
      <c r="D31" s="634">
        <v>2008</v>
      </c>
      <c r="E31" s="635" t="s">
        <v>161</v>
      </c>
      <c r="F31" s="611" t="b">
        <v>0</v>
      </c>
      <c r="G31" s="636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0</v>
      </c>
      <c r="N31" s="637">
        <v>0</v>
      </c>
      <c r="O31" s="637">
        <v>0</v>
      </c>
      <c r="P31" s="637">
        <v>0</v>
      </c>
      <c r="Q31" s="637">
        <v>0</v>
      </c>
      <c r="R31" s="637">
        <v>0</v>
      </c>
      <c r="S31" s="637">
        <v>0</v>
      </c>
      <c r="T31" s="637">
        <v>0</v>
      </c>
      <c r="U31" s="637">
        <v>0</v>
      </c>
      <c r="V31" s="637">
        <v>0</v>
      </c>
      <c r="W31" s="637">
        <v>0</v>
      </c>
      <c r="X31" s="637">
        <v>0</v>
      </c>
      <c r="Y31" s="637">
        <v>0</v>
      </c>
      <c r="Z31" s="637">
        <v>0</v>
      </c>
      <c r="AA31" s="637">
        <v>0</v>
      </c>
      <c r="AB31" s="637">
        <v>0</v>
      </c>
      <c r="AC31" s="637">
        <v>0</v>
      </c>
      <c r="AD31" s="637">
        <v>0</v>
      </c>
      <c r="AE31" s="637">
        <v>0</v>
      </c>
      <c r="AF31" s="637">
        <v>0</v>
      </c>
      <c r="AG31" s="637">
        <v>0</v>
      </c>
      <c r="AH31" s="637">
        <v>0</v>
      </c>
      <c r="AI31" s="637">
        <v>0</v>
      </c>
      <c r="AJ31" s="637">
        <v>0</v>
      </c>
      <c r="AK31" s="637">
        <v>0</v>
      </c>
      <c r="AL31" s="637">
        <v>0</v>
      </c>
      <c r="AM31" s="637">
        <v>0</v>
      </c>
      <c r="AN31" s="637">
        <v>0</v>
      </c>
      <c r="AO31" s="637">
        <v>0</v>
      </c>
      <c r="AP31" s="637">
        <v>0</v>
      </c>
      <c r="AQ31" s="637">
        <v>0</v>
      </c>
      <c r="AR31" s="637">
        <v>0</v>
      </c>
      <c r="AS31" s="637">
        <v>0</v>
      </c>
      <c r="AT31" s="637">
        <v>0</v>
      </c>
      <c r="AU31" s="637">
        <v>0</v>
      </c>
      <c r="AV31" s="637">
        <v>0</v>
      </c>
      <c r="AW31" s="637">
        <v>0</v>
      </c>
      <c r="AX31" s="637">
        <v>0</v>
      </c>
      <c r="AY31" s="639">
        <v>0</v>
      </c>
    </row>
    <row r="32" spans="1:51" s="609" customFormat="1" ht="12.75">
      <c r="A32" s="627">
        <f t="shared" si="1"/>
        <v>24</v>
      </c>
      <c r="B32" s="628" t="s">
        <v>39</v>
      </c>
      <c r="C32" s="628" t="s">
        <v>160</v>
      </c>
      <c r="D32" s="628">
        <v>2008</v>
      </c>
      <c r="E32" s="629" t="s">
        <v>161</v>
      </c>
      <c r="F32" s="611" t="b">
        <v>0</v>
      </c>
      <c r="G32" s="630">
        <v>0</v>
      </c>
      <c r="H32" s="631">
        <v>0</v>
      </c>
      <c r="I32" s="631">
        <v>0.005002393489707994</v>
      </c>
      <c r="J32" s="631">
        <v>0.0028686444554929203</v>
      </c>
      <c r="K32" s="631">
        <v>0.0028686444554929203</v>
      </c>
      <c r="L32" s="631">
        <v>0.0028686444554929203</v>
      </c>
      <c r="M32" s="631">
        <v>0.0028686444554929203</v>
      </c>
      <c r="N32" s="631">
        <v>0.0028686444554929203</v>
      </c>
      <c r="O32" s="631">
        <v>0.0028686444554929203</v>
      </c>
      <c r="P32" s="631">
        <v>0.0028686444554929203</v>
      </c>
      <c r="Q32" s="631">
        <v>0.0027688077333428577</v>
      </c>
      <c r="R32" s="631">
        <v>0.0027688077333428577</v>
      </c>
      <c r="S32" s="631">
        <v>0.0027394988580657148</v>
      </c>
      <c r="T32" s="631">
        <v>0.0027394988580657148</v>
      </c>
      <c r="U32" s="631">
        <v>0.0027394988580657148</v>
      </c>
      <c r="V32" s="631">
        <v>0.0027046648553444887</v>
      </c>
      <c r="W32" s="631">
        <v>0.002691583317505696</v>
      </c>
      <c r="X32" s="631">
        <v>0.002558746491562121</v>
      </c>
      <c r="Y32" s="631">
        <v>0.002558746491562121</v>
      </c>
      <c r="Z32" s="631">
        <v>0.002558746491562121</v>
      </c>
      <c r="AA32" s="631">
        <v>0.002558746491562121</v>
      </c>
      <c r="AB32" s="631">
        <v>0.002558746491562121</v>
      </c>
      <c r="AC32" s="631">
        <v>0</v>
      </c>
      <c r="AD32" s="631">
        <v>0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0</v>
      </c>
      <c r="AM32" s="631">
        <v>0</v>
      </c>
      <c r="AN32" s="631">
        <v>0</v>
      </c>
      <c r="AO32" s="631">
        <v>0</v>
      </c>
      <c r="AP32" s="631">
        <v>0</v>
      </c>
      <c r="AQ32" s="631">
        <v>0</v>
      </c>
      <c r="AR32" s="631">
        <v>0</v>
      </c>
      <c r="AS32" s="631">
        <v>0</v>
      </c>
      <c r="AT32" s="631">
        <v>0</v>
      </c>
      <c r="AU32" s="631">
        <v>0</v>
      </c>
      <c r="AV32" s="631">
        <v>0</v>
      </c>
      <c r="AW32" s="631">
        <v>0</v>
      </c>
      <c r="AX32" s="631">
        <v>0</v>
      </c>
      <c r="AY32" s="632">
        <v>0</v>
      </c>
    </row>
    <row r="33" spans="1:51" s="609" customFormat="1" ht="12.75">
      <c r="A33" s="633">
        <f t="shared" si="1"/>
        <v>25</v>
      </c>
      <c r="B33" s="634" t="s">
        <v>169</v>
      </c>
      <c r="C33" s="634" t="s">
        <v>162</v>
      </c>
      <c r="D33" s="634">
        <v>2008</v>
      </c>
      <c r="E33" s="635" t="s">
        <v>161</v>
      </c>
      <c r="F33" s="611" t="b">
        <v>0</v>
      </c>
      <c r="G33" s="636">
        <v>0</v>
      </c>
      <c r="H33" s="637">
        <v>0</v>
      </c>
      <c r="I33" s="637">
        <v>0.0003335269867204742</v>
      </c>
      <c r="J33" s="637">
        <v>0.00033356570521285103</v>
      </c>
      <c r="K33" s="637">
        <v>0.00033356570521285103</v>
      </c>
      <c r="L33" s="637">
        <v>0.00033356570521285103</v>
      </c>
      <c r="M33" s="637">
        <v>0.00033356570521285103</v>
      </c>
      <c r="N33" s="637">
        <v>0.00033356570521285103</v>
      </c>
      <c r="O33" s="637">
        <v>0.00033356570521285103</v>
      </c>
      <c r="P33" s="637">
        <v>0.00033356570521285103</v>
      </c>
      <c r="Q33" s="637">
        <v>0.0003285699049437524</v>
      </c>
      <c r="R33" s="637">
        <v>0.0003285699049437524</v>
      </c>
      <c r="S33" s="637">
        <v>0.0003285699049437524</v>
      </c>
      <c r="T33" s="637">
        <v>0.0003285699049437524</v>
      </c>
      <c r="U33" s="637">
        <v>0.0003285699049437524</v>
      </c>
      <c r="V33" s="637">
        <v>0.0003285699049437524</v>
      </c>
      <c r="W33" s="637">
        <v>0.0003285699049437524</v>
      </c>
      <c r="X33" s="637">
        <v>0.00031871280779543977</v>
      </c>
      <c r="Y33" s="637">
        <v>0</v>
      </c>
      <c r="Z33" s="637">
        <v>0</v>
      </c>
      <c r="AA33" s="637">
        <v>0</v>
      </c>
      <c r="AB33" s="637">
        <v>0</v>
      </c>
      <c r="AC33" s="637">
        <v>0</v>
      </c>
      <c r="AD33" s="637">
        <v>0</v>
      </c>
      <c r="AE33" s="637">
        <v>0</v>
      </c>
      <c r="AF33" s="637">
        <v>0</v>
      </c>
      <c r="AG33" s="637">
        <v>0</v>
      </c>
      <c r="AH33" s="637">
        <v>0</v>
      </c>
      <c r="AI33" s="637">
        <v>0</v>
      </c>
      <c r="AJ33" s="637">
        <v>0</v>
      </c>
      <c r="AK33" s="637">
        <v>0</v>
      </c>
      <c r="AL33" s="637">
        <v>0</v>
      </c>
      <c r="AM33" s="637">
        <v>0</v>
      </c>
      <c r="AN33" s="637">
        <v>0</v>
      </c>
      <c r="AO33" s="637">
        <v>0</v>
      </c>
      <c r="AP33" s="637">
        <v>0</v>
      </c>
      <c r="AQ33" s="637">
        <v>0</v>
      </c>
      <c r="AR33" s="637">
        <v>0</v>
      </c>
      <c r="AS33" s="637">
        <v>0</v>
      </c>
      <c r="AT33" s="637">
        <v>0</v>
      </c>
      <c r="AU33" s="637">
        <v>0</v>
      </c>
      <c r="AV33" s="637">
        <v>0</v>
      </c>
      <c r="AW33" s="637">
        <v>0</v>
      </c>
      <c r="AX33" s="637">
        <v>0</v>
      </c>
      <c r="AY33" s="639">
        <v>0</v>
      </c>
    </row>
    <row r="34" spans="1:51" s="609" customFormat="1" ht="12.75">
      <c r="A34" s="627">
        <f t="shared" si="1"/>
        <v>26</v>
      </c>
      <c r="B34" s="628" t="s">
        <v>41</v>
      </c>
      <c r="C34" s="628" t="s">
        <v>170</v>
      </c>
      <c r="D34" s="628">
        <v>2008</v>
      </c>
      <c r="E34" s="629" t="s">
        <v>161</v>
      </c>
      <c r="F34" s="611" t="b">
        <v>0</v>
      </c>
      <c r="G34" s="630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2">
        <v>0</v>
      </c>
    </row>
    <row r="35" spans="1:51" s="609" customFormat="1" ht="12.75">
      <c r="A35" s="633">
        <f t="shared" si="1"/>
        <v>27</v>
      </c>
      <c r="B35" s="634" t="s">
        <v>42</v>
      </c>
      <c r="C35" s="634" t="s">
        <v>162</v>
      </c>
      <c r="D35" s="634">
        <v>2008</v>
      </c>
      <c r="E35" s="635" t="s">
        <v>161</v>
      </c>
      <c r="F35" s="611" t="b">
        <v>0</v>
      </c>
      <c r="G35" s="636">
        <v>0</v>
      </c>
      <c r="H35" s="637">
        <v>0</v>
      </c>
      <c r="I35" s="637">
        <v>0.0002231624055011061</v>
      </c>
      <c r="J35" s="637">
        <v>0.0002231624055011061</v>
      </c>
      <c r="K35" s="637">
        <v>0.0002231624055011061</v>
      </c>
      <c r="L35" s="637">
        <v>0.0002231624055011061</v>
      </c>
      <c r="M35" s="637">
        <v>0.0002231624055011061</v>
      </c>
      <c r="N35" s="637">
        <v>0.0002231624055011061</v>
      </c>
      <c r="O35" s="637">
        <v>0.0002231624055011061</v>
      </c>
      <c r="P35" s="637">
        <v>0.0002231624055011061</v>
      </c>
      <c r="Q35" s="637">
        <v>0.0002231624055011061</v>
      </c>
      <c r="R35" s="637">
        <v>0.0002231624055011061</v>
      </c>
      <c r="S35" s="637">
        <v>0.0002231624055011061</v>
      </c>
      <c r="T35" s="637">
        <v>0.0002231624055011061</v>
      </c>
      <c r="U35" s="637">
        <v>0.0002231624055011061</v>
      </c>
      <c r="V35" s="637">
        <v>0.0002231624055011061</v>
      </c>
      <c r="W35" s="637">
        <v>0</v>
      </c>
      <c r="X35" s="637">
        <v>0</v>
      </c>
      <c r="Y35" s="637">
        <v>0</v>
      </c>
      <c r="Z35" s="637">
        <v>0</v>
      </c>
      <c r="AA35" s="637">
        <v>0</v>
      </c>
      <c r="AB35" s="637">
        <v>0</v>
      </c>
      <c r="AC35" s="637">
        <v>0</v>
      </c>
      <c r="AD35" s="637">
        <v>0</v>
      </c>
      <c r="AE35" s="637">
        <v>0</v>
      </c>
      <c r="AF35" s="637">
        <v>0</v>
      </c>
      <c r="AG35" s="637">
        <v>0</v>
      </c>
      <c r="AH35" s="637">
        <v>0</v>
      </c>
      <c r="AI35" s="637">
        <v>0</v>
      </c>
      <c r="AJ35" s="637">
        <v>0</v>
      </c>
      <c r="AK35" s="637">
        <v>0</v>
      </c>
      <c r="AL35" s="637">
        <v>0</v>
      </c>
      <c r="AM35" s="637">
        <v>0</v>
      </c>
      <c r="AN35" s="637">
        <v>0</v>
      </c>
      <c r="AO35" s="637">
        <v>0</v>
      </c>
      <c r="AP35" s="637">
        <v>0</v>
      </c>
      <c r="AQ35" s="637">
        <v>0</v>
      </c>
      <c r="AR35" s="637">
        <v>0</v>
      </c>
      <c r="AS35" s="637">
        <v>0</v>
      </c>
      <c r="AT35" s="637">
        <v>0</v>
      </c>
      <c r="AU35" s="637">
        <v>0</v>
      </c>
      <c r="AV35" s="637">
        <v>0</v>
      </c>
      <c r="AW35" s="637">
        <v>0</v>
      </c>
      <c r="AX35" s="637">
        <v>0</v>
      </c>
      <c r="AY35" s="639">
        <v>0</v>
      </c>
    </row>
    <row r="36" spans="1:51" s="609" customFormat="1" ht="12.75">
      <c r="A36" s="627">
        <f t="shared" si="1"/>
        <v>28</v>
      </c>
      <c r="B36" s="628" t="s">
        <v>43</v>
      </c>
      <c r="C36" s="628" t="s">
        <v>174</v>
      </c>
      <c r="D36" s="628">
        <v>2008</v>
      </c>
      <c r="E36" s="629" t="s">
        <v>161</v>
      </c>
      <c r="F36" s="611" t="b">
        <v>0</v>
      </c>
      <c r="G36" s="630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0</v>
      </c>
      <c r="R36" s="631">
        <v>0</v>
      </c>
      <c r="S36" s="631">
        <v>0</v>
      </c>
      <c r="T36" s="631">
        <v>0</v>
      </c>
      <c r="U36" s="631">
        <v>0</v>
      </c>
      <c r="V36" s="631">
        <v>0</v>
      </c>
      <c r="W36" s="631">
        <v>0</v>
      </c>
      <c r="X36" s="631">
        <v>0</v>
      </c>
      <c r="Y36" s="631">
        <v>0</v>
      </c>
      <c r="Z36" s="631">
        <v>0</v>
      </c>
      <c r="AA36" s="631">
        <v>0</v>
      </c>
      <c r="AB36" s="631">
        <v>0</v>
      </c>
      <c r="AC36" s="631">
        <v>0</v>
      </c>
      <c r="AD36" s="631">
        <v>0</v>
      </c>
      <c r="AE36" s="631">
        <v>0</v>
      </c>
      <c r="AF36" s="631">
        <v>0</v>
      </c>
      <c r="AG36" s="631">
        <v>0</v>
      </c>
      <c r="AH36" s="631">
        <v>0</v>
      </c>
      <c r="AI36" s="631">
        <v>0</v>
      </c>
      <c r="AJ36" s="631">
        <v>0</v>
      </c>
      <c r="AK36" s="631">
        <v>0</v>
      </c>
      <c r="AL36" s="631">
        <v>0</v>
      </c>
      <c r="AM36" s="631">
        <v>0</v>
      </c>
      <c r="AN36" s="631">
        <v>0</v>
      </c>
      <c r="AO36" s="631">
        <v>0</v>
      </c>
      <c r="AP36" s="631">
        <v>0</v>
      </c>
      <c r="AQ36" s="631">
        <v>0</v>
      </c>
      <c r="AR36" s="631">
        <v>0</v>
      </c>
      <c r="AS36" s="631">
        <v>0</v>
      </c>
      <c r="AT36" s="631">
        <v>0</v>
      </c>
      <c r="AU36" s="631">
        <v>0</v>
      </c>
      <c r="AV36" s="631">
        <v>0</v>
      </c>
      <c r="AW36" s="631">
        <v>0</v>
      </c>
      <c r="AX36" s="631">
        <v>0</v>
      </c>
      <c r="AY36" s="632">
        <v>0</v>
      </c>
    </row>
    <row r="37" spans="1:51" s="609" customFormat="1" ht="12.75">
      <c r="A37" s="633">
        <f t="shared" si="1"/>
        <v>29</v>
      </c>
      <c r="B37" s="634" t="s">
        <v>45</v>
      </c>
      <c r="C37" s="634" t="s">
        <v>162</v>
      </c>
      <c r="D37" s="634">
        <v>2008</v>
      </c>
      <c r="E37" s="635" t="s">
        <v>161</v>
      </c>
      <c r="F37" s="611" t="b">
        <v>0</v>
      </c>
      <c r="G37" s="636">
        <v>0</v>
      </c>
      <c r="H37" s="637">
        <v>0</v>
      </c>
      <c r="I37" s="637">
        <v>0.28850304511179764</v>
      </c>
      <c r="J37" s="637">
        <v>0</v>
      </c>
      <c r="K37" s="637">
        <v>0</v>
      </c>
      <c r="L37" s="637">
        <v>0</v>
      </c>
      <c r="M37" s="637">
        <v>0</v>
      </c>
      <c r="N37" s="637">
        <v>0</v>
      </c>
      <c r="O37" s="637">
        <v>0</v>
      </c>
      <c r="P37" s="637">
        <v>0</v>
      </c>
      <c r="Q37" s="637">
        <v>0</v>
      </c>
      <c r="R37" s="637">
        <v>0</v>
      </c>
      <c r="S37" s="637">
        <v>0</v>
      </c>
      <c r="T37" s="637">
        <v>0</v>
      </c>
      <c r="U37" s="637">
        <v>0</v>
      </c>
      <c r="V37" s="637">
        <v>0</v>
      </c>
      <c r="W37" s="637">
        <v>0</v>
      </c>
      <c r="X37" s="637">
        <v>0</v>
      </c>
      <c r="Y37" s="637">
        <v>0</v>
      </c>
      <c r="Z37" s="637">
        <v>0</v>
      </c>
      <c r="AA37" s="637">
        <v>0</v>
      </c>
      <c r="AB37" s="637">
        <v>0</v>
      </c>
      <c r="AC37" s="637">
        <v>0</v>
      </c>
      <c r="AD37" s="637">
        <v>0</v>
      </c>
      <c r="AE37" s="637">
        <v>0</v>
      </c>
      <c r="AF37" s="637">
        <v>0</v>
      </c>
      <c r="AG37" s="637">
        <v>0</v>
      </c>
      <c r="AH37" s="637">
        <v>0</v>
      </c>
      <c r="AI37" s="637">
        <v>0</v>
      </c>
      <c r="AJ37" s="637">
        <v>0</v>
      </c>
      <c r="AK37" s="637">
        <v>0</v>
      </c>
      <c r="AL37" s="637">
        <v>0</v>
      </c>
      <c r="AM37" s="637">
        <v>0</v>
      </c>
      <c r="AN37" s="637">
        <v>0</v>
      </c>
      <c r="AO37" s="637">
        <v>0</v>
      </c>
      <c r="AP37" s="637">
        <v>0</v>
      </c>
      <c r="AQ37" s="637">
        <v>0</v>
      </c>
      <c r="AR37" s="637">
        <v>0</v>
      </c>
      <c r="AS37" s="637">
        <v>0</v>
      </c>
      <c r="AT37" s="637">
        <v>0</v>
      </c>
      <c r="AU37" s="637">
        <v>0</v>
      </c>
      <c r="AV37" s="637">
        <v>0</v>
      </c>
      <c r="AW37" s="637">
        <v>0</v>
      </c>
      <c r="AX37" s="637">
        <v>0</v>
      </c>
      <c r="AY37" s="639">
        <v>0</v>
      </c>
    </row>
    <row r="38" spans="1:51" s="609" customFormat="1" ht="12.75">
      <c r="A38" s="627">
        <f t="shared" si="1"/>
        <v>30</v>
      </c>
      <c r="B38" s="628" t="s">
        <v>46</v>
      </c>
      <c r="C38" s="628" t="s">
        <v>162</v>
      </c>
      <c r="D38" s="628">
        <v>2008</v>
      </c>
      <c r="E38" s="629" t="s">
        <v>161</v>
      </c>
      <c r="F38" s="611" t="b">
        <v>0</v>
      </c>
      <c r="G38" s="630">
        <v>0</v>
      </c>
      <c r="H38" s="631">
        <v>0</v>
      </c>
      <c r="I38" s="631">
        <v>0.05579060137527652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31">
        <v>0</v>
      </c>
      <c r="AT38" s="631">
        <v>0</v>
      </c>
      <c r="AU38" s="631">
        <v>0</v>
      </c>
      <c r="AV38" s="631">
        <v>0</v>
      </c>
      <c r="AW38" s="631">
        <v>0</v>
      </c>
      <c r="AX38" s="631">
        <v>0</v>
      </c>
      <c r="AY38" s="632">
        <v>0</v>
      </c>
    </row>
    <row r="39" spans="1:51" s="609" customFormat="1" ht="12.75">
      <c r="A39" s="633">
        <f t="shared" si="1"/>
        <v>31</v>
      </c>
      <c r="B39" s="634" t="s">
        <v>142</v>
      </c>
      <c r="C39" s="634" t="s">
        <v>162</v>
      </c>
      <c r="D39" s="634">
        <v>2008</v>
      </c>
      <c r="E39" s="635" t="s">
        <v>161</v>
      </c>
      <c r="F39" s="611" t="b">
        <v>0</v>
      </c>
      <c r="G39" s="636">
        <v>0</v>
      </c>
      <c r="H39" s="637">
        <v>0</v>
      </c>
      <c r="I39" s="637">
        <v>0.019172276072609733</v>
      </c>
      <c r="J39" s="637">
        <v>0</v>
      </c>
      <c r="K39" s="637">
        <v>0</v>
      </c>
      <c r="L39" s="637">
        <v>0</v>
      </c>
      <c r="M39" s="637">
        <v>0</v>
      </c>
      <c r="N39" s="637">
        <v>0</v>
      </c>
      <c r="O39" s="637">
        <v>0</v>
      </c>
      <c r="P39" s="637">
        <v>0</v>
      </c>
      <c r="Q39" s="637">
        <v>0</v>
      </c>
      <c r="R39" s="637">
        <v>0</v>
      </c>
      <c r="S39" s="637">
        <v>0</v>
      </c>
      <c r="T39" s="637">
        <v>0</v>
      </c>
      <c r="U39" s="637">
        <v>0</v>
      </c>
      <c r="V39" s="637">
        <v>0</v>
      </c>
      <c r="W39" s="637">
        <v>0</v>
      </c>
      <c r="X39" s="637">
        <v>0</v>
      </c>
      <c r="Y39" s="637">
        <v>0</v>
      </c>
      <c r="Z39" s="637">
        <v>0</v>
      </c>
      <c r="AA39" s="637">
        <v>0</v>
      </c>
      <c r="AB39" s="637">
        <v>0</v>
      </c>
      <c r="AC39" s="637">
        <v>0</v>
      </c>
      <c r="AD39" s="637">
        <v>0</v>
      </c>
      <c r="AE39" s="637">
        <v>0</v>
      </c>
      <c r="AF39" s="637">
        <v>0</v>
      </c>
      <c r="AG39" s="637">
        <v>0</v>
      </c>
      <c r="AH39" s="637">
        <v>0</v>
      </c>
      <c r="AI39" s="637">
        <v>0</v>
      </c>
      <c r="AJ39" s="637">
        <v>0</v>
      </c>
      <c r="AK39" s="637">
        <v>0</v>
      </c>
      <c r="AL39" s="637">
        <v>0</v>
      </c>
      <c r="AM39" s="637">
        <v>0</v>
      </c>
      <c r="AN39" s="637">
        <v>0</v>
      </c>
      <c r="AO39" s="637">
        <v>0</v>
      </c>
      <c r="AP39" s="637">
        <v>0</v>
      </c>
      <c r="AQ39" s="637">
        <v>0</v>
      </c>
      <c r="AR39" s="637">
        <v>0</v>
      </c>
      <c r="AS39" s="637">
        <v>0</v>
      </c>
      <c r="AT39" s="637">
        <v>0</v>
      </c>
      <c r="AU39" s="637">
        <v>0</v>
      </c>
      <c r="AV39" s="637">
        <v>0</v>
      </c>
      <c r="AW39" s="637">
        <v>0</v>
      </c>
      <c r="AX39" s="637">
        <v>0</v>
      </c>
      <c r="AY39" s="639">
        <v>0</v>
      </c>
    </row>
    <row r="40" spans="1:51" s="609" customFormat="1" ht="12.75">
      <c r="A40" s="627">
        <f t="shared" si="1"/>
        <v>32</v>
      </c>
      <c r="B40" s="628" t="s">
        <v>171</v>
      </c>
      <c r="C40" s="628" t="s">
        <v>172</v>
      </c>
      <c r="D40" s="628">
        <v>2008</v>
      </c>
      <c r="E40" s="629" t="s">
        <v>161</v>
      </c>
      <c r="F40" s="611" t="b">
        <v>0</v>
      </c>
      <c r="G40" s="630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31">
        <v>0</v>
      </c>
      <c r="AS40" s="631">
        <v>0</v>
      </c>
      <c r="AT40" s="631">
        <v>0</v>
      </c>
      <c r="AU40" s="631">
        <v>0</v>
      </c>
      <c r="AV40" s="631">
        <v>0</v>
      </c>
      <c r="AW40" s="631">
        <v>0</v>
      </c>
      <c r="AX40" s="631">
        <v>0</v>
      </c>
      <c r="AY40" s="632">
        <v>0</v>
      </c>
    </row>
    <row r="41" spans="1:51" s="609" customFormat="1" ht="12.75">
      <c r="A41" s="633">
        <f t="shared" si="1"/>
        <v>33</v>
      </c>
      <c r="B41" s="634" t="s">
        <v>175</v>
      </c>
      <c r="C41" s="634" t="s">
        <v>162</v>
      </c>
      <c r="D41" s="634">
        <v>2008</v>
      </c>
      <c r="E41" s="635" t="s">
        <v>161</v>
      </c>
      <c r="F41" s="611" t="b">
        <v>0</v>
      </c>
      <c r="G41" s="636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37">
        <v>0</v>
      </c>
      <c r="AT41" s="637">
        <v>0</v>
      </c>
      <c r="AU41" s="637">
        <v>0</v>
      </c>
      <c r="AV41" s="637">
        <v>0</v>
      </c>
      <c r="AW41" s="637">
        <v>0</v>
      </c>
      <c r="AX41" s="637">
        <v>0</v>
      </c>
      <c r="AY41" s="639">
        <v>0</v>
      </c>
    </row>
    <row r="42" spans="1:51" s="609" customFormat="1" ht="12.75">
      <c r="A42" s="653">
        <f t="shared" si="1"/>
        <v>34</v>
      </c>
      <c r="B42" s="654" t="s">
        <v>176</v>
      </c>
      <c r="C42" s="654" t="s">
        <v>162</v>
      </c>
      <c r="D42" s="654">
        <v>2008</v>
      </c>
      <c r="E42" s="655" t="s">
        <v>161</v>
      </c>
      <c r="F42" s="611" t="b">
        <v>0</v>
      </c>
      <c r="G42" s="656">
        <v>0</v>
      </c>
      <c r="H42" s="657">
        <v>0</v>
      </c>
      <c r="I42" s="657">
        <v>0</v>
      </c>
      <c r="J42" s="657">
        <v>0</v>
      </c>
      <c r="K42" s="657">
        <v>0</v>
      </c>
      <c r="L42" s="657">
        <v>0</v>
      </c>
      <c r="M42" s="657">
        <v>0</v>
      </c>
      <c r="N42" s="657">
        <v>0</v>
      </c>
      <c r="O42" s="657">
        <v>0</v>
      </c>
      <c r="P42" s="657">
        <v>0</v>
      </c>
      <c r="Q42" s="657">
        <v>0</v>
      </c>
      <c r="R42" s="657">
        <v>0</v>
      </c>
      <c r="S42" s="657">
        <v>0</v>
      </c>
      <c r="T42" s="657">
        <v>0</v>
      </c>
      <c r="U42" s="657">
        <v>0</v>
      </c>
      <c r="V42" s="657">
        <v>0</v>
      </c>
      <c r="W42" s="657">
        <v>0</v>
      </c>
      <c r="X42" s="657">
        <v>0</v>
      </c>
      <c r="Y42" s="657">
        <v>0</v>
      </c>
      <c r="Z42" s="657">
        <v>0</v>
      </c>
      <c r="AA42" s="657">
        <v>0</v>
      </c>
      <c r="AB42" s="657">
        <v>0</v>
      </c>
      <c r="AC42" s="657">
        <v>0</v>
      </c>
      <c r="AD42" s="657">
        <v>0</v>
      </c>
      <c r="AE42" s="657">
        <v>0</v>
      </c>
      <c r="AF42" s="657">
        <v>0</v>
      </c>
      <c r="AG42" s="657">
        <v>0</v>
      </c>
      <c r="AH42" s="657">
        <v>0</v>
      </c>
      <c r="AI42" s="657">
        <v>0</v>
      </c>
      <c r="AJ42" s="657">
        <v>0</v>
      </c>
      <c r="AK42" s="657">
        <v>0</v>
      </c>
      <c r="AL42" s="657">
        <v>0</v>
      </c>
      <c r="AM42" s="657">
        <v>0</v>
      </c>
      <c r="AN42" s="657">
        <v>0</v>
      </c>
      <c r="AO42" s="657">
        <v>0</v>
      </c>
      <c r="AP42" s="657">
        <v>0</v>
      </c>
      <c r="AQ42" s="657">
        <v>0</v>
      </c>
      <c r="AR42" s="657">
        <v>0</v>
      </c>
      <c r="AS42" s="657">
        <v>0</v>
      </c>
      <c r="AT42" s="657">
        <v>0</v>
      </c>
      <c r="AU42" s="657">
        <v>0</v>
      </c>
      <c r="AV42" s="657">
        <v>0</v>
      </c>
      <c r="AW42" s="657">
        <v>0</v>
      </c>
      <c r="AX42" s="657">
        <v>0</v>
      </c>
      <c r="AY42" s="658">
        <v>0</v>
      </c>
    </row>
    <row r="43" spans="1:51" s="609" customFormat="1" ht="12.75">
      <c r="A43" s="620">
        <f t="shared" si="1"/>
        <v>35</v>
      </c>
      <c r="B43" s="621" t="s">
        <v>23</v>
      </c>
      <c r="C43" s="621" t="s">
        <v>160</v>
      </c>
      <c r="D43" s="621">
        <v>2009</v>
      </c>
      <c r="E43" s="622" t="s">
        <v>161</v>
      </c>
      <c r="F43" s="611" t="b">
        <v>0</v>
      </c>
      <c r="G43" s="623">
        <v>0</v>
      </c>
      <c r="H43" s="625">
        <v>0</v>
      </c>
      <c r="I43" s="625">
        <v>0</v>
      </c>
      <c r="J43" s="625">
        <v>0.02952795768548311</v>
      </c>
      <c r="K43" s="625">
        <v>0.02952795768548311</v>
      </c>
      <c r="L43" s="625">
        <v>0.02952795768548311</v>
      </c>
      <c r="M43" s="625">
        <v>0.02819361244892332</v>
      </c>
      <c r="N43" s="625">
        <v>0.01746146227334983</v>
      </c>
      <c r="O43" s="625">
        <v>0</v>
      </c>
      <c r="P43" s="625">
        <v>0</v>
      </c>
      <c r="Q43" s="625">
        <v>0</v>
      </c>
      <c r="R43" s="625">
        <v>0</v>
      </c>
      <c r="S43" s="625">
        <v>0</v>
      </c>
      <c r="T43" s="625">
        <v>0</v>
      </c>
      <c r="U43" s="625">
        <v>0</v>
      </c>
      <c r="V43" s="625">
        <v>0</v>
      </c>
      <c r="W43" s="625">
        <v>0</v>
      </c>
      <c r="X43" s="625">
        <v>0</v>
      </c>
      <c r="Y43" s="625">
        <v>0</v>
      </c>
      <c r="Z43" s="625">
        <v>0</v>
      </c>
      <c r="AA43" s="625">
        <v>0</v>
      </c>
      <c r="AB43" s="625">
        <v>0</v>
      </c>
      <c r="AC43" s="625">
        <v>0</v>
      </c>
      <c r="AD43" s="625">
        <v>0</v>
      </c>
      <c r="AE43" s="625">
        <v>0</v>
      </c>
      <c r="AF43" s="625">
        <v>0</v>
      </c>
      <c r="AG43" s="625">
        <v>0</v>
      </c>
      <c r="AH43" s="625">
        <v>0</v>
      </c>
      <c r="AI43" s="625">
        <v>0</v>
      </c>
      <c r="AJ43" s="625">
        <v>0</v>
      </c>
      <c r="AK43" s="625">
        <v>0</v>
      </c>
      <c r="AL43" s="625">
        <v>0</v>
      </c>
      <c r="AM43" s="625">
        <v>0</v>
      </c>
      <c r="AN43" s="625">
        <v>0</v>
      </c>
      <c r="AO43" s="625">
        <v>0</v>
      </c>
      <c r="AP43" s="625">
        <v>0</v>
      </c>
      <c r="AQ43" s="625">
        <v>0</v>
      </c>
      <c r="AR43" s="625">
        <v>0</v>
      </c>
      <c r="AS43" s="625">
        <v>0</v>
      </c>
      <c r="AT43" s="625">
        <v>0</v>
      </c>
      <c r="AU43" s="625">
        <v>0</v>
      </c>
      <c r="AV43" s="625">
        <v>0</v>
      </c>
      <c r="AW43" s="625">
        <v>0</v>
      </c>
      <c r="AX43" s="625">
        <v>0</v>
      </c>
      <c r="AY43" s="626">
        <v>0</v>
      </c>
    </row>
    <row r="44" spans="1:51" s="609" customFormat="1" ht="12.75">
      <c r="A44" s="627">
        <f t="shared" si="1"/>
        <v>36</v>
      </c>
      <c r="B44" s="628" t="s">
        <v>173</v>
      </c>
      <c r="C44" s="628" t="s">
        <v>160</v>
      </c>
      <c r="D44" s="628">
        <v>2009</v>
      </c>
      <c r="E44" s="629" t="s">
        <v>161</v>
      </c>
      <c r="F44" s="611" t="b">
        <v>0</v>
      </c>
      <c r="G44" s="630">
        <v>0</v>
      </c>
      <c r="H44" s="631">
        <v>0</v>
      </c>
      <c r="I44" s="631">
        <v>0</v>
      </c>
      <c r="J44" s="631">
        <v>0.01662060032942452</v>
      </c>
      <c r="K44" s="631">
        <v>0.01662060032942452</v>
      </c>
      <c r="L44" s="631">
        <v>0.01662060032942452</v>
      </c>
      <c r="M44" s="631">
        <v>0.016542889538649814</v>
      </c>
      <c r="N44" s="631">
        <v>0.016530063220011153</v>
      </c>
      <c r="O44" s="631">
        <v>0.016522429049856405</v>
      </c>
      <c r="P44" s="631">
        <v>0.016522429049856405</v>
      </c>
      <c r="Q44" s="631">
        <v>0.016522429049856405</v>
      </c>
      <c r="R44" s="631">
        <v>0.016522429049856405</v>
      </c>
      <c r="S44" s="631">
        <v>0.016522429049856405</v>
      </c>
      <c r="T44" s="631">
        <v>0.01627053581256633</v>
      </c>
      <c r="U44" s="631">
        <v>0.01627053581256633</v>
      </c>
      <c r="V44" s="631">
        <v>0.01627053581256633</v>
      </c>
      <c r="W44" s="631">
        <v>0.01627053581256633</v>
      </c>
      <c r="X44" s="631">
        <v>0.01627053581256633</v>
      </c>
      <c r="Y44" s="631">
        <v>0.015874936179433537</v>
      </c>
      <c r="Z44" s="631">
        <v>0.015874936179433537</v>
      </c>
      <c r="AA44" s="631">
        <v>0.015874936179433537</v>
      </c>
      <c r="AB44" s="631">
        <v>0.011671221428618784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31">
        <v>0</v>
      </c>
      <c r="AS44" s="631">
        <v>0</v>
      </c>
      <c r="AT44" s="631">
        <v>0</v>
      </c>
      <c r="AU44" s="631">
        <v>0</v>
      </c>
      <c r="AV44" s="631">
        <v>0</v>
      </c>
      <c r="AW44" s="631">
        <v>0</v>
      </c>
      <c r="AX44" s="631">
        <v>0</v>
      </c>
      <c r="AY44" s="632">
        <v>0</v>
      </c>
    </row>
    <row r="45" spans="1:51" s="609" customFormat="1" ht="12.75">
      <c r="A45" s="633">
        <f t="shared" si="1"/>
        <v>37</v>
      </c>
      <c r="B45" s="634" t="s">
        <v>40</v>
      </c>
      <c r="C45" s="634" t="s">
        <v>160</v>
      </c>
      <c r="D45" s="634">
        <v>2009</v>
      </c>
      <c r="E45" s="635" t="s">
        <v>161</v>
      </c>
      <c r="F45" s="611" t="b">
        <v>0</v>
      </c>
      <c r="G45" s="636">
        <v>0</v>
      </c>
      <c r="H45" s="637">
        <v>0</v>
      </c>
      <c r="I45" s="637">
        <v>0</v>
      </c>
      <c r="J45" s="637">
        <v>0.004445516812857239</v>
      </c>
      <c r="K45" s="637">
        <v>0.004370350985942283</v>
      </c>
      <c r="L45" s="637">
        <v>0.004370350985942283</v>
      </c>
      <c r="M45" s="637">
        <v>0.004370350985942283</v>
      </c>
      <c r="N45" s="637">
        <v>0.004350728199141529</v>
      </c>
      <c r="O45" s="637">
        <v>0.004350728199141529</v>
      </c>
      <c r="P45" s="637">
        <v>0.00403223518741662</v>
      </c>
      <c r="Q45" s="637">
        <v>0.00403223518741662</v>
      </c>
      <c r="R45" s="637">
        <v>0.003083338952592667</v>
      </c>
      <c r="S45" s="637">
        <v>0.003083338952592667</v>
      </c>
      <c r="T45" s="637">
        <v>0.002736677185573567</v>
      </c>
      <c r="U45" s="637">
        <v>0.0027355380880031807</v>
      </c>
      <c r="V45" s="637">
        <v>0.0013906155233704299</v>
      </c>
      <c r="W45" s="637">
        <v>0.0013906155233704299</v>
      </c>
      <c r="X45" s="637">
        <v>0.0013259119198201852</v>
      </c>
      <c r="Y45" s="637">
        <v>0.00022865320092387007</v>
      </c>
      <c r="Z45" s="637">
        <v>0.00010240146623145578</v>
      </c>
      <c r="AA45" s="637">
        <v>0.00010240146623145578</v>
      </c>
      <c r="AB45" s="637">
        <v>6.408677976703978E-05</v>
      </c>
      <c r="AC45" s="637">
        <v>6.408677976703978E-05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37">
        <v>0</v>
      </c>
      <c r="AT45" s="637">
        <v>0</v>
      </c>
      <c r="AU45" s="637">
        <v>0</v>
      </c>
      <c r="AV45" s="637">
        <v>0</v>
      </c>
      <c r="AW45" s="637">
        <v>0</v>
      </c>
      <c r="AX45" s="637">
        <v>0</v>
      </c>
      <c r="AY45" s="639">
        <v>0</v>
      </c>
    </row>
    <row r="46" spans="1:51" s="609" customFormat="1" ht="14.25">
      <c r="A46" s="627">
        <f t="shared" si="1"/>
        <v>38</v>
      </c>
      <c r="B46" s="659" t="s">
        <v>163</v>
      </c>
      <c r="C46" s="628" t="s">
        <v>164</v>
      </c>
      <c r="D46" s="628">
        <v>2009</v>
      </c>
      <c r="E46" s="629" t="s">
        <v>161</v>
      </c>
      <c r="F46" s="611" t="b">
        <v>0</v>
      </c>
      <c r="G46" s="630">
        <v>0</v>
      </c>
      <c r="H46" s="631">
        <v>0</v>
      </c>
      <c r="I46" s="631">
        <v>0</v>
      </c>
      <c r="J46" s="631">
        <v>0</v>
      </c>
      <c r="K46" s="631">
        <v>0</v>
      </c>
      <c r="L46" s="631">
        <v>0</v>
      </c>
      <c r="M46" s="631">
        <v>0</v>
      </c>
      <c r="N46" s="631">
        <v>0</v>
      </c>
      <c r="O46" s="631">
        <v>0</v>
      </c>
      <c r="P46" s="631">
        <v>0</v>
      </c>
      <c r="Q46" s="631">
        <v>0</v>
      </c>
      <c r="R46" s="631">
        <v>0</v>
      </c>
      <c r="S46" s="631">
        <v>0</v>
      </c>
      <c r="T46" s="631">
        <v>0</v>
      </c>
      <c r="U46" s="631">
        <v>0</v>
      </c>
      <c r="V46" s="631">
        <v>0</v>
      </c>
      <c r="W46" s="631">
        <v>0</v>
      </c>
      <c r="X46" s="631">
        <v>0</v>
      </c>
      <c r="Y46" s="631">
        <v>0</v>
      </c>
      <c r="Z46" s="631">
        <v>0</v>
      </c>
      <c r="AA46" s="631">
        <v>0</v>
      </c>
      <c r="AB46" s="631">
        <v>0</v>
      </c>
      <c r="AC46" s="631">
        <v>0</v>
      </c>
      <c r="AD46" s="631">
        <v>0</v>
      </c>
      <c r="AE46" s="631">
        <v>0</v>
      </c>
      <c r="AF46" s="631">
        <v>0</v>
      </c>
      <c r="AG46" s="631">
        <v>0</v>
      </c>
      <c r="AH46" s="631">
        <v>0</v>
      </c>
      <c r="AI46" s="631">
        <v>0</v>
      </c>
      <c r="AJ46" s="631">
        <v>0</v>
      </c>
      <c r="AK46" s="631">
        <v>0</v>
      </c>
      <c r="AL46" s="631">
        <v>0</v>
      </c>
      <c r="AM46" s="631">
        <v>0</v>
      </c>
      <c r="AN46" s="631">
        <v>0</v>
      </c>
      <c r="AO46" s="631">
        <v>0</v>
      </c>
      <c r="AP46" s="631">
        <v>0</v>
      </c>
      <c r="AQ46" s="631">
        <v>0</v>
      </c>
      <c r="AR46" s="631">
        <v>0</v>
      </c>
      <c r="AS46" s="631">
        <v>0</v>
      </c>
      <c r="AT46" s="631">
        <v>0</v>
      </c>
      <c r="AU46" s="631">
        <v>0</v>
      </c>
      <c r="AV46" s="631">
        <v>0</v>
      </c>
      <c r="AW46" s="631">
        <v>0</v>
      </c>
      <c r="AX46" s="631">
        <v>0</v>
      </c>
      <c r="AY46" s="632">
        <v>0</v>
      </c>
    </row>
    <row r="47" spans="1:51" s="609" customFormat="1" ht="12.75">
      <c r="A47" s="633">
        <f t="shared" si="1"/>
        <v>39</v>
      </c>
      <c r="B47" s="634" t="s">
        <v>169</v>
      </c>
      <c r="C47" s="634" t="s">
        <v>162</v>
      </c>
      <c r="D47" s="634">
        <v>2009</v>
      </c>
      <c r="E47" s="635" t="s">
        <v>161</v>
      </c>
      <c r="F47" s="611" t="b">
        <v>0</v>
      </c>
      <c r="G47" s="636">
        <v>0</v>
      </c>
      <c r="H47" s="637">
        <v>0</v>
      </c>
      <c r="I47" s="637">
        <v>0</v>
      </c>
      <c r="J47" s="637">
        <v>0.020113636363636365</v>
      </c>
      <c r="K47" s="637">
        <v>0.020113636363636365</v>
      </c>
      <c r="L47" s="637">
        <v>0.020113636363636365</v>
      </c>
      <c r="M47" s="637">
        <v>0.020113636363636365</v>
      </c>
      <c r="N47" s="637">
        <v>0.020113636363636365</v>
      </c>
      <c r="O47" s="637">
        <v>0.020113636363636365</v>
      </c>
      <c r="P47" s="637">
        <v>0.020113636363636365</v>
      </c>
      <c r="Q47" s="637">
        <v>0.020113636363636365</v>
      </c>
      <c r="R47" s="637">
        <v>0.020113636363636365</v>
      </c>
      <c r="S47" s="637">
        <v>0.020113636363636365</v>
      </c>
      <c r="T47" s="637">
        <v>0.020113636363636365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37">
        <v>0</v>
      </c>
      <c r="AT47" s="637">
        <v>0</v>
      </c>
      <c r="AU47" s="637">
        <v>0</v>
      </c>
      <c r="AV47" s="637">
        <v>0</v>
      </c>
      <c r="AW47" s="637">
        <v>0</v>
      </c>
      <c r="AX47" s="637">
        <v>0</v>
      </c>
      <c r="AY47" s="639">
        <v>0</v>
      </c>
    </row>
    <row r="48" spans="1:51" s="609" customFormat="1" ht="12.75">
      <c r="A48" s="627">
        <f t="shared" si="1"/>
        <v>40</v>
      </c>
      <c r="B48" s="628" t="s">
        <v>41</v>
      </c>
      <c r="C48" s="628" t="s">
        <v>170</v>
      </c>
      <c r="D48" s="628">
        <v>2009</v>
      </c>
      <c r="E48" s="629" t="s">
        <v>161</v>
      </c>
      <c r="F48" s="611" t="b">
        <v>0</v>
      </c>
      <c r="G48" s="630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0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0</v>
      </c>
      <c r="X48" s="631">
        <v>0</v>
      </c>
      <c r="Y48" s="631">
        <v>0</v>
      </c>
      <c r="Z48" s="631">
        <v>0</v>
      </c>
      <c r="AA48" s="631">
        <v>0</v>
      </c>
      <c r="AB48" s="631">
        <v>0</v>
      </c>
      <c r="AC48" s="631">
        <v>0</v>
      </c>
      <c r="AD48" s="631">
        <v>0</v>
      </c>
      <c r="AE48" s="631">
        <v>0</v>
      </c>
      <c r="AF48" s="631">
        <v>0</v>
      </c>
      <c r="AG48" s="631">
        <v>0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1">
        <v>0</v>
      </c>
      <c r="AO48" s="631">
        <v>0</v>
      </c>
      <c r="AP48" s="631">
        <v>0</v>
      </c>
      <c r="AQ48" s="631">
        <v>0</v>
      </c>
      <c r="AR48" s="631">
        <v>0</v>
      </c>
      <c r="AS48" s="631">
        <v>0</v>
      </c>
      <c r="AT48" s="631">
        <v>0</v>
      </c>
      <c r="AU48" s="631">
        <v>0</v>
      </c>
      <c r="AV48" s="631">
        <v>0</v>
      </c>
      <c r="AW48" s="631">
        <v>0</v>
      </c>
      <c r="AX48" s="631">
        <v>0</v>
      </c>
      <c r="AY48" s="632">
        <v>0</v>
      </c>
    </row>
    <row r="49" spans="1:51" s="609" customFormat="1" ht="12.75">
      <c r="A49" s="633">
        <f t="shared" si="1"/>
        <v>41</v>
      </c>
      <c r="B49" s="634" t="s">
        <v>42</v>
      </c>
      <c r="C49" s="634" t="s">
        <v>162</v>
      </c>
      <c r="D49" s="634">
        <v>2009</v>
      </c>
      <c r="E49" s="635" t="s">
        <v>161</v>
      </c>
      <c r="F49" s="611" t="b">
        <v>0</v>
      </c>
      <c r="G49" s="636">
        <v>0</v>
      </c>
      <c r="H49" s="637">
        <v>0</v>
      </c>
      <c r="I49" s="637">
        <v>0</v>
      </c>
      <c r="J49" s="637">
        <v>0.00272792126625467</v>
      </c>
      <c r="K49" s="637">
        <v>0.00272792126625467</v>
      </c>
      <c r="L49" s="637">
        <v>0.00272792126625467</v>
      </c>
      <c r="M49" s="637">
        <v>0.00272792126625467</v>
      </c>
      <c r="N49" s="637">
        <v>0.00272792126625467</v>
      </c>
      <c r="O49" s="637">
        <v>0.00272792126625467</v>
      </c>
      <c r="P49" s="637">
        <v>0.00272792126625467</v>
      </c>
      <c r="Q49" s="637">
        <v>0.00272792126625467</v>
      </c>
      <c r="R49" s="637">
        <v>0.00272792126625467</v>
      </c>
      <c r="S49" s="637">
        <v>0.00272792126625467</v>
      </c>
      <c r="T49" s="637">
        <v>0.00272792126625467</v>
      </c>
      <c r="U49" s="637">
        <v>0.00272792126625467</v>
      </c>
      <c r="V49" s="637">
        <v>0.00272792126625467</v>
      </c>
      <c r="W49" s="637">
        <v>0.00272792126625467</v>
      </c>
      <c r="X49" s="637">
        <v>0.00272792126625467</v>
      </c>
      <c r="Y49" s="637">
        <v>0.00272792126625467</v>
      </c>
      <c r="Z49" s="637">
        <v>0.00272792126625467</v>
      </c>
      <c r="AA49" s="637">
        <v>0.00272792126625467</v>
      </c>
      <c r="AB49" s="637">
        <v>0.00272792126625467</v>
      </c>
      <c r="AC49" s="637">
        <v>0.00272792126625467</v>
      </c>
      <c r="AD49" s="637">
        <v>0</v>
      </c>
      <c r="AE49" s="637">
        <v>0</v>
      </c>
      <c r="AF49" s="637">
        <v>0</v>
      </c>
      <c r="AG49" s="637">
        <v>0</v>
      </c>
      <c r="AH49" s="637">
        <v>0</v>
      </c>
      <c r="AI49" s="637">
        <v>0</v>
      </c>
      <c r="AJ49" s="637">
        <v>0</v>
      </c>
      <c r="AK49" s="637">
        <v>0</v>
      </c>
      <c r="AL49" s="637">
        <v>0</v>
      </c>
      <c r="AM49" s="637">
        <v>0</v>
      </c>
      <c r="AN49" s="637">
        <v>0</v>
      </c>
      <c r="AO49" s="637">
        <v>0</v>
      </c>
      <c r="AP49" s="637">
        <v>0</v>
      </c>
      <c r="AQ49" s="637">
        <v>0</v>
      </c>
      <c r="AR49" s="637">
        <v>0</v>
      </c>
      <c r="AS49" s="637">
        <v>0</v>
      </c>
      <c r="AT49" s="637">
        <v>0</v>
      </c>
      <c r="AU49" s="637">
        <v>0</v>
      </c>
      <c r="AV49" s="637">
        <v>0</v>
      </c>
      <c r="AW49" s="637">
        <v>0</v>
      </c>
      <c r="AX49" s="637">
        <v>0</v>
      </c>
      <c r="AY49" s="639">
        <v>0</v>
      </c>
    </row>
    <row r="50" spans="1:51" s="609" customFormat="1" ht="12.75">
      <c r="A50" s="627">
        <f t="shared" si="1"/>
        <v>42</v>
      </c>
      <c r="B50" s="628" t="s">
        <v>43</v>
      </c>
      <c r="C50" s="628" t="s">
        <v>174</v>
      </c>
      <c r="D50" s="628">
        <v>2009</v>
      </c>
      <c r="E50" s="629" t="s">
        <v>161</v>
      </c>
      <c r="F50" s="611" t="b">
        <v>0</v>
      </c>
      <c r="G50" s="630">
        <v>0</v>
      </c>
      <c r="H50" s="631">
        <v>0</v>
      </c>
      <c r="I50" s="631">
        <v>0</v>
      </c>
      <c r="J50" s="631">
        <v>0.11284386788112982</v>
      </c>
      <c r="K50" s="631">
        <v>0.11284386788112982</v>
      </c>
      <c r="L50" s="631">
        <v>0.11284386788112982</v>
      </c>
      <c r="M50" s="631">
        <v>0.11284386788112982</v>
      </c>
      <c r="N50" s="631">
        <v>0.11284386788112982</v>
      </c>
      <c r="O50" s="631">
        <v>0.11284386788112982</v>
      </c>
      <c r="P50" s="631">
        <v>0.11284386788112982</v>
      </c>
      <c r="Q50" s="631">
        <v>0.11284386788112982</v>
      </c>
      <c r="R50" s="631">
        <v>0.11284386788112982</v>
      </c>
      <c r="S50" s="631">
        <v>0</v>
      </c>
      <c r="T50" s="631">
        <v>0</v>
      </c>
      <c r="U50" s="631">
        <v>0</v>
      </c>
      <c r="V50" s="631">
        <v>0</v>
      </c>
      <c r="W50" s="631">
        <v>0</v>
      </c>
      <c r="X50" s="631">
        <v>0</v>
      </c>
      <c r="Y50" s="631">
        <v>0</v>
      </c>
      <c r="Z50" s="631">
        <v>0</v>
      </c>
      <c r="AA50" s="631">
        <v>0</v>
      </c>
      <c r="AB50" s="631">
        <v>0</v>
      </c>
      <c r="AC50" s="631">
        <v>0</v>
      </c>
      <c r="AD50" s="631">
        <v>0</v>
      </c>
      <c r="AE50" s="631">
        <v>0</v>
      </c>
      <c r="AF50" s="631">
        <v>0</v>
      </c>
      <c r="AG50" s="631">
        <v>0</v>
      </c>
      <c r="AH50" s="631">
        <v>0</v>
      </c>
      <c r="AI50" s="631">
        <v>0</v>
      </c>
      <c r="AJ50" s="631">
        <v>0</v>
      </c>
      <c r="AK50" s="631">
        <v>0</v>
      </c>
      <c r="AL50" s="631">
        <v>0</v>
      </c>
      <c r="AM50" s="631">
        <v>0</v>
      </c>
      <c r="AN50" s="631">
        <v>0</v>
      </c>
      <c r="AO50" s="631">
        <v>0</v>
      </c>
      <c r="AP50" s="631">
        <v>0</v>
      </c>
      <c r="AQ50" s="631">
        <v>0</v>
      </c>
      <c r="AR50" s="631">
        <v>0</v>
      </c>
      <c r="AS50" s="631">
        <v>0</v>
      </c>
      <c r="AT50" s="631">
        <v>0</v>
      </c>
      <c r="AU50" s="631">
        <v>0</v>
      </c>
      <c r="AV50" s="631">
        <v>0</v>
      </c>
      <c r="AW50" s="631">
        <v>0</v>
      </c>
      <c r="AX50" s="631">
        <v>0</v>
      </c>
      <c r="AY50" s="632">
        <v>0</v>
      </c>
    </row>
    <row r="51" spans="1:51" s="609" customFormat="1" ht="12.75">
      <c r="A51" s="633">
        <f t="shared" si="1"/>
        <v>43</v>
      </c>
      <c r="B51" s="634" t="s">
        <v>177</v>
      </c>
      <c r="C51" s="634" t="s">
        <v>178</v>
      </c>
      <c r="D51" s="634">
        <v>2009</v>
      </c>
      <c r="E51" s="635" t="s">
        <v>161</v>
      </c>
      <c r="F51" s="611" t="b">
        <v>0</v>
      </c>
      <c r="G51" s="636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0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7">
        <v>0</v>
      </c>
      <c r="AS51" s="637">
        <v>0</v>
      </c>
      <c r="AT51" s="637">
        <v>0</v>
      </c>
      <c r="AU51" s="637">
        <v>0</v>
      </c>
      <c r="AV51" s="637">
        <v>0</v>
      </c>
      <c r="AW51" s="637">
        <v>0</v>
      </c>
      <c r="AX51" s="637">
        <v>0</v>
      </c>
      <c r="AY51" s="639">
        <v>0</v>
      </c>
    </row>
    <row r="52" spans="1:51" s="609" customFormat="1" ht="12.75">
      <c r="A52" s="627">
        <f t="shared" si="1"/>
        <v>44</v>
      </c>
      <c r="B52" s="628" t="s">
        <v>45</v>
      </c>
      <c r="C52" s="628" t="s">
        <v>162</v>
      </c>
      <c r="D52" s="628">
        <v>2009</v>
      </c>
      <c r="E52" s="629" t="s">
        <v>161</v>
      </c>
      <c r="F52" s="611" t="b">
        <v>0</v>
      </c>
      <c r="G52" s="630">
        <v>0</v>
      </c>
      <c r="H52" s="631">
        <v>0</v>
      </c>
      <c r="I52" s="631">
        <v>0</v>
      </c>
      <c r="J52" s="631">
        <v>0.1231658384416156</v>
      </c>
      <c r="K52" s="631">
        <v>0</v>
      </c>
      <c r="L52" s="631">
        <v>0</v>
      </c>
      <c r="M52" s="631">
        <v>0</v>
      </c>
      <c r="N52" s="631">
        <v>0</v>
      </c>
      <c r="O52" s="631">
        <v>0</v>
      </c>
      <c r="P52" s="631">
        <v>0</v>
      </c>
      <c r="Q52" s="631">
        <v>0</v>
      </c>
      <c r="R52" s="631">
        <v>0</v>
      </c>
      <c r="S52" s="631">
        <v>0</v>
      </c>
      <c r="T52" s="631">
        <v>0</v>
      </c>
      <c r="U52" s="631">
        <v>0</v>
      </c>
      <c r="V52" s="631">
        <v>0</v>
      </c>
      <c r="W52" s="631">
        <v>0</v>
      </c>
      <c r="X52" s="631">
        <v>0</v>
      </c>
      <c r="Y52" s="631">
        <v>0</v>
      </c>
      <c r="Z52" s="631">
        <v>0</v>
      </c>
      <c r="AA52" s="631">
        <v>0</v>
      </c>
      <c r="AB52" s="631">
        <v>0</v>
      </c>
      <c r="AC52" s="631">
        <v>0</v>
      </c>
      <c r="AD52" s="631">
        <v>0</v>
      </c>
      <c r="AE52" s="631">
        <v>0</v>
      </c>
      <c r="AF52" s="631">
        <v>0</v>
      </c>
      <c r="AG52" s="631">
        <v>0</v>
      </c>
      <c r="AH52" s="631">
        <v>0</v>
      </c>
      <c r="AI52" s="631">
        <v>0</v>
      </c>
      <c r="AJ52" s="631">
        <v>0</v>
      </c>
      <c r="AK52" s="631">
        <v>0</v>
      </c>
      <c r="AL52" s="631">
        <v>0</v>
      </c>
      <c r="AM52" s="631">
        <v>0</v>
      </c>
      <c r="AN52" s="631">
        <v>0</v>
      </c>
      <c r="AO52" s="631">
        <v>0</v>
      </c>
      <c r="AP52" s="631">
        <v>0</v>
      </c>
      <c r="AQ52" s="631">
        <v>0</v>
      </c>
      <c r="AR52" s="631">
        <v>0</v>
      </c>
      <c r="AS52" s="631">
        <v>0</v>
      </c>
      <c r="AT52" s="631">
        <v>0</v>
      </c>
      <c r="AU52" s="631">
        <v>0</v>
      </c>
      <c r="AV52" s="631">
        <v>0</v>
      </c>
      <c r="AW52" s="631">
        <v>0</v>
      </c>
      <c r="AX52" s="631">
        <v>0</v>
      </c>
      <c r="AY52" s="632">
        <v>0</v>
      </c>
    </row>
    <row r="53" spans="1:51" s="609" customFormat="1" ht="12.75">
      <c r="A53" s="633">
        <f t="shared" si="1"/>
        <v>45</v>
      </c>
      <c r="B53" s="634" t="s">
        <v>143</v>
      </c>
      <c r="C53" s="634" t="s">
        <v>162</v>
      </c>
      <c r="D53" s="634">
        <v>2009</v>
      </c>
      <c r="E53" s="635" t="s">
        <v>161</v>
      </c>
      <c r="F53" s="611" t="b">
        <v>0</v>
      </c>
      <c r="G53" s="636">
        <v>0</v>
      </c>
      <c r="H53" s="637">
        <v>0</v>
      </c>
      <c r="I53" s="637">
        <v>0</v>
      </c>
      <c r="J53" s="637">
        <v>0.08363329400600432</v>
      </c>
      <c r="K53" s="637">
        <v>0</v>
      </c>
      <c r="L53" s="637">
        <v>0</v>
      </c>
      <c r="M53" s="637">
        <v>0</v>
      </c>
      <c r="N53" s="637">
        <v>0</v>
      </c>
      <c r="O53" s="637">
        <v>0</v>
      </c>
      <c r="P53" s="637">
        <v>0</v>
      </c>
      <c r="Q53" s="637">
        <v>0</v>
      </c>
      <c r="R53" s="637">
        <v>0</v>
      </c>
      <c r="S53" s="637">
        <v>0</v>
      </c>
      <c r="T53" s="637">
        <v>0</v>
      </c>
      <c r="U53" s="637">
        <v>0</v>
      </c>
      <c r="V53" s="637">
        <v>0</v>
      </c>
      <c r="W53" s="637">
        <v>0</v>
      </c>
      <c r="X53" s="637">
        <v>0</v>
      </c>
      <c r="Y53" s="637">
        <v>0</v>
      </c>
      <c r="Z53" s="637">
        <v>0</v>
      </c>
      <c r="AA53" s="637">
        <v>0</v>
      </c>
      <c r="AB53" s="637">
        <v>0</v>
      </c>
      <c r="AC53" s="637">
        <v>0</v>
      </c>
      <c r="AD53" s="637">
        <v>0</v>
      </c>
      <c r="AE53" s="637">
        <v>0</v>
      </c>
      <c r="AF53" s="637">
        <v>0</v>
      </c>
      <c r="AG53" s="637">
        <v>0</v>
      </c>
      <c r="AH53" s="637">
        <v>0</v>
      </c>
      <c r="AI53" s="637">
        <v>0</v>
      </c>
      <c r="AJ53" s="637">
        <v>0</v>
      </c>
      <c r="AK53" s="637">
        <v>0</v>
      </c>
      <c r="AL53" s="637">
        <v>0</v>
      </c>
      <c r="AM53" s="637">
        <v>0</v>
      </c>
      <c r="AN53" s="637">
        <v>0</v>
      </c>
      <c r="AO53" s="637">
        <v>0</v>
      </c>
      <c r="AP53" s="637">
        <v>0</v>
      </c>
      <c r="AQ53" s="637">
        <v>0</v>
      </c>
      <c r="AR53" s="637">
        <v>0</v>
      </c>
      <c r="AS53" s="637">
        <v>0</v>
      </c>
      <c r="AT53" s="637">
        <v>0</v>
      </c>
      <c r="AU53" s="637">
        <v>0</v>
      </c>
      <c r="AV53" s="637">
        <v>0</v>
      </c>
      <c r="AW53" s="637">
        <v>0</v>
      </c>
      <c r="AX53" s="637">
        <v>0</v>
      </c>
      <c r="AY53" s="639">
        <v>0</v>
      </c>
    </row>
    <row r="54" spans="1:51" s="609" customFormat="1" ht="12.75">
      <c r="A54" s="627">
        <f t="shared" si="1"/>
        <v>46</v>
      </c>
      <c r="B54" s="628" t="s">
        <v>46</v>
      </c>
      <c r="C54" s="628" t="s">
        <v>162</v>
      </c>
      <c r="D54" s="628">
        <v>2009</v>
      </c>
      <c r="E54" s="629" t="s">
        <v>161</v>
      </c>
      <c r="F54" s="611" t="b">
        <v>0</v>
      </c>
      <c r="G54" s="630">
        <v>0</v>
      </c>
      <c r="H54" s="631">
        <v>0</v>
      </c>
      <c r="I54" s="631">
        <v>0</v>
      </c>
      <c r="J54" s="631">
        <v>0.11947613429429188</v>
      </c>
      <c r="K54" s="631">
        <v>0</v>
      </c>
      <c r="L54" s="631">
        <v>0</v>
      </c>
      <c r="M54" s="631">
        <v>0</v>
      </c>
      <c r="N54" s="631">
        <v>0</v>
      </c>
      <c r="O54" s="631">
        <v>0</v>
      </c>
      <c r="P54" s="631">
        <v>0</v>
      </c>
      <c r="Q54" s="631">
        <v>0</v>
      </c>
      <c r="R54" s="631">
        <v>0</v>
      </c>
      <c r="S54" s="631">
        <v>0</v>
      </c>
      <c r="T54" s="631">
        <v>0</v>
      </c>
      <c r="U54" s="631">
        <v>0</v>
      </c>
      <c r="V54" s="631">
        <v>0</v>
      </c>
      <c r="W54" s="631">
        <v>0</v>
      </c>
      <c r="X54" s="631">
        <v>0</v>
      </c>
      <c r="Y54" s="631">
        <v>0</v>
      </c>
      <c r="Z54" s="631">
        <v>0</v>
      </c>
      <c r="AA54" s="631">
        <v>0</v>
      </c>
      <c r="AB54" s="631">
        <v>0</v>
      </c>
      <c r="AC54" s="631">
        <v>0</v>
      </c>
      <c r="AD54" s="631">
        <v>0</v>
      </c>
      <c r="AE54" s="631">
        <v>0</v>
      </c>
      <c r="AF54" s="631">
        <v>0</v>
      </c>
      <c r="AG54" s="631">
        <v>0</v>
      </c>
      <c r="AH54" s="631">
        <v>0</v>
      </c>
      <c r="AI54" s="631">
        <v>0</v>
      </c>
      <c r="AJ54" s="631">
        <v>0</v>
      </c>
      <c r="AK54" s="631">
        <v>0</v>
      </c>
      <c r="AL54" s="631">
        <v>0</v>
      </c>
      <c r="AM54" s="631">
        <v>0</v>
      </c>
      <c r="AN54" s="631">
        <v>0</v>
      </c>
      <c r="AO54" s="631">
        <v>0</v>
      </c>
      <c r="AP54" s="631">
        <v>0</v>
      </c>
      <c r="AQ54" s="631">
        <v>0</v>
      </c>
      <c r="AR54" s="631">
        <v>0</v>
      </c>
      <c r="AS54" s="631">
        <v>0</v>
      </c>
      <c r="AT54" s="631">
        <v>0</v>
      </c>
      <c r="AU54" s="631">
        <v>0</v>
      </c>
      <c r="AV54" s="631">
        <v>0</v>
      </c>
      <c r="AW54" s="631">
        <v>0</v>
      </c>
      <c r="AX54" s="631">
        <v>0</v>
      </c>
      <c r="AY54" s="632">
        <v>0</v>
      </c>
    </row>
    <row r="55" spans="1:51" s="609" customFormat="1" ht="12.75">
      <c r="A55" s="633">
        <f t="shared" si="1"/>
        <v>47</v>
      </c>
      <c r="B55" s="634" t="s">
        <v>142</v>
      </c>
      <c r="C55" s="634" t="s">
        <v>162</v>
      </c>
      <c r="D55" s="634">
        <v>2009</v>
      </c>
      <c r="E55" s="635" t="s">
        <v>161</v>
      </c>
      <c r="F55" s="611" t="b">
        <v>0</v>
      </c>
      <c r="G55" s="636">
        <v>0</v>
      </c>
      <c r="H55" s="637">
        <v>0</v>
      </c>
      <c r="I55" s="637">
        <v>0</v>
      </c>
      <c r="J55" s="637">
        <v>0.02052881107491921</v>
      </c>
      <c r="K55" s="637">
        <v>0</v>
      </c>
      <c r="L55" s="637">
        <v>0</v>
      </c>
      <c r="M55" s="637">
        <v>0</v>
      </c>
      <c r="N55" s="637">
        <v>0</v>
      </c>
      <c r="O55" s="637">
        <v>0</v>
      </c>
      <c r="P55" s="637">
        <v>0</v>
      </c>
      <c r="Q55" s="637">
        <v>0</v>
      </c>
      <c r="R55" s="637">
        <v>0</v>
      </c>
      <c r="S55" s="637">
        <v>0</v>
      </c>
      <c r="T55" s="637">
        <v>0</v>
      </c>
      <c r="U55" s="637">
        <v>0</v>
      </c>
      <c r="V55" s="637">
        <v>0</v>
      </c>
      <c r="W55" s="637">
        <v>0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0</v>
      </c>
      <c r="AD55" s="637">
        <v>0</v>
      </c>
      <c r="AE55" s="637">
        <v>0</v>
      </c>
      <c r="AF55" s="637">
        <v>0</v>
      </c>
      <c r="AG55" s="637">
        <v>0</v>
      </c>
      <c r="AH55" s="637">
        <v>0</v>
      </c>
      <c r="AI55" s="637">
        <v>0</v>
      </c>
      <c r="AJ55" s="637">
        <v>0</v>
      </c>
      <c r="AK55" s="637">
        <v>0</v>
      </c>
      <c r="AL55" s="637">
        <v>0</v>
      </c>
      <c r="AM55" s="637">
        <v>0</v>
      </c>
      <c r="AN55" s="637">
        <v>0</v>
      </c>
      <c r="AO55" s="637">
        <v>0</v>
      </c>
      <c r="AP55" s="637">
        <v>0</v>
      </c>
      <c r="AQ55" s="637">
        <v>0</v>
      </c>
      <c r="AR55" s="637">
        <v>0</v>
      </c>
      <c r="AS55" s="637">
        <v>0</v>
      </c>
      <c r="AT55" s="637">
        <v>0</v>
      </c>
      <c r="AU55" s="637">
        <v>0</v>
      </c>
      <c r="AV55" s="637">
        <v>0</v>
      </c>
      <c r="AW55" s="637">
        <v>0</v>
      </c>
      <c r="AX55" s="637">
        <v>0</v>
      </c>
      <c r="AY55" s="639">
        <v>0</v>
      </c>
    </row>
    <row r="56" spans="1:51" s="609" customFormat="1" ht="12.75">
      <c r="A56" s="627">
        <f t="shared" si="1"/>
        <v>48</v>
      </c>
      <c r="B56" s="628" t="s">
        <v>179</v>
      </c>
      <c r="C56" s="628" t="s">
        <v>160</v>
      </c>
      <c r="D56" s="628">
        <v>2009</v>
      </c>
      <c r="E56" s="629" t="s">
        <v>161</v>
      </c>
      <c r="F56" s="611" t="b">
        <v>0</v>
      </c>
      <c r="G56" s="630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631">
        <v>0</v>
      </c>
      <c r="O56" s="631">
        <v>0</v>
      </c>
      <c r="P56" s="631">
        <v>0</v>
      </c>
      <c r="Q56" s="631">
        <v>0</v>
      </c>
      <c r="R56" s="631">
        <v>0</v>
      </c>
      <c r="S56" s="631">
        <v>0</v>
      </c>
      <c r="T56" s="631">
        <v>0</v>
      </c>
      <c r="U56" s="631">
        <v>0</v>
      </c>
      <c r="V56" s="631">
        <v>0</v>
      </c>
      <c r="W56" s="631">
        <v>0</v>
      </c>
      <c r="X56" s="631">
        <v>0</v>
      </c>
      <c r="Y56" s="631">
        <v>0</v>
      </c>
      <c r="Z56" s="631">
        <v>0</v>
      </c>
      <c r="AA56" s="631">
        <v>0</v>
      </c>
      <c r="AB56" s="631">
        <v>0</v>
      </c>
      <c r="AC56" s="631">
        <v>0</v>
      </c>
      <c r="AD56" s="631">
        <v>0</v>
      </c>
      <c r="AE56" s="631">
        <v>0</v>
      </c>
      <c r="AF56" s="631">
        <v>0</v>
      </c>
      <c r="AG56" s="631">
        <v>0</v>
      </c>
      <c r="AH56" s="631">
        <v>0</v>
      </c>
      <c r="AI56" s="631">
        <v>0</v>
      </c>
      <c r="AJ56" s="631">
        <v>0</v>
      </c>
      <c r="AK56" s="631">
        <v>0</v>
      </c>
      <c r="AL56" s="631">
        <v>0</v>
      </c>
      <c r="AM56" s="631">
        <v>0</v>
      </c>
      <c r="AN56" s="631">
        <v>0</v>
      </c>
      <c r="AO56" s="631">
        <v>0</v>
      </c>
      <c r="AP56" s="631">
        <v>0</v>
      </c>
      <c r="AQ56" s="631">
        <v>0</v>
      </c>
      <c r="AR56" s="631">
        <v>0</v>
      </c>
      <c r="AS56" s="631">
        <v>0</v>
      </c>
      <c r="AT56" s="631">
        <v>0</v>
      </c>
      <c r="AU56" s="631">
        <v>0</v>
      </c>
      <c r="AV56" s="631">
        <v>0</v>
      </c>
      <c r="AW56" s="631">
        <v>0</v>
      </c>
      <c r="AX56" s="631">
        <v>0</v>
      </c>
      <c r="AY56" s="632">
        <v>0</v>
      </c>
    </row>
    <row r="57" spans="1:51" s="609" customFormat="1" ht="12.75">
      <c r="A57" s="660">
        <f t="shared" si="1"/>
        <v>49</v>
      </c>
      <c r="B57" s="661" t="s">
        <v>180</v>
      </c>
      <c r="C57" s="661" t="s">
        <v>160</v>
      </c>
      <c r="D57" s="661">
        <v>2009</v>
      </c>
      <c r="E57" s="662" t="s">
        <v>161</v>
      </c>
      <c r="F57" s="611" t="b">
        <v>0</v>
      </c>
      <c r="G57" s="663">
        <v>0</v>
      </c>
      <c r="H57" s="664">
        <v>0</v>
      </c>
      <c r="I57" s="664">
        <v>0</v>
      </c>
      <c r="J57" s="664">
        <v>0</v>
      </c>
      <c r="K57" s="664">
        <v>0</v>
      </c>
      <c r="L57" s="664">
        <v>0</v>
      </c>
      <c r="M57" s="664">
        <v>0</v>
      </c>
      <c r="N57" s="664">
        <v>0</v>
      </c>
      <c r="O57" s="664">
        <v>0</v>
      </c>
      <c r="P57" s="664">
        <v>0</v>
      </c>
      <c r="Q57" s="664">
        <v>0</v>
      </c>
      <c r="R57" s="664">
        <v>0</v>
      </c>
      <c r="S57" s="664">
        <v>0</v>
      </c>
      <c r="T57" s="664">
        <v>0</v>
      </c>
      <c r="U57" s="664">
        <v>0</v>
      </c>
      <c r="V57" s="664">
        <v>0</v>
      </c>
      <c r="W57" s="664">
        <v>0</v>
      </c>
      <c r="X57" s="664">
        <v>0</v>
      </c>
      <c r="Y57" s="664">
        <v>0</v>
      </c>
      <c r="Z57" s="664">
        <v>0</v>
      </c>
      <c r="AA57" s="664">
        <v>0</v>
      </c>
      <c r="AB57" s="664">
        <v>0</v>
      </c>
      <c r="AC57" s="664">
        <v>0</v>
      </c>
      <c r="AD57" s="664">
        <v>0</v>
      </c>
      <c r="AE57" s="664">
        <v>0</v>
      </c>
      <c r="AF57" s="664">
        <v>0</v>
      </c>
      <c r="AG57" s="664">
        <v>0</v>
      </c>
      <c r="AH57" s="664">
        <v>0</v>
      </c>
      <c r="AI57" s="664">
        <v>0</v>
      </c>
      <c r="AJ57" s="664">
        <v>0</v>
      </c>
      <c r="AK57" s="664">
        <v>0</v>
      </c>
      <c r="AL57" s="664">
        <v>0</v>
      </c>
      <c r="AM57" s="664">
        <v>0</v>
      </c>
      <c r="AN57" s="664">
        <v>0</v>
      </c>
      <c r="AO57" s="664">
        <v>0</v>
      </c>
      <c r="AP57" s="664">
        <v>0</v>
      </c>
      <c r="AQ57" s="664">
        <v>0</v>
      </c>
      <c r="AR57" s="664">
        <v>0</v>
      </c>
      <c r="AS57" s="664">
        <v>0</v>
      </c>
      <c r="AT57" s="664">
        <v>0</v>
      </c>
      <c r="AU57" s="664">
        <v>0</v>
      </c>
      <c r="AV57" s="664">
        <v>0</v>
      </c>
      <c r="AW57" s="664">
        <v>0</v>
      </c>
      <c r="AX57" s="664">
        <v>0</v>
      </c>
      <c r="AY57" s="665">
        <v>0</v>
      </c>
    </row>
    <row r="58" spans="1:51" s="609" customFormat="1" ht="12.75">
      <c r="A58" s="653">
        <f t="shared" si="1"/>
        <v>50</v>
      </c>
      <c r="B58" s="654" t="s">
        <v>181</v>
      </c>
      <c r="C58" s="654" t="s">
        <v>174</v>
      </c>
      <c r="D58" s="654">
        <v>2009</v>
      </c>
      <c r="E58" s="655" t="s">
        <v>161</v>
      </c>
      <c r="F58" s="611"/>
      <c r="G58" s="656">
        <v>0</v>
      </c>
      <c r="H58" s="657">
        <v>0</v>
      </c>
      <c r="I58" s="657">
        <v>0</v>
      </c>
      <c r="J58" s="657">
        <v>0</v>
      </c>
      <c r="K58" s="657">
        <v>0</v>
      </c>
      <c r="L58" s="657">
        <v>0</v>
      </c>
      <c r="M58" s="657">
        <v>0</v>
      </c>
      <c r="N58" s="657">
        <v>0</v>
      </c>
      <c r="O58" s="657">
        <v>0</v>
      </c>
      <c r="P58" s="657">
        <v>0</v>
      </c>
      <c r="Q58" s="657">
        <v>0</v>
      </c>
      <c r="R58" s="657">
        <v>0</v>
      </c>
      <c r="S58" s="657">
        <v>0</v>
      </c>
      <c r="T58" s="657">
        <v>0</v>
      </c>
      <c r="U58" s="657">
        <v>0</v>
      </c>
      <c r="V58" s="657">
        <v>0</v>
      </c>
      <c r="W58" s="657">
        <v>0</v>
      </c>
      <c r="X58" s="657">
        <v>0</v>
      </c>
      <c r="Y58" s="657">
        <v>0</v>
      </c>
      <c r="Z58" s="657">
        <v>0</v>
      </c>
      <c r="AA58" s="657">
        <v>0</v>
      </c>
      <c r="AB58" s="657">
        <v>0</v>
      </c>
      <c r="AC58" s="657">
        <v>0</v>
      </c>
      <c r="AD58" s="657">
        <v>0</v>
      </c>
      <c r="AE58" s="657">
        <v>0</v>
      </c>
      <c r="AF58" s="657">
        <v>0</v>
      </c>
      <c r="AG58" s="657">
        <v>0</v>
      </c>
      <c r="AH58" s="657">
        <v>0</v>
      </c>
      <c r="AI58" s="657">
        <v>0</v>
      </c>
      <c r="AJ58" s="657">
        <v>0</v>
      </c>
      <c r="AK58" s="657">
        <v>0</v>
      </c>
      <c r="AL58" s="657">
        <v>0</v>
      </c>
      <c r="AM58" s="657">
        <v>0</v>
      </c>
      <c r="AN58" s="657">
        <v>0</v>
      </c>
      <c r="AO58" s="657">
        <v>0</v>
      </c>
      <c r="AP58" s="657">
        <v>0</v>
      </c>
      <c r="AQ58" s="657">
        <v>0</v>
      </c>
      <c r="AR58" s="657">
        <v>0</v>
      </c>
      <c r="AS58" s="657">
        <v>0</v>
      </c>
      <c r="AT58" s="657">
        <v>0</v>
      </c>
      <c r="AU58" s="657">
        <v>0</v>
      </c>
      <c r="AV58" s="657">
        <v>0</v>
      </c>
      <c r="AW58" s="657">
        <v>0</v>
      </c>
      <c r="AX58" s="657">
        <v>0</v>
      </c>
      <c r="AY58" s="658">
        <v>0</v>
      </c>
    </row>
    <row r="59" spans="1:51" s="609" customFormat="1" ht="12.75">
      <c r="A59" s="620">
        <f t="shared" si="1"/>
        <v>51</v>
      </c>
      <c r="B59" s="621" t="s">
        <v>182</v>
      </c>
      <c r="C59" s="621" t="s">
        <v>183</v>
      </c>
      <c r="D59" s="621">
        <v>2008</v>
      </c>
      <c r="E59" s="622" t="s">
        <v>161</v>
      </c>
      <c r="F59" s="611"/>
      <c r="G59" s="623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5">
        <v>0</v>
      </c>
      <c r="N59" s="625">
        <v>0</v>
      </c>
      <c r="O59" s="625">
        <v>0</v>
      </c>
      <c r="P59" s="625">
        <v>0</v>
      </c>
      <c r="Q59" s="625">
        <v>0</v>
      </c>
      <c r="R59" s="625">
        <v>0</v>
      </c>
      <c r="S59" s="625">
        <v>0</v>
      </c>
      <c r="T59" s="625">
        <v>0</v>
      </c>
      <c r="U59" s="625">
        <v>0</v>
      </c>
      <c r="V59" s="625">
        <v>0</v>
      </c>
      <c r="W59" s="625">
        <v>0</v>
      </c>
      <c r="X59" s="625">
        <v>0</v>
      </c>
      <c r="Y59" s="625">
        <v>0</v>
      </c>
      <c r="Z59" s="625">
        <v>0</v>
      </c>
      <c r="AA59" s="625">
        <v>0</v>
      </c>
      <c r="AB59" s="625">
        <v>0</v>
      </c>
      <c r="AC59" s="625">
        <v>0</v>
      </c>
      <c r="AD59" s="625">
        <v>0</v>
      </c>
      <c r="AE59" s="625">
        <v>0</v>
      </c>
      <c r="AF59" s="625">
        <v>0</v>
      </c>
      <c r="AG59" s="625">
        <v>0</v>
      </c>
      <c r="AH59" s="625">
        <v>0</v>
      </c>
      <c r="AI59" s="625">
        <v>0</v>
      </c>
      <c r="AJ59" s="625">
        <v>0</v>
      </c>
      <c r="AK59" s="625">
        <v>0</v>
      </c>
      <c r="AL59" s="625">
        <v>0</v>
      </c>
      <c r="AM59" s="625">
        <v>0</v>
      </c>
      <c r="AN59" s="625">
        <v>0</v>
      </c>
      <c r="AO59" s="625">
        <v>0</v>
      </c>
      <c r="AP59" s="625">
        <v>0</v>
      </c>
      <c r="AQ59" s="625">
        <v>0</v>
      </c>
      <c r="AR59" s="625">
        <v>0</v>
      </c>
      <c r="AS59" s="625">
        <v>0</v>
      </c>
      <c r="AT59" s="625">
        <v>0</v>
      </c>
      <c r="AU59" s="625">
        <v>0</v>
      </c>
      <c r="AV59" s="625">
        <v>0</v>
      </c>
      <c r="AW59" s="625">
        <v>0</v>
      </c>
      <c r="AX59" s="625">
        <v>0</v>
      </c>
      <c r="AY59" s="626">
        <v>0</v>
      </c>
    </row>
    <row r="60" spans="1:51" s="609" customFormat="1" ht="12.75">
      <c r="A60" s="653">
        <f t="shared" si="1"/>
        <v>52</v>
      </c>
      <c r="B60" s="654" t="s">
        <v>184</v>
      </c>
      <c r="C60" s="654" t="s">
        <v>183</v>
      </c>
      <c r="D60" s="654">
        <v>2008</v>
      </c>
      <c r="E60" s="655" t="s">
        <v>161</v>
      </c>
      <c r="F60" s="611"/>
      <c r="G60" s="656">
        <v>0</v>
      </c>
      <c r="H60" s="657">
        <v>0</v>
      </c>
      <c r="I60" s="657">
        <v>0</v>
      </c>
      <c r="J60" s="657">
        <v>0</v>
      </c>
      <c r="K60" s="657">
        <v>0</v>
      </c>
      <c r="L60" s="657">
        <v>0</v>
      </c>
      <c r="M60" s="657">
        <v>0</v>
      </c>
      <c r="N60" s="657">
        <v>0</v>
      </c>
      <c r="O60" s="657">
        <v>0</v>
      </c>
      <c r="P60" s="657">
        <v>0</v>
      </c>
      <c r="Q60" s="657">
        <v>0</v>
      </c>
      <c r="R60" s="657">
        <v>0</v>
      </c>
      <c r="S60" s="657">
        <v>0</v>
      </c>
      <c r="T60" s="657">
        <v>0</v>
      </c>
      <c r="U60" s="657">
        <v>0</v>
      </c>
      <c r="V60" s="657">
        <v>0</v>
      </c>
      <c r="W60" s="657">
        <v>0</v>
      </c>
      <c r="X60" s="657">
        <v>0</v>
      </c>
      <c r="Y60" s="657">
        <v>0</v>
      </c>
      <c r="Z60" s="657">
        <v>0</v>
      </c>
      <c r="AA60" s="657">
        <v>0</v>
      </c>
      <c r="AB60" s="657">
        <v>0</v>
      </c>
      <c r="AC60" s="657">
        <v>0</v>
      </c>
      <c r="AD60" s="657">
        <v>0</v>
      </c>
      <c r="AE60" s="657">
        <v>0</v>
      </c>
      <c r="AF60" s="657">
        <v>0</v>
      </c>
      <c r="AG60" s="657">
        <v>0</v>
      </c>
      <c r="AH60" s="657">
        <v>0</v>
      </c>
      <c r="AI60" s="657">
        <v>0</v>
      </c>
      <c r="AJ60" s="657">
        <v>0</v>
      </c>
      <c r="AK60" s="657">
        <v>0</v>
      </c>
      <c r="AL60" s="657">
        <v>0</v>
      </c>
      <c r="AM60" s="657">
        <v>0</v>
      </c>
      <c r="AN60" s="657">
        <v>0</v>
      </c>
      <c r="AO60" s="657">
        <v>0</v>
      </c>
      <c r="AP60" s="657">
        <v>0</v>
      </c>
      <c r="AQ60" s="657">
        <v>0</v>
      </c>
      <c r="AR60" s="657">
        <v>0</v>
      </c>
      <c r="AS60" s="657">
        <v>0</v>
      </c>
      <c r="AT60" s="657">
        <v>0</v>
      </c>
      <c r="AU60" s="657">
        <v>0</v>
      </c>
      <c r="AV60" s="657">
        <v>0</v>
      </c>
      <c r="AW60" s="657">
        <v>0</v>
      </c>
      <c r="AX60" s="657">
        <v>0</v>
      </c>
      <c r="AY60" s="658">
        <v>0</v>
      </c>
    </row>
    <row r="61" spans="1:51" s="609" customFormat="1" ht="4.5" customHeight="1">
      <c r="A61" s="619"/>
      <c r="B61" s="619"/>
      <c r="C61" s="619"/>
      <c r="D61" s="619"/>
      <c r="E61" s="619"/>
      <c r="F61" s="607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608"/>
      <c r="V61" s="608"/>
      <c r="W61" s="608"/>
      <c r="X61" s="608"/>
      <c r="Y61" s="608"/>
      <c r="Z61" s="608"/>
      <c r="AA61" s="608"/>
      <c r="AB61" s="608"/>
      <c r="AC61" s="608"/>
      <c r="AD61" s="608"/>
      <c r="AE61" s="608"/>
      <c r="AF61" s="608"/>
      <c r="AG61" s="608"/>
      <c r="AH61" s="608"/>
      <c r="AI61" s="608"/>
      <c r="AJ61" s="608"/>
      <c r="AK61" s="608"/>
      <c r="AL61" s="608"/>
      <c r="AM61" s="608"/>
      <c r="AN61" s="608"/>
      <c r="AO61" s="608"/>
      <c r="AP61" s="608"/>
      <c r="AQ61" s="608"/>
      <c r="AR61" s="608"/>
      <c r="AS61" s="608"/>
      <c r="AT61" s="608"/>
      <c r="AU61" s="608"/>
      <c r="AV61" s="608"/>
      <c r="AW61" s="608"/>
      <c r="AX61" s="608"/>
      <c r="AY61" s="608"/>
    </row>
    <row r="62" spans="1:51" s="609" customFormat="1" ht="12.75">
      <c r="A62" s="666" t="s">
        <v>185</v>
      </c>
      <c r="B62" s="667"/>
      <c r="C62" s="667"/>
      <c r="D62" s="667"/>
      <c r="E62" s="668"/>
      <c r="F62" s="607"/>
      <c r="G62" s="669">
        <f>SUM(G9:G13)</f>
        <v>0.1992397072006138</v>
      </c>
      <c r="H62" s="669">
        <f aca="true" t="shared" si="2" ref="H62:AY62">SUM(H9:H13)</f>
        <v>0.015023123610730204</v>
      </c>
      <c r="I62" s="669">
        <f t="shared" si="2"/>
        <v>0.015023123610730204</v>
      </c>
      <c r="J62" s="669">
        <f t="shared" si="2"/>
        <v>0.015023123610730204</v>
      </c>
      <c r="K62" s="669">
        <f t="shared" si="2"/>
        <v>0.015023123610730204</v>
      </c>
      <c r="L62" s="669">
        <f t="shared" si="2"/>
        <v>0.015023123610730204</v>
      </c>
      <c r="M62" s="669">
        <f t="shared" si="2"/>
        <v>0.013981742294609457</v>
      </c>
      <c r="N62" s="669">
        <f t="shared" si="2"/>
        <v>0.013981742294609457</v>
      </c>
      <c r="O62" s="669">
        <f t="shared" si="2"/>
        <v>0.010935393393331844</v>
      </c>
      <c r="P62" s="669">
        <f t="shared" si="2"/>
        <v>0.010935393393331844</v>
      </c>
      <c r="Q62" s="669">
        <f t="shared" si="2"/>
        <v>0.010935393393331844</v>
      </c>
      <c r="R62" s="669">
        <f t="shared" si="2"/>
        <v>0.010935393393331844</v>
      </c>
      <c r="S62" s="669">
        <f t="shared" si="2"/>
        <v>0.010935393393331844</v>
      </c>
      <c r="T62" s="669">
        <f t="shared" si="2"/>
        <v>0.010935393393331844</v>
      </c>
      <c r="U62" s="669">
        <f t="shared" si="2"/>
        <v>0.006692675125703431</v>
      </c>
      <c r="V62" s="669">
        <f t="shared" si="2"/>
        <v>0.0045683761192565125</v>
      </c>
      <c r="W62" s="669">
        <f t="shared" si="2"/>
        <v>0.0045683761192565125</v>
      </c>
      <c r="X62" s="669">
        <f t="shared" si="2"/>
        <v>0.0045683761192565125</v>
      </c>
      <c r="Y62" s="669">
        <f t="shared" si="2"/>
        <v>0.00012844671489971847</v>
      </c>
      <c r="Z62" s="669">
        <f t="shared" si="2"/>
        <v>0.00012844671489971847</v>
      </c>
      <c r="AA62" s="669">
        <f t="shared" si="2"/>
        <v>0</v>
      </c>
      <c r="AB62" s="669">
        <f t="shared" si="2"/>
        <v>0</v>
      </c>
      <c r="AC62" s="669">
        <f t="shared" si="2"/>
        <v>0</v>
      </c>
      <c r="AD62" s="669">
        <f t="shared" si="2"/>
        <v>0</v>
      </c>
      <c r="AE62" s="669">
        <f t="shared" si="2"/>
        <v>0</v>
      </c>
      <c r="AF62" s="669">
        <f t="shared" si="2"/>
        <v>0</v>
      </c>
      <c r="AG62" s="669">
        <f t="shared" si="2"/>
        <v>0</v>
      </c>
      <c r="AH62" s="669">
        <f t="shared" si="2"/>
        <v>0</v>
      </c>
      <c r="AI62" s="669">
        <f t="shared" si="2"/>
        <v>0</v>
      </c>
      <c r="AJ62" s="669">
        <f t="shared" si="2"/>
        <v>0</v>
      </c>
      <c r="AK62" s="669">
        <f t="shared" si="2"/>
        <v>0</v>
      </c>
      <c r="AL62" s="669">
        <f t="shared" si="2"/>
        <v>0</v>
      </c>
      <c r="AM62" s="669">
        <f t="shared" si="2"/>
        <v>0</v>
      </c>
      <c r="AN62" s="669">
        <f t="shared" si="2"/>
        <v>0</v>
      </c>
      <c r="AO62" s="669">
        <f t="shared" si="2"/>
        <v>0</v>
      </c>
      <c r="AP62" s="669">
        <f t="shared" si="2"/>
        <v>0</v>
      </c>
      <c r="AQ62" s="669">
        <f t="shared" si="2"/>
        <v>0</v>
      </c>
      <c r="AR62" s="669">
        <f t="shared" si="2"/>
        <v>0</v>
      </c>
      <c r="AS62" s="669">
        <f t="shared" si="2"/>
        <v>0</v>
      </c>
      <c r="AT62" s="669">
        <f t="shared" si="2"/>
        <v>0</v>
      </c>
      <c r="AU62" s="669">
        <f t="shared" si="2"/>
        <v>0</v>
      </c>
      <c r="AV62" s="669">
        <f t="shared" si="2"/>
        <v>0</v>
      </c>
      <c r="AW62" s="669">
        <f t="shared" si="2"/>
        <v>0</v>
      </c>
      <c r="AX62" s="669">
        <f t="shared" si="2"/>
        <v>0</v>
      </c>
      <c r="AY62" s="669">
        <f t="shared" si="2"/>
        <v>0</v>
      </c>
    </row>
    <row r="63" spans="1:51" s="609" customFormat="1" ht="4.5" customHeight="1">
      <c r="A63" s="619"/>
      <c r="B63" s="619"/>
      <c r="C63" s="619"/>
      <c r="D63" s="619"/>
      <c r="E63" s="619"/>
      <c r="F63" s="607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608"/>
      <c r="AF63" s="608"/>
      <c r="AG63" s="608"/>
      <c r="AH63" s="608"/>
      <c r="AI63" s="608"/>
      <c r="AJ63" s="608"/>
      <c r="AK63" s="608"/>
      <c r="AL63" s="608"/>
      <c r="AM63" s="608"/>
      <c r="AN63" s="608"/>
      <c r="AO63" s="608"/>
      <c r="AP63" s="608"/>
      <c r="AQ63" s="608"/>
      <c r="AR63" s="608"/>
      <c r="AS63" s="608"/>
      <c r="AT63" s="608"/>
      <c r="AU63" s="608"/>
      <c r="AV63" s="608"/>
      <c r="AW63" s="608"/>
      <c r="AX63" s="608"/>
      <c r="AY63" s="608"/>
    </row>
    <row r="64" spans="1:51" s="609" customFormat="1" ht="12.75">
      <c r="A64" s="666" t="s">
        <v>186</v>
      </c>
      <c r="B64" s="667"/>
      <c r="C64" s="667"/>
      <c r="D64" s="667"/>
      <c r="E64" s="668"/>
      <c r="F64" s="607"/>
      <c r="G64" s="669">
        <f>SUM(G14:G27)</f>
        <v>0</v>
      </c>
      <c r="H64" s="669">
        <f aca="true" t="shared" si="3" ref="H64:AY64">SUM(H14:H27)</f>
        <v>0.3152841442444559</v>
      </c>
      <c r="I64" s="669">
        <f t="shared" si="3"/>
        <v>0.046978832999106684</v>
      </c>
      <c r="J64" s="669">
        <f t="shared" si="3"/>
        <v>0.037991928482820014</v>
      </c>
      <c r="K64" s="669">
        <f t="shared" si="3"/>
        <v>0.037991928482820014</v>
      </c>
      <c r="L64" s="669">
        <f t="shared" si="3"/>
        <v>0.029159665354680633</v>
      </c>
      <c r="M64" s="669">
        <f t="shared" si="3"/>
        <v>0.028215880450139143</v>
      </c>
      <c r="N64" s="669">
        <f t="shared" si="3"/>
        <v>0.028215880450139143</v>
      </c>
      <c r="O64" s="669">
        <f t="shared" si="3"/>
        <v>0.028215880450139143</v>
      </c>
      <c r="P64" s="669">
        <f t="shared" si="3"/>
        <v>0.024746045202697492</v>
      </c>
      <c r="Q64" s="669">
        <f t="shared" si="3"/>
        <v>0.02257062908679857</v>
      </c>
      <c r="R64" s="669">
        <f t="shared" si="3"/>
        <v>0.020509900256738885</v>
      </c>
      <c r="S64" s="669">
        <f t="shared" si="3"/>
        <v>0.020509900256738885</v>
      </c>
      <c r="T64" s="669">
        <f t="shared" si="3"/>
        <v>0.020509900256738885</v>
      </c>
      <c r="U64" s="669">
        <f t="shared" si="3"/>
        <v>0.020509900256738885</v>
      </c>
      <c r="V64" s="669">
        <f t="shared" si="3"/>
        <v>0.01224010292727747</v>
      </c>
      <c r="W64" s="669">
        <f t="shared" si="3"/>
        <v>0.0031171077918563253</v>
      </c>
      <c r="X64" s="669">
        <f t="shared" si="3"/>
        <v>0.0030934160318375602</v>
      </c>
      <c r="Y64" s="669">
        <f t="shared" si="3"/>
        <v>0.0030934160318375602</v>
      </c>
      <c r="Z64" s="669">
        <f t="shared" si="3"/>
        <v>0.001</v>
      </c>
      <c r="AA64" s="669">
        <f t="shared" si="3"/>
        <v>0.001</v>
      </c>
      <c r="AB64" s="669">
        <f t="shared" si="3"/>
        <v>0</v>
      </c>
      <c r="AC64" s="669">
        <f t="shared" si="3"/>
        <v>0</v>
      </c>
      <c r="AD64" s="669">
        <f t="shared" si="3"/>
        <v>0</v>
      </c>
      <c r="AE64" s="669">
        <f t="shared" si="3"/>
        <v>0</v>
      </c>
      <c r="AF64" s="669">
        <f t="shared" si="3"/>
        <v>0</v>
      </c>
      <c r="AG64" s="669">
        <f t="shared" si="3"/>
        <v>0</v>
      </c>
      <c r="AH64" s="669">
        <f t="shared" si="3"/>
        <v>0</v>
      </c>
      <c r="AI64" s="669">
        <f t="shared" si="3"/>
        <v>0</v>
      </c>
      <c r="AJ64" s="669">
        <f t="shared" si="3"/>
        <v>0</v>
      </c>
      <c r="AK64" s="669">
        <f t="shared" si="3"/>
        <v>0</v>
      </c>
      <c r="AL64" s="669">
        <f t="shared" si="3"/>
        <v>0</v>
      </c>
      <c r="AM64" s="669">
        <f t="shared" si="3"/>
        <v>0</v>
      </c>
      <c r="AN64" s="669">
        <f t="shared" si="3"/>
        <v>0</v>
      </c>
      <c r="AO64" s="669">
        <f t="shared" si="3"/>
        <v>0</v>
      </c>
      <c r="AP64" s="669">
        <f t="shared" si="3"/>
        <v>0</v>
      </c>
      <c r="AQ64" s="669">
        <f t="shared" si="3"/>
        <v>0</v>
      </c>
      <c r="AR64" s="669">
        <f t="shared" si="3"/>
        <v>0</v>
      </c>
      <c r="AS64" s="669">
        <f t="shared" si="3"/>
        <v>0</v>
      </c>
      <c r="AT64" s="669">
        <f t="shared" si="3"/>
        <v>0</v>
      </c>
      <c r="AU64" s="669">
        <f t="shared" si="3"/>
        <v>0</v>
      </c>
      <c r="AV64" s="669">
        <f t="shared" si="3"/>
        <v>0</v>
      </c>
      <c r="AW64" s="669">
        <f t="shared" si="3"/>
        <v>0</v>
      </c>
      <c r="AX64" s="669">
        <f t="shared" si="3"/>
        <v>0</v>
      </c>
      <c r="AY64" s="669">
        <f t="shared" si="3"/>
        <v>0</v>
      </c>
    </row>
    <row r="65" spans="1:51" s="609" customFormat="1" ht="4.5" customHeight="1">
      <c r="A65" s="619"/>
      <c r="B65" s="619"/>
      <c r="C65" s="619"/>
      <c r="D65" s="619"/>
      <c r="E65" s="619"/>
      <c r="F65" s="607"/>
      <c r="G65" s="608"/>
      <c r="H65" s="608"/>
      <c r="I65" s="608"/>
      <c r="J65" s="608"/>
      <c r="K65" s="608"/>
      <c r="L65" s="608"/>
      <c r="M65" s="608"/>
      <c r="N65" s="608"/>
      <c r="O65" s="608"/>
      <c r="P65" s="608"/>
      <c r="Q65" s="608"/>
      <c r="R65" s="608"/>
      <c r="S65" s="608"/>
      <c r="T65" s="608"/>
      <c r="U65" s="608"/>
      <c r="V65" s="608"/>
      <c r="W65" s="608"/>
      <c r="X65" s="608"/>
      <c r="Y65" s="608"/>
      <c r="Z65" s="608"/>
      <c r="AA65" s="608"/>
      <c r="AB65" s="608"/>
      <c r="AC65" s="608"/>
      <c r="AD65" s="608"/>
      <c r="AE65" s="608"/>
      <c r="AF65" s="608"/>
      <c r="AG65" s="608"/>
      <c r="AH65" s="608"/>
      <c r="AI65" s="608"/>
      <c r="AJ65" s="608"/>
      <c r="AK65" s="608"/>
      <c r="AL65" s="608"/>
      <c r="AM65" s="608"/>
      <c r="AN65" s="608"/>
      <c r="AO65" s="608"/>
      <c r="AP65" s="608"/>
      <c r="AQ65" s="608"/>
      <c r="AR65" s="608"/>
      <c r="AS65" s="608"/>
      <c r="AT65" s="608"/>
      <c r="AU65" s="608"/>
      <c r="AV65" s="608"/>
      <c r="AW65" s="608"/>
      <c r="AX65" s="608"/>
      <c r="AY65" s="608"/>
    </row>
    <row r="66" spans="1:51" s="609" customFormat="1" ht="12.75">
      <c r="A66" s="666" t="s">
        <v>187</v>
      </c>
      <c r="B66" s="667"/>
      <c r="C66" s="667"/>
      <c r="D66" s="667"/>
      <c r="E66" s="668"/>
      <c r="F66" s="607"/>
      <c r="G66" s="669">
        <f>SUM(G28:G42,G59:G60)</f>
        <v>0</v>
      </c>
      <c r="H66" s="669">
        <f aca="true" t="shared" si="4" ref="H66:AY66">SUM(H28:H42,H59:H60)</f>
        <v>0</v>
      </c>
      <c r="I66" s="669">
        <f t="shared" si="4"/>
        <v>0.3901583545704891</v>
      </c>
      <c r="J66" s="669">
        <f t="shared" si="4"/>
        <v>0.024316685670729556</v>
      </c>
      <c r="K66" s="669">
        <f t="shared" si="4"/>
        <v>0.024316685670729556</v>
      </c>
      <c r="L66" s="669">
        <f t="shared" si="4"/>
        <v>0.024316685670729556</v>
      </c>
      <c r="M66" s="669">
        <f t="shared" si="4"/>
        <v>0.023771021758513564</v>
      </c>
      <c r="N66" s="669">
        <f t="shared" si="4"/>
        <v>0.023771021758513564</v>
      </c>
      <c r="O66" s="669">
        <f t="shared" si="4"/>
        <v>0.022679188285642637</v>
      </c>
      <c r="P66" s="669">
        <f t="shared" si="4"/>
        <v>0.022310417283440135</v>
      </c>
      <c r="Q66" s="669">
        <f t="shared" si="4"/>
        <v>0.02053980647873255</v>
      </c>
      <c r="R66" s="669">
        <f t="shared" si="4"/>
        <v>0.01771868143475279</v>
      </c>
      <c r="S66" s="669">
        <f t="shared" si="4"/>
        <v>0.01746013155889031</v>
      </c>
      <c r="T66" s="669">
        <f t="shared" si="4"/>
        <v>0.01746013155889031</v>
      </c>
      <c r="U66" s="669">
        <f t="shared" si="4"/>
        <v>0.01659013124946414</v>
      </c>
      <c r="V66" s="669">
        <f t="shared" si="4"/>
        <v>0.016555297246742914</v>
      </c>
      <c r="W66" s="669">
        <f t="shared" si="4"/>
        <v>0.016319053303403015</v>
      </c>
      <c r="X66" s="669">
        <f t="shared" si="4"/>
        <v>0.013819782863042782</v>
      </c>
      <c r="Y66" s="669">
        <f t="shared" si="4"/>
        <v>0.012666697854564793</v>
      </c>
      <c r="Z66" s="669">
        <f t="shared" si="4"/>
        <v>0.012666697854564793</v>
      </c>
      <c r="AA66" s="669">
        <f t="shared" si="4"/>
        <v>0.002558746491562121</v>
      </c>
      <c r="AB66" s="669">
        <f t="shared" si="4"/>
        <v>0.002558746491562121</v>
      </c>
      <c r="AC66" s="669">
        <f t="shared" si="4"/>
        <v>0</v>
      </c>
      <c r="AD66" s="669">
        <f t="shared" si="4"/>
        <v>0</v>
      </c>
      <c r="AE66" s="669">
        <f t="shared" si="4"/>
        <v>0</v>
      </c>
      <c r="AF66" s="669">
        <f t="shared" si="4"/>
        <v>0</v>
      </c>
      <c r="AG66" s="669">
        <f t="shared" si="4"/>
        <v>0</v>
      </c>
      <c r="AH66" s="669">
        <f t="shared" si="4"/>
        <v>0</v>
      </c>
      <c r="AI66" s="669">
        <f t="shared" si="4"/>
        <v>0</v>
      </c>
      <c r="AJ66" s="669">
        <f t="shared" si="4"/>
        <v>0</v>
      </c>
      <c r="AK66" s="669">
        <f t="shared" si="4"/>
        <v>0</v>
      </c>
      <c r="AL66" s="669">
        <f t="shared" si="4"/>
        <v>0</v>
      </c>
      <c r="AM66" s="669">
        <f t="shared" si="4"/>
        <v>0</v>
      </c>
      <c r="AN66" s="669">
        <f t="shared" si="4"/>
        <v>0</v>
      </c>
      <c r="AO66" s="669">
        <f t="shared" si="4"/>
        <v>0</v>
      </c>
      <c r="AP66" s="669">
        <f t="shared" si="4"/>
        <v>0</v>
      </c>
      <c r="AQ66" s="669">
        <f t="shared" si="4"/>
        <v>0</v>
      </c>
      <c r="AR66" s="669">
        <f t="shared" si="4"/>
        <v>0</v>
      </c>
      <c r="AS66" s="669">
        <f t="shared" si="4"/>
        <v>0</v>
      </c>
      <c r="AT66" s="669">
        <f t="shared" si="4"/>
        <v>0</v>
      </c>
      <c r="AU66" s="669">
        <f t="shared" si="4"/>
        <v>0</v>
      </c>
      <c r="AV66" s="669">
        <f t="shared" si="4"/>
        <v>0</v>
      </c>
      <c r="AW66" s="669">
        <f t="shared" si="4"/>
        <v>0</v>
      </c>
      <c r="AX66" s="669">
        <f t="shared" si="4"/>
        <v>0</v>
      </c>
      <c r="AY66" s="669">
        <f t="shared" si="4"/>
        <v>0</v>
      </c>
    </row>
    <row r="67" spans="1:51" s="609" customFormat="1" ht="4.5" customHeight="1">
      <c r="A67" s="619"/>
      <c r="B67" s="619"/>
      <c r="C67" s="619"/>
      <c r="D67" s="619"/>
      <c r="E67" s="619"/>
      <c r="F67" s="607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  <c r="AH67" s="608"/>
      <c r="AI67" s="608"/>
      <c r="AJ67" s="608"/>
      <c r="AK67" s="608"/>
      <c r="AL67" s="608"/>
      <c r="AM67" s="608"/>
      <c r="AN67" s="608"/>
      <c r="AO67" s="608"/>
      <c r="AP67" s="608"/>
      <c r="AQ67" s="608"/>
      <c r="AR67" s="608"/>
      <c r="AS67" s="608"/>
      <c r="AT67" s="608"/>
      <c r="AU67" s="608"/>
      <c r="AV67" s="608"/>
      <c r="AW67" s="608"/>
      <c r="AX67" s="608"/>
      <c r="AY67" s="608"/>
    </row>
    <row r="68" spans="1:51" s="609" customFormat="1" ht="12.75">
      <c r="A68" s="666" t="s">
        <v>188</v>
      </c>
      <c r="B68" s="667"/>
      <c r="C68" s="667"/>
      <c r="D68" s="667"/>
      <c r="E68" s="668"/>
      <c r="F68" s="607"/>
      <c r="G68" s="669">
        <f>SUM(G43:G58)</f>
        <v>0</v>
      </c>
      <c r="H68" s="669">
        <f aca="true" t="shared" si="5" ref="H68:AY68">SUM(H43:H58)</f>
        <v>0</v>
      </c>
      <c r="I68" s="669">
        <f t="shared" si="5"/>
        <v>0</v>
      </c>
      <c r="J68" s="669">
        <f t="shared" si="5"/>
        <v>0.5330835781556168</v>
      </c>
      <c r="K68" s="669">
        <f t="shared" si="5"/>
        <v>0.18620433451187077</v>
      </c>
      <c r="L68" s="669">
        <f t="shared" si="5"/>
        <v>0.18620433451187077</v>
      </c>
      <c r="M68" s="669">
        <f t="shared" si="5"/>
        <v>0.18479227848453628</v>
      </c>
      <c r="N68" s="669">
        <f t="shared" si="5"/>
        <v>0.17402767920352338</v>
      </c>
      <c r="O68" s="669">
        <f t="shared" si="5"/>
        <v>0.1565585827600188</v>
      </c>
      <c r="P68" s="669">
        <f t="shared" si="5"/>
        <v>0.1562400897482939</v>
      </c>
      <c r="Q68" s="669">
        <f t="shared" si="5"/>
        <v>0.1562400897482939</v>
      </c>
      <c r="R68" s="669">
        <f t="shared" si="5"/>
        <v>0.15529119351346993</v>
      </c>
      <c r="S68" s="669">
        <f t="shared" si="5"/>
        <v>0.04244732563234011</v>
      </c>
      <c r="T68" s="669">
        <f t="shared" si="5"/>
        <v>0.04184877062803093</v>
      </c>
      <c r="U68" s="669">
        <f t="shared" si="5"/>
        <v>0.02173399516682418</v>
      </c>
      <c r="V68" s="669">
        <f t="shared" si="5"/>
        <v>0.020389072602191426</v>
      </c>
      <c r="W68" s="669">
        <f t="shared" si="5"/>
        <v>0.020389072602191426</v>
      </c>
      <c r="X68" s="669">
        <f t="shared" si="5"/>
        <v>0.020324368998641183</v>
      </c>
      <c r="Y68" s="669">
        <f t="shared" si="5"/>
        <v>0.018831510646612076</v>
      </c>
      <c r="Z68" s="669">
        <f t="shared" si="5"/>
        <v>0.01870525891191966</v>
      </c>
      <c r="AA68" s="669">
        <f t="shared" si="5"/>
        <v>0.01870525891191966</v>
      </c>
      <c r="AB68" s="669">
        <f t="shared" si="5"/>
        <v>0.014463229474640495</v>
      </c>
      <c r="AC68" s="669">
        <f t="shared" si="5"/>
        <v>0.00279200804602171</v>
      </c>
      <c r="AD68" s="669">
        <f t="shared" si="5"/>
        <v>0</v>
      </c>
      <c r="AE68" s="669">
        <f t="shared" si="5"/>
        <v>0</v>
      </c>
      <c r="AF68" s="669">
        <f t="shared" si="5"/>
        <v>0</v>
      </c>
      <c r="AG68" s="669">
        <f t="shared" si="5"/>
        <v>0</v>
      </c>
      <c r="AH68" s="669">
        <f t="shared" si="5"/>
        <v>0</v>
      </c>
      <c r="AI68" s="669">
        <f t="shared" si="5"/>
        <v>0</v>
      </c>
      <c r="AJ68" s="669">
        <f t="shared" si="5"/>
        <v>0</v>
      </c>
      <c r="AK68" s="669">
        <f t="shared" si="5"/>
        <v>0</v>
      </c>
      <c r="AL68" s="669">
        <f t="shared" si="5"/>
        <v>0</v>
      </c>
      <c r="AM68" s="669">
        <f t="shared" si="5"/>
        <v>0</v>
      </c>
      <c r="AN68" s="669">
        <f t="shared" si="5"/>
        <v>0</v>
      </c>
      <c r="AO68" s="669">
        <f t="shared" si="5"/>
        <v>0</v>
      </c>
      <c r="AP68" s="669">
        <f t="shared" si="5"/>
        <v>0</v>
      </c>
      <c r="AQ68" s="669">
        <f t="shared" si="5"/>
        <v>0</v>
      </c>
      <c r="AR68" s="669">
        <f t="shared" si="5"/>
        <v>0</v>
      </c>
      <c r="AS68" s="669">
        <f t="shared" si="5"/>
        <v>0</v>
      </c>
      <c r="AT68" s="669">
        <f t="shared" si="5"/>
        <v>0</v>
      </c>
      <c r="AU68" s="669">
        <f t="shared" si="5"/>
        <v>0</v>
      </c>
      <c r="AV68" s="669">
        <f t="shared" si="5"/>
        <v>0</v>
      </c>
      <c r="AW68" s="669">
        <f t="shared" si="5"/>
        <v>0</v>
      </c>
      <c r="AX68" s="669">
        <f t="shared" si="5"/>
        <v>0</v>
      </c>
      <c r="AY68" s="669">
        <f t="shared" si="5"/>
        <v>0</v>
      </c>
    </row>
    <row r="69" spans="1:51" s="609" customFormat="1" ht="4.5" customHeight="1">
      <c r="A69" s="619"/>
      <c r="B69" s="619"/>
      <c r="C69" s="619"/>
      <c r="D69" s="619"/>
      <c r="E69" s="619"/>
      <c r="F69" s="607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J69" s="608"/>
      <c r="AK69" s="608"/>
      <c r="AL69" s="608"/>
      <c r="AM69" s="608"/>
      <c r="AN69" s="608"/>
      <c r="AO69" s="608"/>
      <c r="AP69" s="608"/>
      <c r="AQ69" s="608"/>
      <c r="AR69" s="608"/>
      <c r="AS69" s="608"/>
      <c r="AT69" s="608"/>
      <c r="AU69" s="608"/>
      <c r="AV69" s="608"/>
      <c r="AW69" s="608"/>
      <c r="AX69" s="608"/>
      <c r="AY69" s="608"/>
    </row>
    <row r="70" spans="1:51" s="609" customFormat="1" ht="12.75">
      <c r="A70" s="666" t="s">
        <v>189</v>
      </c>
      <c r="B70" s="670"/>
      <c r="C70" s="670"/>
      <c r="D70" s="670"/>
      <c r="E70" s="671"/>
      <c r="F70" s="607"/>
      <c r="G70" s="669">
        <f>SUM(G9:G59)</f>
        <v>0.1992397072006138</v>
      </c>
      <c r="H70" s="669">
        <f aca="true" t="shared" si="6" ref="H70:AY70">SUM(H9:H59)</f>
        <v>0.3303072678551861</v>
      </c>
      <c r="I70" s="669">
        <f t="shared" si="6"/>
        <v>0.45216031118032596</v>
      </c>
      <c r="J70" s="669">
        <f t="shared" si="6"/>
        <v>0.6104153159198965</v>
      </c>
      <c r="K70" s="669">
        <f t="shared" si="6"/>
        <v>0.26353607227615056</v>
      </c>
      <c r="L70" s="669">
        <f t="shared" si="6"/>
        <v>0.25470380914801116</v>
      </c>
      <c r="M70" s="669">
        <f t="shared" si="6"/>
        <v>0.25076092298779845</v>
      </c>
      <c r="N70" s="669">
        <f t="shared" si="6"/>
        <v>0.23999632370678556</v>
      </c>
      <c r="O70" s="669">
        <f t="shared" si="6"/>
        <v>0.2183890448891324</v>
      </c>
      <c r="P70" s="669">
        <f t="shared" si="6"/>
        <v>0.21423194562776332</v>
      </c>
      <c r="Q70" s="669">
        <f t="shared" si="6"/>
        <v>0.21028591870715685</v>
      </c>
      <c r="R70" s="669">
        <f t="shared" si="6"/>
        <v>0.20445516859829344</v>
      </c>
      <c r="S70" s="669">
        <f t="shared" si="6"/>
        <v>0.09135275084130114</v>
      </c>
      <c r="T70" s="669">
        <f t="shared" si="6"/>
        <v>0.09075419583699196</v>
      </c>
      <c r="U70" s="669">
        <f t="shared" si="6"/>
        <v>0.06552670179873063</v>
      </c>
      <c r="V70" s="669">
        <f t="shared" si="6"/>
        <v>0.05375284889546832</v>
      </c>
      <c r="W70" s="669">
        <f t="shared" si="6"/>
        <v>0.044393609816707286</v>
      </c>
      <c r="X70" s="669">
        <f t="shared" si="6"/>
        <v>0.04180594401277804</v>
      </c>
      <c r="Y70" s="669">
        <f t="shared" si="6"/>
        <v>0.034720071247914146</v>
      </c>
      <c r="Z70" s="669">
        <f t="shared" si="6"/>
        <v>0.03250040348138417</v>
      </c>
      <c r="AA70" s="669">
        <f t="shared" si="6"/>
        <v>0.022264005403481783</v>
      </c>
      <c r="AB70" s="669">
        <f t="shared" si="6"/>
        <v>0.017021975966202616</v>
      </c>
      <c r="AC70" s="669">
        <f t="shared" si="6"/>
        <v>0.00279200804602171</v>
      </c>
      <c r="AD70" s="669">
        <f t="shared" si="6"/>
        <v>0</v>
      </c>
      <c r="AE70" s="669">
        <f t="shared" si="6"/>
        <v>0</v>
      </c>
      <c r="AF70" s="669">
        <f t="shared" si="6"/>
        <v>0</v>
      </c>
      <c r="AG70" s="669">
        <f t="shared" si="6"/>
        <v>0</v>
      </c>
      <c r="AH70" s="669">
        <f t="shared" si="6"/>
        <v>0</v>
      </c>
      <c r="AI70" s="669">
        <f t="shared" si="6"/>
        <v>0</v>
      </c>
      <c r="AJ70" s="669">
        <f t="shared" si="6"/>
        <v>0</v>
      </c>
      <c r="AK70" s="669">
        <f t="shared" si="6"/>
        <v>0</v>
      </c>
      <c r="AL70" s="669">
        <f t="shared" si="6"/>
        <v>0</v>
      </c>
      <c r="AM70" s="669">
        <f t="shared" si="6"/>
        <v>0</v>
      </c>
      <c r="AN70" s="669">
        <f t="shared" si="6"/>
        <v>0</v>
      </c>
      <c r="AO70" s="669">
        <f t="shared" si="6"/>
        <v>0</v>
      </c>
      <c r="AP70" s="669">
        <f t="shared" si="6"/>
        <v>0</v>
      </c>
      <c r="AQ70" s="669">
        <f t="shared" si="6"/>
        <v>0</v>
      </c>
      <c r="AR70" s="669">
        <f t="shared" si="6"/>
        <v>0</v>
      </c>
      <c r="AS70" s="669">
        <f t="shared" si="6"/>
        <v>0</v>
      </c>
      <c r="AT70" s="669">
        <f t="shared" si="6"/>
        <v>0</v>
      </c>
      <c r="AU70" s="669">
        <f t="shared" si="6"/>
        <v>0</v>
      </c>
      <c r="AV70" s="669">
        <f t="shared" si="6"/>
        <v>0</v>
      </c>
      <c r="AW70" s="669">
        <f t="shared" si="6"/>
        <v>0</v>
      </c>
      <c r="AX70" s="669">
        <f t="shared" si="6"/>
        <v>0</v>
      </c>
      <c r="AY70" s="669">
        <f t="shared" si="6"/>
        <v>0</v>
      </c>
    </row>
    <row r="71" spans="1:51" s="609" customFormat="1" ht="12.75">
      <c r="A71" s="606"/>
      <c r="B71" s="606"/>
      <c r="C71" s="606"/>
      <c r="D71" s="606"/>
      <c r="E71" s="606"/>
      <c r="F71" s="607"/>
      <c r="G71" s="672">
        <v>65</v>
      </c>
      <c r="H71" s="672">
        <f>G71+1</f>
        <v>66</v>
      </c>
      <c r="I71" s="672">
        <f aca="true" t="shared" si="7" ref="I71:AY71">H71+1</f>
        <v>67</v>
      </c>
      <c r="J71" s="672">
        <f t="shared" si="7"/>
        <v>68</v>
      </c>
      <c r="K71" s="672">
        <f t="shared" si="7"/>
        <v>69</v>
      </c>
      <c r="L71" s="672">
        <f t="shared" si="7"/>
        <v>70</v>
      </c>
      <c r="M71" s="672">
        <f t="shared" si="7"/>
        <v>71</v>
      </c>
      <c r="N71" s="672">
        <f t="shared" si="7"/>
        <v>72</v>
      </c>
      <c r="O71" s="672">
        <f t="shared" si="7"/>
        <v>73</v>
      </c>
      <c r="P71" s="672">
        <f t="shared" si="7"/>
        <v>74</v>
      </c>
      <c r="Q71" s="672">
        <f t="shared" si="7"/>
        <v>75</v>
      </c>
      <c r="R71" s="672">
        <f t="shared" si="7"/>
        <v>76</v>
      </c>
      <c r="S71" s="672">
        <f t="shared" si="7"/>
        <v>77</v>
      </c>
      <c r="T71" s="672">
        <f t="shared" si="7"/>
        <v>78</v>
      </c>
      <c r="U71" s="672">
        <f t="shared" si="7"/>
        <v>79</v>
      </c>
      <c r="V71" s="672">
        <f t="shared" si="7"/>
        <v>80</v>
      </c>
      <c r="W71" s="672">
        <f t="shared" si="7"/>
        <v>81</v>
      </c>
      <c r="X71" s="672">
        <f t="shared" si="7"/>
        <v>82</v>
      </c>
      <c r="Y71" s="672">
        <f t="shared" si="7"/>
        <v>83</v>
      </c>
      <c r="Z71" s="672">
        <f t="shared" si="7"/>
        <v>84</v>
      </c>
      <c r="AA71" s="672">
        <f t="shared" si="7"/>
        <v>85</v>
      </c>
      <c r="AB71" s="672">
        <f t="shared" si="7"/>
        <v>86</v>
      </c>
      <c r="AC71" s="672">
        <f t="shared" si="7"/>
        <v>87</v>
      </c>
      <c r="AD71" s="672">
        <f t="shared" si="7"/>
        <v>88</v>
      </c>
      <c r="AE71" s="672">
        <f t="shared" si="7"/>
        <v>89</v>
      </c>
      <c r="AF71" s="672">
        <f t="shared" si="7"/>
        <v>90</v>
      </c>
      <c r="AG71" s="672">
        <f t="shared" si="7"/>
        <v>91</v>
      </c>
      <c r="AH71" s="672">
        <f t="shared" si="7"/>
        <v>92</v>
      </c>
      <c r="AI71" s="672">
        <f t="shared" si="7"/>
        <v>93</v>
      </c>
      <c r="AJ71" s="672">
        <f t="shared" si="7"/>
        <v>94</v>
      </c>
      <c r="AK71" s="672">
        <f t="shared" si="7"/>
        <v>95</v>
      </c>
      <c r="AL71" s="672">
        <f t="shared" si="7"/>
        <v>96</v>
      </c>
      <c r="AM71" s="672">
        <f t="shared" si="7"/>
        <v>97</v>
      </c>
      <c r="AN71" s="672">
        <f t="shared" si="7"/>
        <v>98</v>
      </c>
      <c r="AO71" s="672">
        <f t="shared" si="7"/>
        <v>99</v>
      </c>
      <c r="AP71" s="672">
        <f t="shared" si="7"/>
        <v>100</v>
      </c>
      <c r="AQ71" s="672">
        <f t="shared" si="7"/>
        <v>101</v>
      </c>
      <c r="AR71" s="672">
        <f t="shared" si="7"/>
        <v>102</v>
      </c>
      <c r="AS71" s="672">
        <f t="shared" si="7"/>
        <v>103</v>
      </c>
      <c r="AT71" s="672">
        <f t="shared" si="7"/>
        <v>104</v>
      </c>
      <c r="AU71" s="672">
        <f t="shared" si="7"/>
        <v>105</v>
      </c>
      <c r="AV71" s="672">
        <f t="shared" si="7"/>
        <v>106</v>
      </c>
      <c r="AW71" s="672">
        <f t="shared" si="7"/>
        <v>107</v>
      </c>
      <c r="AX71" s="672">
        <f t="shared" si="7"/>
        <v>108</v>
      </c>
      <c r="AY71" s="672">
        <f t="shared" si="7"/>
        <v>109</v>
      </c>
    </row>
    <row r="72" spans="1:51" s="609" customFormat="1" ht="12.75">
      <c r="A72" s="606"/>
      <c r="B72" s="606"/>
      <c r="C72" s="606"/>
      <c r="D72" s="606"/>
      <c r="E72" s="606"/>
      <c r="F72" s="607"/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608"/>
      <c r="T72" s="608"/>
      <c r="U72" s="608"/>
      <c r="V72" s="608"/>
      <c r="W72" s="608"/>
      <c r="X72" s="608"/>
      <c r="Y72" s="608"/>
      <c r="Z72" s="608"/>
      <c r="AA72" s="608"/>
      <c r="AB72" s="608"/>
      <c r="AC72" s="608"/>
      <c r="AD72" s="608"/>
      <c r="AE72" s="608"/>
      <c r="AF72" s="608"/>
      <c r="AG72" s="608"/>
      <c r="AH72" s="608"/>
      <c r="AI72" s="608"/>
      <c r="AJ72" s="608"/>
      <c r="AK72" s="608"/>
      <c r="AL72" s="608"/>
      <c r="AM72" s="608"/>
      <c r="AN72" s="608"/>
      <c r="AO72" s="608"/>
      <c r="AP72" s="608"/>
      <c r="AQ72" s="608"/>
      <c r="AR72" s="608"/>
      <c r="AS72" s="608"/>
      <c r="AT72" s="608"/>
      <c r="AU72" s="608"/>
      <c r="AV72" s="608"/>
      <c r="AW72" s="608"/>
      <c r="AX72" s="608"/>
      <c r="AY72" s="608"/>
    </row>
    <row r="73" spans="1:51" s="609" customFormat="1" ht="15.75">
      <c r="A73" s="616" t="s">
        <v>190</v>
      </c>
      <c r="B73" s="606"/>
      <c r="C73" s="606"/>
      <c r="D73" s="606"/>
      <c r="E73" s="606"/>
      <c r="F73" s="607"/>
      <c r="G73" s="608"/>
      <c r="H73" s="608"/>
      <c r="I73" s="608"/>
      <c r="J73" s="608"/>
      <c r="K73" s="608"/>
      <c r="L73" s="608"/>
      <c r="M73" s="608"/>
      <c r="N73" s="608"/>
      <c r="O73" s="608"/>
      <c r="P73" s="608"/>
      <c r="Q73" s="608"/>
      <c r="R73" s="608"/>
      <c r="S73" s="608"/>
      <c r="T73" s="608"/>
      <c r="U73" s="608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  <c r="AJ73" s="608"/>
      <c r="AK73" s="608"/>
      <c r="AL73" s="608"/>
      <c r="AM73" s="608"/>
      <c r="AN73" s="608"/>
      <c r="AO73" s="608"/>
      <c r="AP73" s="608"/>
      <c r="AQ73" s="608"/>
      <c r="AR73" s="608"/>
      <c r="AS73" s="608"/>
      <c r="AT73" s="608"/>
      <c r="AU73" s="608"/>
      <c r="AV73" s="608"/>
      <c r="AW73" s="608"/>
      <c r="AX73" s="608"/>
      <c r="AY73" s="608"/>
    </row>
    <row r="74" spans="1:51" s="609" customFormat="1" ht="25.5">
      <c r="A74" s="617" t="s">
        <v>154</v>
      </c>
      <c r="B74" s="617" t="s">
        <v>155</v>
      </c>
      <c r="C74" s="617" t="s">
        <v>156</v>
      </c>
      <c r="D74" s="618" t="s">
        <v>157</v>
      </c>
      <c r="E74" s="618" t="s">
        <v>158</v>
      </c>
      <c r="F74" s="607"/>
      <c r="G74" s="617">
        <v>2006</v>
      </c>
      <c r="H74" s="617">
        <f>G74+1</f>
        <v>2007</v>
      </c>
      <c r="I74" s="617">
        <f aca="true" t="shared" si="8" ref="I74:AY74">H74+1</f>
        <v>2008</v>
      </c>
      <c r="J74" s="617">
        <f t="shared" si="8"/>
        <v>2009</v>
      </c>
      <c r="K74" s="617">
        <f t="shared" si="8"/>
        <v>2010</v>
      </c>
      <c r="L74" s="617">
        <f t="shared" si="8"/>
        <v>2011</v>
      </c>
      <c r="M74" s="617">
        <f t="shared" si="8"/>
        <v>2012</v>
      </c>
      <c r="N74" s="617">
        <f t="shared" si="8"/>
        <v>2013</v>
      </c>
      <c r="O74" s="617">
        <f t="shared" si="8"/>
        <v>2014</v>
      </c>
      <c r="P74" s="617">
        <f t="shared" si="8"/>
        <v>2015</v>
      </c>
      <c r="Q74" s="617">
        <f t="shared" si="8"/>
        <v>2016</v>
      </c>
      <c r="R74" s="617">
        <f t="shared" si="8"/>
        <v>2017</v>
      </c>
      <c r="S74" s="617">
        <f t="shared" si="8"/>
        <v>2018</v>
      </c>
      <c r="T74" s="617">
        <f t="shared" si="8"/>
        <v>2019</v>
      </c>
      <c r="U74" s="617">
        <f t="shared" si="8"/>
        <v>2020</v>
      </c>
      <c r="V74" s="617">
        <f t="shared" si="8"/>
        <v>2021</v>
      </c>
      <c r="W74" s="617">
        <f t="shared" si="8"/>
        <v>2022</v>
      </c>
      <c r="X74" s="617">
        <f t="shared" si="8"/>
        <v>2023</v>
      </c>
      <c r="Y74" s="617">
        <f t="shared" si="8"/>
        <v>2024</v>
      </c>
      <c r="Z74" s="617">
        <f t="shared" si="8"/>
        <v>2025</v>
      </c>
      <c r="AA74" s="617">
        <f t="shared" si="8"/>
        <v>2026</v>
      </c>
      <c r="AB74" s="617">
        <f t="shared" si="8"/>
        <v>2027</v>
      </c>
      <c r="AC74" s="617">
        <f t="shared" si="8"/>
        <v>2028</v>
      </c>
      <c r="AD74" s="617">
        <f t="shared" si="8"/>
        <v>2029</v>
      </c>
      <c r="AE74" s="617">
        <f t="shared" si="8"/>
        <v>2030</v>
      </c>
      <c r="AF74" s="617">
        <f t="shared" si="8"/>
        <v>2031</v>
      </c>
      <c r="AG74" s="617">
        <f t="shared" si="8"/>
        <v>2032</v>
      </c>
      <c r="AH74" s="617">
        <f t="shared" si="8"/>
        <v>2033</v>
      </c>
      <c r="AI74" s="617">
        <f t="shared" si="8"/>
        <v>2034</v>
      </c>
      <c r="AJ74" s="617">
        <f t="shared" si="8"/>
        <v>2035</v>
      </c>
      <c r="AK74" s="617">
        <f t="shared" si="8"/>
        <v>2036</v>
      </c>
      <c r="AL74" s="617">
        <f t="shared" si="8"/>
        <v>2037</v>
      </c>
      <c r="AM74" s="617">
        <f t="shared" si="8"/>
        <v>2038</v>
      </c>
      <c r="AN74" s="617">
        <f t="shared" si="8"/>
        <v>2039</v>
      </c>
      <c r="AO74" s="617">
        <f t="shared" si="8"/>
        <v>2040</v>
      </c>
      <c r="AP74" s="617">
        <f t="shared" si="8"/>
        <v>2041</v>
      </c>
      <c r="AQ74" s="617">
        <f t="shared" si="8"/>
        <v>2042</v>
      </c>
      <c r="AR74" s="617">
        <f t="shared" si="8"/>
        <v>2043</v>
      </c>
      <c r="AS74" s="617">
        <f t="shared" si="8"/>
        <v>2044</v>
      </c>
      <c r="AT74" s="617">
        <f t="shared" si="8"/>
        <v>2045</v>
      </c>
      <c r="AU74" s="617">
        <f t="shared" si="8"/>
        <v>2046</v>
      </c>
      <c r="AV74" s="617">
        <f t="shared" si="8"/>
        <v>2047</v>
      </c>
      <c r="AW74" s="617">
        <f t="shared" si="8"/>
        <v>2048</v>
      </c>
      <c r="AX74" s="617">
        <f t="shared" si="8"/>
        <v>2049</v>
      </c>
      <c r="AY74" s="617">
        <f t="shared" si="8"/>
        <v>2050</v>
      </c>
    </row>
    <row r="75" spans="1:51" s="609" customFormat="1" ht="4.5" customHeight="1">
      <c r="A75" s="619"/>
      <c r="B75" s="619"/>
      <c r="C75" s="619"/>
      <c r="D75" s="619"/>
      <c r="E75" s="619"/>
      <c r="F75" s="607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  <c r="AJ75" s="606"/>
      <c r="AK75" s="606"/>
      <c r="AL75" s="606"/>
      <c r="AM75" s="606"/>
      <c r="AN75" s="606"/>
      <c r="AO75" s="606"/>
      <c r="AP75" s="606"/>
      <c r="AQ75" s="606"/>
      <c r="AR75" s="606"/>
      <c r="AS75" s="606"/>
      <c r="AT75" s="606"/>
      <c r="AU75" s="606"/>
      <c r="AV75" s="606"/>
      <c r="AW75" s="606"/>
      <c r="AX75" s="606"/>
      <c r="AY75" s="606"/>
    </row>
    <row r="76" spans="1:51" s="609" customFormat="1" ht="12.75">
      <c r="A76" s="620">
        <v>1</v>
      </c>
      <c r="B76" s="621" t="s">
        <v>159</v>
      </c>
      <c r="C76" s="621" t="s">
        <v>160</v>
      </c>
      <c r="D76" s="621">
        <v>2006</v>
      </c>
      <c r="E76" s="622" t="s">
        <v>161</v>
      </c>
      <c r="F76" s="611" t="b">
        <v>0</v>
      </c>
      <c r="G76" s="673">
        <v>4.594329335826821</v>
      </c>
      <c r="H76" s="674">
        <v>4.594329335826821</v>
      </c>
      <c r="I76" s="674">
        <v>4.594329335826821</v>
      </c>
      <c r="J76" s="674">
        <v>4.594329335826821</v>
      </c>
      <c r="K76" s="674">
        <v>4.594329335826821</v>
      </c>
      <c r="L76" s="674">
        <v>4.594329335826821</v>
      </c>
      <c r="M76" s="674">
        <v>0</v>
      </c>
      <c r="N76" s="674">
        <v>0</v>
      </c>
      <c r="O76" s="674">
        <v>0</v>
      </c>
      <c r="P76" s="674">
        <v>0</v>
      </c>
      <c r="Q76" s="674">
        <v>0</v>
      </c>
      <c r="R76" s="674">
        <v>0</v>
      </c>
      <c r="S76" s="674">
        <v>0</v>
      </c>
      <c r="T76" s="674">
        <v>0</v>
      </c>
      <c r="U76" s="674">
        <v>0</v>
      </c>
      <c r="V76" s="674">
        <v>0</v>
      </c>
      <c r="W76" s="674">
        <v>0</v>
      </c>
      <c r="X76" s="674">
        <v>0</v>
      </c>
      <c r="Y76" s="674">
        <v>0</v>
      </c>
      <c r="Z76" s="674">
        <v>0</v>
      </c>
      <c r="AA76" s="674">
        <v>0</v>
      </c>
      <c r="AB76" s="674">
        <v>0</v>
      </c>
      <c r="AC76" s="674">
        <v>0</v>
      </c>
      <c r="AD76" s="674">
        <v>0</v>
      </c>
      <c r="AE76" s="674">
        <v>0</v>
      </c>
      <c r="AF76" s="674">
        <v>0</v>
      </c>
      <c r="AG76" s="674">
        <v>0</v>
      </c>
      <c r="AH76" s="674">
        <v>0</v>
      </c>
      <c r="AI76" s="674">
        <v>0</v>
      </c>
      <c r="AJ76" s="674">
        <v>0</v>
      </c>
      <c r="AK76" s="674">
        <v>0</v>
      </c>
      <c r="AL76" s="674">
        <v>0</v>
      </c>
      <c r="AM76" s="674">
        <v>0</v>
      </c>
      <c r="AN76" s="674">
        <v>0</v>
      </c>
      <c r="AO76" s="674">
        <v>0</v>
      </c>
      <c r="AP76" s="674">
        <v>0</v>
      </c>
      <c r="AQ76" s="674">
        <v>0</v>
      </c>
      <c r="AR76" s="674">
        <v>0</v>
      </c>
      <c r="AS76" s="674">
        <v>0</v>
      </c>
      <c r="AT76" s="674">
        <v>0</v>
      </c>
      <c r="AU76" s="674">
        <v>0</v>
      </c>
      <c r="AV76" s="674">
        <v>0</v>
      </c>
      <c r="AW76" s="674">
        <v>0</v>
      </c>
      <c r="AX76" s="674">
        <v>0</v>
      </c>
      <c r="AY76" s="675">
        <v>0</v>
      </c>
    </row>
    <row r="77" spans="1:51" s="609" customFormat="1" ht="12.75">
      <c r="A77" s="627">
        <f>A76+1</f>
        <v>2</v>
      </c>
      <c r="B77" s="628" t="s">
        <v>140</v>
      </c>
      <c r="C77" s="628" t="s">
        <v>160</v>
      </c>
      <c r="D77" s="628">
        <v>2006</v>
      </c>
      <c r="E77" s="629" t="s">
        <v>161</v>
      </c>
      <c r="F77" s="611" t="b">
        <v>0</v>
      </c>
      <c r="G77" s="676">
        <v>11.34146859061106</v>
      </c>
      <c r="H77" s="677">
        <v>11.34146859061106</v>
      </c>
      <c r="I77" s="677">
        <v>11.34146859061106</v>
      </c>
      <c r="J77" s="677">
        <v>11.34146859061106</v>
      </c>
      <c r="K77" s="677">
        <v>11.34146859061106</v>
      </c>
      <c r="L77" s="677">
        <v>11.34146859061106</v>
      </c>
      <c r="M77" s="677">
        <v>11.34146859061106</v>
      </c>
      <c r="N77" s="677">
        <v>11.34146859061106</v>
      </c>
      <c r="O77" s="677">
        <v>8.36737809992979</v>
      </c>
      <c r="P77" s="677">
        <v>8.36737809992979</v>
      </c>
      <c r="Q77" s="677">
        <v>8.36737809992979</v>
      </c>
      <c r="R77" s="677">
        <v>8.36737809992979</v>
      </c>
      <c r="S77" s="677">
        <v>8.36737809992979</v>
      </c>
      <c r="T77" s="677">
        <v>8.36737809992979</v>
      </c>
      <c r="U77" s="677">
        <v>4.219088437057956</v>
      </c>
      <c r="V77" s="677">
        <v>1.6445246614614442</v>
      </c>
      <c r="W77" s="677">
        <v>1.6445246614614442</v>
      </c>
      <c r="X77" s="677">
        <v>1.6445246614614442</v>
      </c>
      <c r="Y77" s="677">
        <v>0</v>
      </c>
      <c r="Z77" s="677">
        <v>0</v>
      </c>
      <c r="AA77" s="677">
        <v>0</v>
      </c>
      <c r="AB77" s="677">
        <v>0</v>
      </c>
      <c r="AC77" s="677">
        <v>0</v>
      </c>
      <c r="AD77" s="677">
        <v>0</v>
      </c>
      <c r="AE77" s="677">
        <v>0</v>
      </c>
      <c r="AF77" s="677">
        <v>0</v>
      </c>
      <c r="AG77" s="677">
        <v>0</v>
      </c>
      <c r="AH77" s="677">
        <v>0</v>
      </c>
      <c r="AI77" s="677">
        <v>0</v>
      </c>
      <c r="AJ77" s="677">
        <v>0</v>
      </c>
      <c r="AK77" s="677">
        <v>0</v>
      </c>
      <c r="AL77" s="677">
        <v>0</v>
      </c>
      <c r="AM77" s="677">
        <v>0</v>
      </c>
      <c r="AN77" s="677">
        <v>0</v>
      </c>
      <c r="AO77" s="677">
        <v>0</v>
      </c>
      <c r="AP77" s="677">
        <v>0</v>
      </c>
      <c r="AQ77" s="677">
        <v>0</v>
      </c>
      <c r="AR77" s="677">
        <v>0</v>
      </c>
      <c r="AS77" s="677">
        <v>0</v>
      </c>
      <c r="AT77" s="677">
        <v>0</v>
      </c>
      <c r="AU77" s="677">
        <v>0</v>
      </c>
      <c r="AV77" s="677">
        <v>0</v>
      </c>
      <c r="AW77" s="677">
        <v>0</v>
      </c>
      <c r="AX77" s="677">
        <v>0</v>
      </c>
      <c r="AY77" s="678">
        <v>0</v>
      </c>
    </row>
    <row r="78" spans="1:51" s="609" customFormat="1" ht="12.75">
      <c r="A78" s="633">
        <f aca="true" t="shared" si="9" ref="A78:A127">A77+1</f>
        <v>3</v>
      </c>
      <c r="B78" s="634" t="s">
        <v>33</v>
      </c>
      <c r="C78" s="634" t="s">
        <v>160</v>
      </c>
      <c r="D78" s="634">
        <v>2006</v>
      </c>
      <c r="E78" s="635" t="s">
        <v>161</v>
      </c>
      <c r="F78" s="611" t="b">
        <v>0</v>
      </c>
      <c r="G78" s="679">
        <v>294.28429130760713</v>
      </c>
      <c r="H78" s="680">
        <v>294.28429130760713</v>
      </c>
      <c r="I78" s="680">
        <v>294.28429130760713</v>
      </c>
      <c r="J78" s="680">
        <v>294.28429130760713</v>
      </c>
      <c r="K78" s="680">
        <v>37.94256250952244</v>
      </c>
      <c r="L78" s="680">
        <v>37.94256250952244</v>
      </c>
      <c r="M78" s="680">
        <v>37.94256250952244</v>
      </c>
      <c r="N78" s="680">
        <v>37.94256250952244</v>
      </c>
      <c r="O78" s="680">
        <v>37.94256250952244</v>
      </c>
      <c r="P78" s="680">
        <v>37.94256250952244</v>
      </c>
      <c r="Q78" s="680">
        <v>35.38530081875344</v>
      </c>
      <c r="R78" s="680">
        <v>35.38530081875344</v>
      </c>
      <c r="S78" s="680">
        <v>35.38530081875344</v>
      </c>
      <c r="T78" s="680">
        <v>35.38530081875344</v>
      </c>
      <c r="U78" s="680">
        <v>35.38530081875344</v>
      </c>
      <c r="V78" s="680">
        <v>32.780214324148446</v>
      </c>
      <c r="W78" s="680">
        <v>32.780214324148446</v>
      </c>
      <c r="X78" s="680">
        <v>32.780214324148446</v>
      </c>
      <c r="Y78" s="680">
        <v>18.600700524633517</v>
      </c>
      <c r="Z78" s="680">
        <v>18.600700524633517</v>
      </c>
      <c r="AA78" s="680">
        <v>10.853469542592736</v>
      </c>
      <c r="AB78" s="680">
        <v>10.853469542592736</v>
      </c>
      <c r="AC78" s="680">
        <v>10.853469542592736</v>
      </c>
      <c r="AD78" s="680">
        <v>10.853469542592736</v>
      </c>
      <c r="AE78" s="680">
        <v>10.853469542592736</v>
      </c>
      <c r="AF78" s="680">
        <v>10.853469542592736</v>
      </c>
      <c r="AG78" s="680">
        <v>10.853469542592736</v>
      </c>
      <c r="AH78" s="680">
        <v>10.853469542592736</v>
      </c>
      <c r="AI78" s="680">
        <v>10.853469542592736</v>
      </c>
      <c r="AJ78" s="680">
        <v>10.853469542592736</v>
      </c>
      <c r="AK78" s="680">
        <v>0</v>
      </c>
      <c r="AL78" s="680">
        <v>0</v>
      </c>
      <c r="AM78" s="680">
        <v>0</v>
      </c>
      <c r="AN78" s="680">
        <v>0</v>
      </c>
      <c r="AO78" s="680">
        <v>0</v>
      </c>
      <c r="AP78" s="680">
        <v>0</v>
      </c>
      <c r="AQ78" s="680">
        <v>0</v>
      </c>
      <c r="AR78" s="680">
        <v>0</v>
      </c>
      <c r="AS78" s="680">
        <v>0</v>
      </c>
      <c r="AT78" s="680">
        <v>0</v>
      </c>
      <c r="AU78" s="680">
        <v>0</v>
      </c>
      <c r="AV78" s="680">
        <v>0</v>
      </c>
      <c r="AW78" s="680">
        <v>0</v>
      </c>
      <c r="AX78" s="680">
        <v>0</v>
      </c>
      <c r="AY78" s="681">
        <v>0</v>
      </c>
    </row>
    <row r="79" spans="1:51" s="609" customFormat="1" ht="12.75">
      <c r="A79" s="627">
        <f t="shared" si="9"/>
        <v>4</v>
      </c>
      <c r="B79" s="682" t="s">
        <v>45</v>
      </c>
      <c r="C79" s="682" t="s">
        <v>162</v>
      </c>
      <c r="D79" s="682">
        <v>2006</v>
      </c>
      <c r="E79" s="683" t="s">
        <v>161</v>
      </c>
      <c r="F79" s="611" t="b">
        <v>0</v>
      </c>
      <c r="G79" s="684">
        <v>0</v>
      </c>
      <c r="H79" s="685">
        <v>0</v>
      </c>
      <c r="I79" s="685">
        <v>0</v>
      </c>
      <c r="J79" s="685">
        <v>0</v>
      </c>
      <c r="K79" s="685">
        <v>0</v>
      </c>
      <c r="L79" s="685">
        <v>0</v>
      </c>
      <c r="M79" s="685">
        <v>0</v>
      </c>
      <c r="N79" s="685">
        <v>0</v>
      </c>
      <c r="O79" s="685">
        <v>0</v>
      </c>
      <c r="P79" s="685">
        <v>0</v>
      </c>
      <c r="Q79" s="685">
        <v>0</v>
      </c>
      <c r="R79" s="685">
        <v>0</v>
      </c>
      <c r="S79" s="685">
        <v>0</v>
      </c>
      <c r="T79" s="685">
        <v>0</v>
      </c>
      <c r="U79" s="685">
        <v>0</v>
      </c>
      <c r="V79" s="685">
        <v>0</v>
      </c>
      <c r="W79" s="685">
        <v>0</v>
      </c>
      <c r="X79" s="685">
        <v>0</v>
      </c>
      <c r="Y79" s="685">
        <v>0</v>
      </c>
      <c r="Z79" s="685">
        <v>0</v>
      </c>
      <c r="AA79" s="685">
        <v>0</v>
      </c>
      <c r="AB79" s="685">
        <v>0</v>
      </c>
      <c r="AC79" s="685">
        <v>0</v>
      </c>
      <c r="AD79" s="685">
        <v>0</v>
      </c>
      <c r="AE79" s="685">
        <v>0</v>
      </c>
      <c r="AF79" s="685">
        <v>0</v>
      </c>
      <c r="AG79" s="685">
        <v>0</v>
      </c>
      <c r="AH79" s="685">
        <v>0</v>
      </c>
      <c r="AI79" s="685">
        <v>0</v>
      </c>
      <c r="AJ79" s="685">
        <v>0</v>
      </c>
      <c r="AK79" s="685">
        <v>0</v>
      </c>
      <c r="AL79" s="685">
        <v>0</v>
      </c>
      <c r="AM79" s="685">
        <v>0</v>
      </c>
      <c r="AN79" s="685">
        <v>0</v>
      </c>
      <c r="AO79" s="685">
        <v>0</v>
      </c>
      <c r="AP79" s="685">
        <v>0</v>
      </c>
      <c r="AQ79" s="685">
        <v>0</v>
      </c>
      <c r="AR79" s="685">
        <v>0</v>
      </c>
      <c r="AS79" s="685">
        <v>0</v>
      </c>
      <c r="AT79" s="685">
        <v>0</v>
      </c>
      <c r="AU79" s="685">
        <v>0</v>
      </c>
      <c r="AV79" s="685">
        <v>0</v>
      </c>
      <c r="AW79" s="685">
        <v>0</v>
      </c>
      <c r="AX79" s="685">
        <v>0</v>
      </c>
      <c r="AY79" s="686">
        <v>0</v>
      </c>
    </row>
    <row r="80" spans="1:51" s="609" customFormat="1" ht="12.75">
      <c r="A80" s="640">
        <f t="shared" si="9"/>
        <v>5</v>
      </c>
      <c r="B80" s="641" t="s">
        <v>142</v>
      </c>
      <c r="C80" s="641" t="s">
        <v>160</v>
      </c>
      <c r="D80" s="641">
        <v>2006</v>
      </c>
      <c r="E80" s="641" t="s">
        <v>161</v>
      </c>
      <c r="F80" s="687" t="b">
        <v>0</v>
      </c>
      <c r="G80" s="688">
        <v>0</v>
      </c>
      <c r="H80" s="689">
        <v>0</v>
      </c>
      <c r="I80" s="689">
        <v>0</v>
      </c>
      <c r="J80" s="689">
        <v>0</v>
      </c>
      <c r="K80" s="689">
        <v>0</v>
      </c>
      <c r="L80" s="689">
        <v>0</v>
      </c>
      <c r="M80" s="689">
        <v>0</v>
      </c>
      <c r="N80" s="689">
        <v>0</v>
      </c>
      <c r="O80" s="689">
        <v>0</v>
      </c>
      <c r="P80" s="689">
        <v>0</v>
      </c>
      <c r="Q80" s="689">
        <v>0</v>
      </c>
      <c r="R80" s="689">
        <v>0</v>
      </c>
      <c r="S80" s="689">
        <v>0</v>
      </c>
      <c r="T80" s="689">
        <v>0</v>
      </c>
      <c r="U80" s="689">
        <v>0</v>
      </c>
      <c r="V80" s="689">
        <v>0</v>
      </c>
      <c r="W80" s="689">
        <v>0</v>
      </c>
      <c r="X80" s="689">
        <v>0</v>
      </c>
      <c r="Y80" s="689">
        <v>0</v>
      </c>
      <c r="Z80" s="689">
        <v>0</v>
      </c>
      <c r="AA80" s="689">
        <v>0</v>
      </c>
      <c r="AB80" s="689">
        <v>0</v>
      </c>
      <c r="AC80" s="689">
        <v>0</v>
      </c>
      <c r="AD80" s="689">
        <v>0</v>
      </c>
      <c r="AE80" s="689">
        <v>0</v>
      </c>
      <c r="AF80" s="689">
        <v>0</v>
      </c>
      <c r="AG80" s="689">
        <v>0</v>
      </c>
      <c r="AH80" s="689">
        <v>0</v>
      </c>
      <c r="AI80" s="689">
        <v>0</v>
      </c>
      <c r="AJ80" s="689">
        <v>0</v>
      </c>
      <c r="AK80" s="689">
        <v>0</v>
      </c>
      <c r="AL80" s="689">
        <v>0</v>
      </c>
      <c r="AM80" s="689">
        <v>0</v>
      </c>
      <c r="AN80" s="689">
        <v>0</v>
      </c>
      <c r="AO80" s="689">
        <v>0</v>
      </c>
      <c r="AP80" s="689">
        <v>0</v>
      </c>
      <c r="AQ80" s="689">
        <v>0</v>
      </c>
      <c r="AR80" s="689">
        <v>0</v>
      </c>
      <c r="AS80" s="689">
        <v>0</v>
      </c>
      <c r="AT80" s="689">
        <v>0</v>
      </c>
      <c r="AU80" s="689">
        <v>0</v>
      </c>
      <c r="AV80" s="689">
        <v>0</v>
      </c>
      <c r="AW80" s="689">
        <v>0</v>
      </c>
      <c r="AX80" s="689">
        <v>0</v>
      </c>
      <c r="AY80" s="690">
        <v>0</v>
      </c>
    </row>
    <row r="81" spans="1:51" s="609" customFormat="1" ht="12.75">
      <c r="A81" s="646">
        <f t="shared" si="9"/>
        <v>6</v>
      </c>
      <c r="B81" s="647" t="s">
        <v>23</v>
      </c>
      <c r="C81" s="647" t="s">
        <v>160</v>
      </c>
      <c r="D81" s="647">
        <v>2007</v>
      </c>
      <c r="E81" s="647" t="s">
        <v>161</v>
      </c>
      <c r="F81" s="687" t="b">
        <v>0</v>
      </c>
      <c r="G81" s="691">
        <v>0</v>
      </c>
      <c r="H81" s="692">
        <v>24.375183570877706</v>
      </c>
      <c r="I81" s="692">
        <v>24.375183570877706</v>
      </c>
      <c r="J81" s="692">
        <v>24.375183570877706</v>
      </c>
      <c r="K81" s="692">
        <v>24.375183570877706</v>
      </c>
      <c r="L81" s="692">
        <v>24.012883852939662</v>
      </c>
      <c r="M81" s="692">
        <v>23.650584135001615</v>
      </c>
      <c r="N81" s="692">
        <v>23.650584135001615</v>
      </c>
      <c r="O81" s="692">
        <v>23.650584135001615</v>
      </c>
      <c r="P81" s="692">
        <v>20.175608453217002</v>
      </c>
      <c r="Q81" s="692">
        <v>0</v>
      </c>
      <c r="R81" s="692">
        <v>0</v>
      </c>
      <c r="S81" s="692">
        <v>0</v>
      </c>
      <c r="T81" s="692">
        <v>0</v>
      </c>
      <c r="U81" s="692">
        <v>0</v>
      </c>
      <c r="V81" s="692">
        <v>0</v>
      </c>
      <c r="W81" s="692">
        <v>0</v>
      </c>
      <c r="X81" s="692">
        <v>0</v>
      </c>
      <c r="Y81" s="692">
        <v>0</v>
      </c>
      <c r="Z81" s="692">
        <v>0</v>
      </c>
      <c r="AA81" s="692">
        <v>0</v>
      </c>
      <c r="AB81" s="692">
        <v>0</v>
      </c>
      <c r="AC81" s="692">
        <v>0</v>
      </c>
      <c r="AD81" s="692">
        <v>0</v>
      </c>
      <c r="AE81" s="692">
        <v>0</v>
      </c>
      <c r="AF81" s="692">
        <v>0</v>
      </c>
      <c r="AG81" s="692">
        <v>0</v>
      </c>
      <c r="AH81" s="692">
        <v>0</v>
      </c>
      <c r="AI81" s="692">
        <v>0</v>
      </c>
      <c r="AJ81" s="692">
        <v>0</v>
      </c>
      <c r="AK81" s="692">
        <v>0</v>
      </c>
      <c r="AL81" s="692">
        <v>0</v>
      </c>
      <c r="AM81" s="692">
        <v>0</v>
      </c>
      <c r="AN81" s="692">
        <v>0</v>
      </c>
      <c r="AO81" s="692">
        <v>0</v>
      </c>
      <c r="AP81" s="692">
        <v>0</v>
      </c>
      <c r="AQ81" s="692">
        <v>0</v>
      </c>
      <c r="AR81" s="692">
        <v>0</v>
      </c>
      <c r="AS81" s="692">
        <v>0</v>
      </c>
      <c r="AT81" s="692">
        <v>0</v>
      </c>
      <c r="AU81" s="692">
        <v>0</v>
      </c>
      <c r="AV81" s="692">
        <v>0</v>
      </c>
      <c r="AW81" s="692">
        <v>0</v>
      </c>
      <c r="AX81" s="692">
        <v>0</v>
      </c>
      <c r="AY81" s="693">
        <v>0</v>
      </c>
    </row>
    <row r="82" spans="1:51" s="609" customFormat="1" ht="12.75">
      <c r="A82" s="633">
        <f t="shared" si="9"/>
        <v>7</v>
      </c>
      <c r="B82" s="694" t="s">
        <v>140</v>
      </c>
      <c r="C82" s="694" t="s">
        <v>160</v>
      </c>
      <c r="D82" s="694">
        <v>2007</v>
      </c>
      <c r="E82" s="695" t="s">
        <v>161</v>
      </c>
      <c r="F82" s="611" t="b">
        <v>0</v>
      </c>
      <c r="G82" s="696">
        <v>0</v>
      </c>
      <c r="H82" s="697">
        <v>18.20487767436007</v>
      </c>
      <c r="I82" s="697">
        <v>18.20487767436007</v>
      </c>
      <c r="J82" s="697">
        <v>18.20487767436007</v>
      </c>
      <c r="K82" s="697">
        <v>18.20487767436007</v>
      </c>
      <c r="L82" s="697">
        <v>18.20487767436007</v>
      </c>
      <c r="M82" s="697">
        <v>17.341792005025813</v>
      </c>
      <c r="N82" s="697">
        <v>17.341792005025813</v>
      </c>
      <c r="O82" s="697">
        <v>17.341792005025813</v>
      </c>
      <c r="P82" s="697">
        <v>17.341792005025813</v>
      </c>
      <c r="Q82" s="697">
        <v>17.341792005025813</v>
      </c>
      <c r="R82" s="697">
        <v>17.341792005025813</v>
      </c>
      <c r="S82" s="697">
        <v>17.341792005025813</v>
      </c>
      <c r="T82" s="697">
        <v>17.341792005025813</v>
      </c>
      <c r="U82" s="697">
        <v>17.341792005025813</v>
      </c>
      <c r="V82" s="697">
        <v>17.341792005025813</v>
      </c>
      <c r="W82" s="697">
        <v>1.9016774816227715</v>
      </c>
      <c r="X82" s="697">
        <v>1.9016774816227715</v>
      </c>
      <c r="Y82" s="697">
        <v>1.9016774816227715</v>
      </c>
      <c r="Z82" s="697">
        <v>0</v>
      </c>
      <c r="AA82" s="697">
        <v>0</v>
      </c>
      <c r="AB82" s="697">
        <v>0</v>
      </c>
      <c r="AC82" s="697">
        <v>0</v>
      </c>
      <c r="AD82" s="697">
        <v>0</v>
      </c>
      <c r="AE82" s="697">
        <v>0</v>
      </c>
      <c r="AF82" s="697">
        <v>0</v>
      </c>
      <c r="AG82" s="697">
        <v>0</v>
      </c>
      <c r="AH82" s="697">
        <v>0</v>
      </c>
      <c r="AI82" s="697">
        <v>0</v>
      </c>
      <c r="AJ82" s="697">
        <v>0</v>
      </c>
      <c r="AK82" s="697">
        <v>0</v>
      </c>
      <c r="AL82" s="697">
        <v>0</v>
      </c>
      <c r="AM82" s="697">
        <v>0</v>
      </c>
      <c r="AN82" s="697">
        <v>0</v>
      </c>
      <c r="AO82" s="697">
        <v>0</v>
      </c>
      <c r="AP82" s="697">
        <v>0</v>
      </c>
      <c r="AQ82" s="697">
        <v>0</v>
      </c>
      <c r="AR82" s="697">
        <v>0</v>
      </c>
      <c r="AS82" s="697">
        <v>0</v>
      </c>
      <c r="AT82" s="697">
        <v>0</v>
      </c>
      <c r="AU82" s="697">
        <v>0</v>
      </c>
      <c r="AV82" s="697">
        <v>0</v>
      </c>
      <c r="AW82" s="697">
        <v>0</v>
      </c>
      <c r="AX82" s="697">
        <v>0</v>
      </c>
      <c r="AY82" s="698">
        <v>0</v>
      </c>
    </row>
    <row r="83" spans="1:51" s="609" customFormat="1" ht="12.75">
      <c r="A83" s="627">
        <f t="shared" si="9"/>
        <v>8</v>
      </c>
      <c r="B83" s="628" t="s">
        <v>33</v>
      </c>
      <c r="C83" s="628" t="s">
        <v>160</v>
      </c>
      <c r="D83" s="628">
        <v>2007</v>
      </c>
      <c r="E83" s="629" t="s">
        <v>161</v>
      </c>
      <c r="F83" s="611" t="b">
        <v>0</v>
      </c>
      <c r="G83" s="676">
        <v>0</v>
      </c>
      <c r="H83" s="677">
        <v>109.12788260795601</v>
      </c>
      <c r="I83" s="677">
        <v>107.79325672579526</v>
      </c>
      <c r="J83" s="677">
        <v>107.79325672579526</v>
      </c>
      <c r="K83" s="677">
        <v>107.79325672579526</v>
      </c>
      <c r="L83" s="677">
        <v>107.79325672579526</v>
      </c>
      <c r="M83" s="677">
        <v>104.11216410417241</v>
      </c>
      <c r="N83" s="677">
        <v>104.11216410417241</v>
      </c>
      <c r="O83" s="677">
        <v>104.11216410417241</v>
      </c>
      <c r="P83" s="677">
        <v>8.455551102617402</v>
      </c>
      <c r="Q83" s="677">
        <v>8.455551102617402</v>
      </c>
      <c r="R83" s="677">
        <v>1.5932543768167553</v>
      </c>
      <c r="S83" s="677">
        <v>1.5932543768167553</v>
      </c>
      <c r="T83" s="677">
        <v>1.5932543768167553</v>
      </c>
      <c r="U83" s="677">
        <v>1.5932543768167553</v>
      </c>
      <c r="V83" s="677">
        <v>1.5932543768167553</v>
      </c>
      <c r="W83" s="677">
        <v>0.9517828664250816</v>
      </c>
      <c r="X83" s="677">
        <v>0.4318333474418274</v>
      </c>
      <c r="Y83" s="677">
        <v>0.4318333474418274</v>
      </c>
      <c r="Z83" s="677">
        <v>0</v>
      </c>
      <c r="AA83" s="677">
        <v>0</v>
      </c>
      <c r="AB83" s="677">
        <v>0</v>
      </c>
      <c r="AC83" s="677">
        <v>0</v>
      </c>
      <c r="AD83" s="677">
        <v>0</v>
      </c>
      <c r="AE83" s="677">
        <v>0</v>
      </c>
      <c r="AF83" s="677">
        <v>0</v>
      </c>
      <c r="AG83" s="677">
        <v>0</v>
      </c>
      <c r="AH83" s="677">
        <v>0</v>
      </c>
      <c r="AI83" s="677">
        <v>0</v>
      </c>
      <c r="AJ83" s="677">
        <v>0</v>
      </c>
      <c r="AK83" s="677">
        <v>0</v>
      </c>
      <c r="AL83" s="677">
        <v>0</v>
      </c>
      <c r="AM83" s="677">
        <v>0</v>
      </c>
      <c r="AN83" s="677">
        <v>0</v>
      </c>
      <c r="AO83" s="677">
        <v>0</v>
      </c>
      <c r="AP83" s="677">
        <v>0</v>
      </c>
      <c r="AQ83" s="677">
        <v>0</v>
      </c>
      <c r="AR83" s="677">
        <v>0</v>
      </c>
      <c r="AS83" s="677">
        <v>0</v>
      </c>
      <c r="AT83" s="677">
        <v>0</v>
      </c>
      <c r="AU83" s="677">
        <v>0</v>
      </c>
      <c r="AV83" s="677">
        <v>0</v>
      </c>
      <c r="AW83" s="677">
        <v>0</v>
      </c>
      <c r="AX83" s="677">
        <v>0</v>
      </c>
      <c r="AY83" s="678">
        <v>0</v>
      </c>
    </row>
    <row r="84" spans="1:51" s="609" customFormat="1" ht="14.25">
      <c r="A84" s="633">
        <f t="shared" si="9"/>
        <v>9</v>
      </c>
      <c r="B84" s="652" t="s">
        <v>163</v>
      </c>
      <c r="C84" s="634" t="s">
        <v>164</v>
      </c>
      <c r="D84" s="634">
        <v>2007</v>
      </c>
      <c r="E84" s="635" t="s">
        <v>161</v>
      </c>
      <c r="F84" s="611" t="b">
        <v>0</v>
      </c>
      <c r="G84" s="679">
        <v>0</v>
      </c>
      <c r="H84" s="680">
        <v>0</v>
      </c>
      <c r="I84" s="680">
        <v>0</v>
      </c>
      <c r="J84" s="680">
        <v>0</v>
      </c>
      <c r="K84" s="680">
        <v>0</v>
      </c>
      <c r="L84" s="680">
        <v>0</v>
      </c>
      <c r="M84" s="680">
        <v>0</v>
      </c>
      <c r="N84" s="680">
        <v>0</v>
      </c>
      <c r="O84" s="680">
        <v>0</v>
      </c>
      <c r="P84" s="680">
        <v>0</v>
      </c>
      <c r="Q84" s="680">
        <v>0</v>
      </c>
      <c r="R84" s="680">
        <v>0</v>
      </c>
      <c r="S84" s="680">
        <v>0</v>
      </c>
      <c r="T84" s="680">
        <v>0</v>
      </c>
      <c r="U84" s="680">
        <v>0</v>
      </c>
      <c r="V84" s="680">
        <v>0</v>
      </c>
      <c r="W84" s="680">
        <v>0</v>
      </c>
      <c r="X84" s="680">
        <v>0</v>
      </c>
      <c r="Y84" s="680">
        <v>0</v>
      </c>
      <c r="Z84" s="680">
        <v>0</v>
      </c>
      <c r="AA84" s="680">
        <v>0</v>
      </c>
      <c r="AB84" s="680">
        <v>0</v>
      </c>
      <c r="AC84" s="680">
        <v>0</v>
      </c>
      <c r="AD84" s="680">
        <v>0</v>
      </c>
      <c r="AE84" s="680">
        <v>0</v>
      </c>
      <c r="AF84" s="680">
        <v>0</v>
      </c>
      <c r="AG84" s="680">
        <v>0</v>
      </c>
      <c r="AH84" s="680">
        <v>0</v>
      </c>
      <c r="AI84" s="680">
        <v>0</v>
      </c>
      <c r="AJ84" s="680">
        <v>0</v>
      </c>
      <c r="AK84" s="680">
        <v>0</v>
      </c>
      <c r="AL84" s="680">
        <v>0</v>
      </c>
      <c r="AM84" s="680">
        <v>0</v>
      </c>
      <c r="AN84" s="680">
        <v>0</v>
      </c>
      <c r="AO84" s="680">
        <v>0</v>
      </c>
      <c r="AP84" s="680">
        <v>0</v>
      </c>
      <c r="AQ84" s="680">
        <v>0</v>
      </c>
      <c r="AR84" s="680">
        <v>0</v>
      </c>
      <c r="AS84" s="680">
        <v>0</v>
      </c>
      <c r="AT84" s="680">
        <v>0</v>
      </c>
      <c r="AU84" s="680">
        <v>0</v>
      </c>
      <c r="AV84" s="680">
        <v>0</v>
      </c>
      <c r="AW84" s="680">
        <v>0</v>
      </c>
      <c r="AX84" s="680">
        <v>0</v>
      </c>
      <c r="AY84" s="681">
        <v>0</v>
      </c>
    </row>
    <row r="85" spans="1:51" s="609" customFormat="1" ht="12.75">
      <c r="A85" s="627">
        <f t="shared" si="9"/>
        <v>10</v>
      </c>
      <c r="B85" s="628" t="s">
        <v>24</v>
      </c>
      <c r="C85" s="628" t="s">
        <v>160</v>
      </c>
      <c r="D85" s="628">
        <v>2007</v>
      </c>
      <c r="E85" s="629" t="s">
        <v>161</v>
      </c>
      <c r="F85" s="611" t="b">
        <v>0</v>
      </c>
      <c r="G85" s="676">
        <v>0</v>
      </c>
      <c r="H85" s="677">
        <v>103.80961163080224</v>
      </c>
      <c r="I85" s="677">
        <v>17.497362465260004</v>
      </c>
      <c r="J85" s="677">
        <v>6.6230335606795245</v>
      </c>
      <c r="K85" s="677">
        <v>6.6230335606795245</v>
      </c>
      <c r="L85" s="677">
        <v>6.6230335606795245</v>
      </c>
      <c r="M85" s="677">
        <v>6.6230335606795245</v>
      </c>
      <c r="N85" s="677">
        <v>6.6230335606795245</v>
      </c>
      <c r="O85" s="677">
        <v>6.6230335606795245</v>
      </c>
      <c r="P85" s="677">
        <v>4.206319028153368</v>
      </c>
      <c r="Q85" s="677">
        <v>4.206319028153368</v>
      </c>
      <c r="R85" s="677">
        <v>4.206319028153368</v>
      </c>
      <c r="S85" s="677">
        <v>4.206319028153368</v>
      </c>
      <c r="T85" s="677">
        <v>4.206319028153368</v>
      </c>
      <c r="U85" s="677">
        <v>4.206319028153368</v>
      </c>
      <c r="V85" s="677">
        <v>0</v>
      </c>
      <c r="W85" s="677">
        <v>0</v>
      </c>
      <c r="X85" s="677">
        <v>0</v>
      </c>
      <c r="Y85" s="677">
        <v>0</v>
      </c>
      <c r="Z85" s="677">
        <v>0</v>
      </c>
      <c r="AA85" s="677">
        <v>0</v>
      </c>
      <c r="AB85" s="677">
        <v>0</v>
      </c>
      <c r="AC85" s="677">
        <v>0</v>
      </c>
      <c r="AD85" s="677">
        <v>0</v>
      </c>
      <c r="AE85" s="677">
        <v>0</v>
      </c>
      <c r="AF85" s="677">
        <v>0</v>
      </c>
      <c r="AG85" s="677">
        <v>0</v>
      </c>
      <c r="AH85" s="677">
        <v>0</v>
      </c>
      <c r="AI85" s="677">
        <v>0</v>
      </c>
      <c r="AJ85" s="677">
        <v>0</v>
      </c>
      <c r="AK85" s="677">
        <v>0</v>
      </c>
      <c r="AL85" s="677">
        <v>0</v>
      </c>
      <c r="AM85" s="677">
        <v>0</v>
      </c>
      <c r="AN85" s="677">
        <v>0</v>
      </c>
      <c r="AO85" s="677">
        <v>0</v>
      </c>
      <c r="AP85" s="677">
        <v>0</v>
      </c>
      <c r="AQ85" s="677">
        <v>0</v>
      </c>
      <c r="AR85" s="677">
        <v>0</v>
      </c>
      <c r="AS85" s="677">
        <v>0</v>
      </c>
      <c r="AT85" s="677">
        <v>0</v>
      </c>
      <c r="AU85" s="677">
        <v>0</v>
      </c>
      <c r="AV85" s="677">
        <v>0</v>
      </c>
      <c r="AW85" s="677">
        <v>0</v>
      </c>
      <c r="AX85" s="677">
        <v>0</v>
      </c>
      <c r="AY85" s="678">
        <v>0</v>
      </c>
    </row>
    <row r="86" spans="1:51" s="609" customFormat="1" ht="12.75">
      <c r="A86" s="633">
        <f t="shared" si="9"/>
        <v>11</v>
      </c>
      <c r="B86" s="634" t="s">
        <v>38</v>
      </c>
      <c r="C86" s="634" t="s">
        <v>160</v>
      </c>
      <c r="D86" s="634">
        <v>2007</v>
      </c>
      <c r="E86" s="635" t="s">
        <v>161</v>
      </c>
      <c r="F86" s="611" t="b">
        <v>0</v>
      </c>
      <c r="G86" s="679">
        <v>0</v>
      </c>
      <c r="H86" s="680">
        <v>149.4</v>
      </c>
      <c r="I86" s="680">
        <v>149.4</v>
      </c>
      <c r="J86" s="680">
        <v>149.4</v>
      </c>
      <c r="K86" s="680">
        <v>149.4</v>
      </c>
      <c r="L86" s="680">
        <v>0</v>
      </c>
      <c r="M86" s="680">
        <v>0</v>
      </c>
      <c r="N86" s="680">
        <v>0</v>
      </c>
      <c r="O86" s="680">
        <v>0</v>
      </c>
      <c r="P86" s="680">
        <v>0</v>
      </c>
      <c r="Q86" s="680">
        <v>0</v>
      </c>
      <c r="R86" s="680">
        <v>0</v>
      </c>
      <c r="S86" s="680">
        <v>0</v>
      </c>
      <c r="T86" s="680">
        <v>0</v>
      </c>
      <c r="U86" s="680">
        <v>0</v>
      </c>
      <c r="V86" s="680">
        <v>0</v>
      </c>
      <c r="W86" s="680">
        <v>0</v>
      </c>
      <c r="X86" s="680">
        <v>0</v>
      </c>
      <c r="Y86" s="680">
        <v>0</v>
      </c>
      <c r="Z86" s="680">
        <v>0</v>
      </c>
      <c r="AA86" s="680">
        <v>0</v>
      </c>
      <c r="AB86" s="680">
        <v>0</v>
      </c>
      <c r="AC86" s="680">
        <v>0</v>
      </c>
      <c r="AD86" s="680">
        <v>0</v>
      </c>
      <c r="AE86" s="680">
        <v>0</v>
      </c>
      <c r="AF86" s="680">
        <v>0</v>
      </c>
      <c r="AG86" s="680">
        <v>0</v>
      </c>
      <c r="AH86" s="680">
        <v>0</v>
      </c>
      <c r="AI86" s="680">
        <v>0</v>
      </c>
      <c r="AJ86" s="680">
        <v>0</v>
      </c>
      <c r="AK86" s="680">
        <v>0</v>
      </c>
      <c r="AL86" s="680">
        <v>0</v>
      </c>
      <c r="AM86" s="680">
        <v>0</v>
      </c>
      <c r="AN86" s="680">
        <v>0</v>
      </c>
      <c r="AO86" s="680">
        <v>0</v>
      </c>
      <c r="AP86" s="680">
        <v>0</v>
      </c>
      <c r="AQ86" s="680">
        <v>0</v>
      </c>
      <c r="AR86" s="680">
        <v>0</v>
      </c>
      <c r="AS86" s="680">
        <v>0</v>
      </c>
      <c r="AT86" s="680">
        <v>0</v>
      </c>
      <c r="AU86" s="680">
        <v>0</v>
      </c>
      <c r="AV86" s="680">
        <v>0</v>
      </c>
      <c r="AW86" s="680">
        <v>0</v>
      </c>
      <c r="AX86" s="680">
        <v>0</v>
      </c>
      <c r="AY86" s="681">
        <v>0</v>
      </c>
    </row>
    <row r="87" spans="1:51" s="609" customFormat="1" ht="12.75">
      <c r="A87" s="627">
        <f t="shared" si="9"/>
        <v>12</v>
      </c>
      <c r="B87" s="628" t="s">
        <v>165</v>
      </c>
      <c r="C87" s="628" t="s">
        <v>166</v>
      </c>
      <c r="D87" s="628">
        <v>2007</v>
      </c>
      <c r="E87" s="629" t="s">
        <v>161</v>
      </c>
      <c r="F87" s="611" t="b">
        <v>0</v>
      </c>
      <c r="G87" s="676">
        <v>0</v>
      </c>
      <c r="H87" s="677">
        <v>10.45</v>
      </c>
      <c r="I87" s="677">
        <v>10.45</v>
      </c>
      <c r="J87" s="677">
        <v>10.45</v>
      </c>
      <c r="K87" s="677">
        <v>10.45</v>
      </c>
      <c r="L87" s="677">
        <v>10.45</v>
      </c>
      <c r="M87" s="677">
        <v>10.45</v>
      </c>
      <c r="N87" s="677">
        <v>10.45</v>
      </c>
      <c r="O87" s="677">
        <v>10.45</v>
      </c>
      <c r="P87" s="677">
        <v>10.45</v>
      </c>
      <c r="Q87" s="677">
        <v>10.45</v>
      </c>
      <c r="R87" s="677">
        <v>10.45</v>
      </c>
      <c r="S87" s="677">
        <v>10.45</v>
      </c>
      <c r="T87" s="677">
        <v>10.45</v>
      </c>
      <c r="U87" s="677">
        <v>10.45</v>
      </c>
      <c r="V87" s="677">
        <v>0</v>
      </c>
      <c r="W87" s="677">
        <v>0</v>
      </c>
      <c r="X87" s="677">
        <v>0</v>
      </c>
      <c r="Y87" s="677">
        <v>0</v>
      </c>
      <c r="Z87" s="677">
        <v>0</v>
      </c>
      <c r="AA87" s="677">
        <v>0</v>
      </c>
      <c r="AB87" s="677">
        <v>0</v>
      </c>
      <c r="AC87" s="677">
        <v>0</v>
      </c>
      <c r="AD87" s="677">
        <v>0</v>
      </c>
      <c r="AE87" s="677">
        <v>0</v>
      </c>
      <c r="AF87" s="677">
        <v>0</v>
      </c>
      <c r="AG87" s="677">
        <v>0</v>
      </c>
      <c r="AH87" s="677">
        <v>0</v>
      </c>
      <c r="AI87" s="677">
        <v>0</v>
      </c>
      <c r="AJ87" s="677">
        <v>0</v>
      </c>
      <c r="AK87" s="677">
        <v>0</v>
      </c>
      <c r="AL87" s="677">
        <v>0</v>
      </c>
      <c r="AM87" s="677">
        <v>0</v>
      </c>
      <c r="AN87" s="677">
        <v>0</v>
      </c>
      <c r="AO87" s="677">
        <v>0</v>
      </c>
      <c r="AP87" s="677">
        <v>0</v>
      </c>
      <c r="AQ87" s="677">
        <v>0</v>
      </c>
      <c r="AR87" s="677">
        <v>0</v>
      </c>
      <c r="AS87" s="677">
        <v>0</v>
      </c>
      <c r="AT87" s="677">
        <v>0</v>
      </c>
      <c r="AU87" s="677">
        <v>0</v>
      </c>
      <c r="AV87" s="677">
        <v>0</v>
      </c>
      <c r="AW87" s="677">
        <v>0</v>
      </c>
      <c r="AX87" s="677">
        <v>0</v>
      </c>
      <c r="AY87" s="678">
        <v>0</v>
      </c>
    </row>
    <row r="88" spans="1:51" s="609" customFormat="1" ht="12.75">
      <c r="A88" s="633">
        <f t="shared" si="9"/>
        <v>13</v>
      </c>
      <c r="B88" s="634" t="s">
        <v>167</v>
      </c>
      <c r="C88" s="634" t="s">
        <v>166</v>
      </c>
      <c r="D88" s="634">
        <v>2007</v>
      </c>
      <c r="E88" s="635" t="s">
        <v>161</v>
      </c>
      <c r="F88" s="611" t="b">
        <v>0</v>
      </c>
      <c r="G88" s="679">
        <v>0</v>
      </c>
      <c r="H88" s="680">
        <v>9.918338446965732</v>
      </c>
      <c r="I88" s="680">
        <v>9.918338446965732</v>
      </c>
      <c r="J88" s="680">
        <v>9.918338446965732</v>
      </c>
      <c r="K88" s="680">
        <v>9.918338446965732</v>
      </c>
      <c r="L88" s="680">
        <v>9.918338446965732</v>
      </c>
      <c r="M88" s="680">
        <v>9.918338446965732</v>
      </c>
      <c r="N88" s="680">
        <v>9.918338446965732</v>
      </c>
      <c r="O88" s="680">
        <v>9.918338446965732</v>
      </c>
      <c r="P88" s="680">
        <v>9.918338446965732</v>
      </c>
      <c r="Q88" s="680">
        <v>9.918338446965732</v>
      </c>
      <c r="R88" s="680">
        <v>0</v>
      </c>
      <c r="S88" s="680">
        <v>0</v>
      </c>
      <c r="T88" s="680">
        <v>0</v>
      </c>
      <c r="U88" s="680">
        <v>0</v>
      </c>
      <c r="V88" s="680">
        <v>0</v>
      </c>
      <c r="W88" s="680">
        <v>0</v>
      </c>
      <c r="X88" s="680">
        <v>0</v>
      </c>
      <c r="Y88" s="680">
        <v>0</v>
      </c>
      <c r="Z88" s="680">
        <v>0</v>
      </c>
      <c r="AA88" s="680">
        <v>0</v>
      </c>
      <c r="AB88" s="680">
        <v>0</v>
      </c>
      <c r="AC88" s="680">
        <v>0</v>
      </c>
      <c r="AD88" s="680">
        <v>0</v>
      </c>
      <c r="AE88" s="680">
        <v>0</v>
      </c>
      <c r="AF88" s="680">
        <v>0</v>
      </c>
      <c r="AG88" s="680">
        <v>0</v>
      </c>
      <c r="AH88" s="680">
        <v>0</v>
      </c>
      <c r="AI88" s="680">
        <v>0</v>
      </c>
      <c r="AJ88" s="680">
        <v>0</v>
      </c>
      <c r="AK88" s="680">
        <v>0</v>
      </c>
      <c r="AL88" s="680">
        <v>0</v>
      </c>
      <c r="AM88" s="680">
        <v>0</v>
      </c>
      <c r="AN88" s="680">
        <v>0</v>
      </c>
      <c r="AO88" s="680">
        <v>0</v>
      </c>
      <c r="AP88" s="680">
        <v>0</v>
      </c>
      <c r="AQ88" s="680">
        <v>0</v>
      </c>
      <c r="AR88" s="680">
        <v>0</v>
      </c>
      <c r="AS88" s="680">
        <v>0</v>
      </c>
      <c r="AT88" s="680">
        <v>0</v>
      </c>
      <c r="AU88" s="680">
        <v>0</v>
      </c>
      <c r="AV88" s="680">
        <v>0</v>
      </c>
      <c r="AW88" s="680">
        <v>0</v>
      </c>
      <c r="AX88" s="680">
        <v>0</v>
      </c>
      <c r="AY88" s="681">
        <v>0</v>
      </c>
    </row>
    <row r="89" spans="1:51" s="609" customFormat="1" ht="12.75">
      <c r="A89" s="627">
        <f t="shared" si="9"/>
        <v>14</v>
      </c>
      <c r="B89" s="628" t="s">
        <v>168</v>
      </c>
      <c r="C89" s="628" t="s">
        <v>166</v>
      </c>
      <c r="D89" s="628">
        <v>2007</v>
      </c>
      <c r="E89" s="629" t="s">
        <v>161</v>
      </c>
      <c r="F89" s="611" t="b">
        <v>0</v>
      </c>
      <c r="G89" s="676">
        <v>0</v>
      </c>
      <c r="H89" s="677">
        <v>0</v>
      </c>
      <c r="I89" s="677">
        <v>0</v>
      </c>
      <c r="J89" s="677">
        <v>0</v>
      </c>
      <c r="K89" s="677">
        <v>0</v>
      </c>
      <c r="L89" s="677">
        <v>0</v>
      </c>
      <c r="M89" s="677">
        <v>0</v>
      </c>
      <c r="N89" s="677">
        <v>0</v>
      </c>
      <c r="O89" s="677">
        <v>0</v>
      </c>
      <c r="P89" s="677">
        <v>0</v>
      </c>
      <c r="Q89" s="677">
        <v>0</v>
      </c>
      <c r="R89" s="677">
        <v>0</v>
      </c>
      <c r="S89" s="677">
        <v>0</v>
      </c>
      <c r="T89" s="677">
        <v>0</v>
      </c>
      <c r="U89" s="677">
        <v>0</v>
      </c>
      <c r="V89" s="677">
        <v>0</v>
      </c>
      <c r="W89" s="677">
        <v>0</v>
      </c>
      <c r="X89" s="677">
        <v>0</v>
      </c>
      <c r="Y89" s="677">
        <v>0</v>
      </c>
      <c r="Z89" s="677">
        <v>0</v>
      </c>
      <c r="AA89" s="677">
        <v>0</v>
      </c>
      <c r="AB89" s="677">
        <v>0</v>
      </c>
      <c r="AC89" s="677">
        <v>0</v>
      </c>
      <c r="AD89" s="677">
        <v>0</v>
      </c>
      <c r="AE89" s="677">
        <v>0</v>
      </c>
      <c r="AF89" s="677">
        <v>0</v>
      </c>
      <c r="AG89" s="677">
        <v>0</v>
      </c>
      <c r="AH89" s="677">
        <v>0</v>
      </c>
      <c r="AI89" s="677">
        <v>0</v>
      </c>
      <c r="AJ89" s="677">
        <v>0</v>
      </c>
      <c r="AK89" s="677">
        <v>0</v>
      </c>
      <c r="AL89" s="677">
        <v>0</v>
      </c>
      <c r="AM89" s="677">
        <v>0</v>
      </c>
      <c r="AN89" s="677">
        <v>0</v>
      </c>
      <c r="AO89" s="677">
        <v>0</v>
      </c>
      <c r="AP89" s="677">
        <v>0</v>
      </c>
      <c r="AQ89" s="677">
        <v>0</v>
      </c>
      <c r="AR89" s="677">
        <v>0</v>
      </c>
      <c r="AS89" s="677">
        <v>0</v>
      </c>
      <c r="AT89" s="677">
        <v>0</v>
      </c>
      <c r="AU89" s="677">
        <v>0</v>
      </c>
      <c r="AV89" s="677">
        <v>0</v>
      </c>
      <c r="AW89" s="677">
        <v>0</v>
      </c>
      <c r="AX89" s="677">
        <v>0</v>
      </c>
      <c r="AY89" s="678">
        <v>0</v>
      </c>
    </row>
    <row r="90" spans="1:51" s="609" customFormat="1" ht="12.75">
      <c r="A90" s="633">
        <f t="shared" si="9"/>
        <v>15</v>
      </c>
      <c r="B90" s="634" t="s">
        <v>169</v>
      </c>
      <c r="C90" s="634" t="s">
        <v>162</v>
      </c>
      <c r="D90" s="634">
        <v>2007</v>
      </c>
      <c r="E90" s="635" t="s">
        <v>161</v>
      </c>
      <c r="F90" s="611" t="b">
        <v>0</v>
      </c>
      <c r="G90" s="679">
        <v>0</v>
      </c>
      <c r="H90" s="680">
        <v>0</v>
      </c>
      <c r="I90" s="680">
        <v>0</v>
      </c>
      <c r="J90" s="680">
        <v>0</v>
      </c>
      <c r="K90" s="680">
        <v>0</v>
      </c>
      <c r="L90" s="680">
        <v>0</v>
      </c>
      <c r="M90" s="680">
        <v>0</v>
      </c>
      <c r="N90" s="680">
        <v>0</v>
      </c>
      <c r="O90" s="680">
        <v>0</v>
      </c>
      <c r="P90" s="680">
        <v>0</v>
      </c>
      <c r="Q90" s="680">
        <v>0</v>
      </c>
      <c r="R90" s="680">
        <v>0</v>
      </c>
      <c r="S90" s="680">
        <v>0</v>
      </c>
      <c r="T90" s="680">
        <v>0</v>
      </c>
      <c r="U90" s="680">
        <v>0</v>
      </c>
      <c r="V90" s="680">
        <v>0</v>
      </c>
      <c r="W90" s="680">
        <v>0</v>
      </c>
      <c r="X90" s="680">
        <v>0</v>
      </c>
      <c r="Y90" s="680">
        <v>0</v>
      </c>
      <c r="Z90" s="680">
        <v>0</v>
      </c>
      <c r="AA90" s="680">
        <v>0</v>
      </c>
      <c r="AB90" s="680">
        <v>0</v>
      </c>
      <c r="AC90" s="680">
        <v>0</v>
      </c>
      <c r="AD90" s="680">
        <v>0</v>
      </c>
      <c r="AE90" s="680">
        <v>0</v>
      </c>
      <c r="AF90" s="680">
        <v>0</v>
      </c>
      <c r="AG90" s="680">
        <v>0</v>
      </c>
      <c r="AH90" s="680">
        <v>0</v>
      </c>
      <c r="AI90" s="680">
        <v>0</v>
      </c>
      <c r="AJ90" s="680">
        <v>0</v>
      </c>
      <c r="AK90" s="680">
        <v>0</v>
      </c>
      <c r="AL90" s="680">
        <v>0</v>
      </c>
      <c r="AM90" s="680">
        <v>0</v>
      </c>
      <c r="AN90" s="680">
        <v>0</v>
      </c>
      <c r="AO90" s="680">
        <v>0</v>
      </c>
      <c r="AP90" s="680">
        <v>0</v>
      </c>
      <c r="AQ90" s="680">
        <v>0</v>
      </c>
      <c r="AR90" s="680">
        <v>0</v>
      </c>
      <c r="AS90" s="680">
        <v>0</v>
      </c>
      <c r="AT90" s="680">
        <v>0</v>
      </c>
      <c r="AU90" s="680">
        <v>0</v>
      </c>
      <c r="AV90" s="680">
        <v>0</v>
      </c>
      <c r="AW90" s="680">
        <v>0</v>
      </c>
      <c r="AX90" s="680">
        <v>0</v>
      </c>
      <c r="AY90" s="681">
        <v>0</v>
      </c>
    </row>
    <row r="91" spans="1:51" s="609" customFormat="1" ht="12.75">
      <c r="A91" s="627">
        <f t="shared" si="9"/>
        <v>16</v>
      </c>
      <c r="B91" s="628" t="s">
        <v>41</v>
      </c>
      <c r="C91" s="628" t="s">
        <v>170</v>
      </c>
      <c r="D91" s="628">
        <v>2007</v>
      </c>
      <c r="E91" s="629" t="s">
        <v>161</v>
      </c>
      <c r="F91" s="611" t="b">
        <v>0</v>
      </c>
      <c r="G91" s="676">
        <v>0</v>
      </c>
      <c r="H91" s="677">
        <v>0</v>
      </c>
      <c r="I91" s="677">
        <v>0</v>
      </c>
      <c r="J91" s="677">
        <v>0</v>
      </c>
      <c r="K91" s="677">
        <v>0</v>
      </c>
      <c r="L91" s="677">
        <v>0</v>
      </c>
      <c r="M91" s="677">
        <v>0</v>
      </c>
      <c r="N91" s="677">
        <v>0</v>
      </c>
      <c r="O91" s="677">
        <v>0</v>
      </c>
      <c r="P91" s="677">
        <v>0</v>
      </c>
      <c r="Q91" s="677">
        <v>0</v>
      </c>
      <c r="R91" s="677">
        <v>0</v>
      </c>
      <c r="S91" s="677">
        <v>0</v>
      </c>
      <c r="T91" s="677">
        <v>0</v>
      </c>
      <c r="U91" s="677">
        <v>0</v>
      </c>
      <c r="V91" s="677">
        <v>0</v>
      </c>
      <c r="W91" s="677">
        <v>0</v>
      </c>
      <c r="X91" s="677">
        <v>0</v>
      </c>
      <c r="Y91" s="677">
        <v>0</v>
      </c>
      <c r="Z91" s="677">
        <v>0</v>
      </c>
      <c r="AA91" s="677">
        <v>0</v>
      </c>
      <c r="AB91" s="677">
        <v>0</v>
      </c>
      <c r="AC91" s="677">
        <v>0</v>
      </c>
      <c r="AD91" s="677">
        <v>0</v>
      </c>
      <c r="AE91" s="677">
        <v>0</v>
      </c>
      <c r="AF91" s="677">
        <v>0</v>
      </c>
      <c r="AG91" s="677">
        <v>0</v>
      </c>
      <c r="AH91" s="677">
        <v>0</v>
      </c>
      <c r="AI91" s="677">
        <v>0</v>
      </c>
      <c r="AJ91" s="677">
        <v>0</v>
      </c>
      <c r="AK91" s="677">
        <v>0</v>
      </c>
      <c r="AL91" s="677">
        <v>0</v>
      </c>
      <c r="AM91" s="677">
        <v>0</v>
      </c>
      <c r="AN91" s="677">
        <v>0</v>
      </c>
      <c r="AO91" s="677">
        <v>0</v>
      </c>
      <c r="AP91" s="677">
        <v>0</v>
      </c>
      <c r="AQ91" s="677">
        <v>0</v>
      </c>
      <c r="AR91" s="677">
        <v>0</v>
      </c>
      <c r="AS91" s="677">
        <v>0</v>
      </c>
      <c r="AT91" s="677">
        <v>0</v>
      </c>
      <c r="AU91" s="677">
        <v>0</v>
      </c>
      <c r="AV91" s="677">
        <v>0</v>
      </c>
      <c r="AW91" s="677">
        <v>0</v>
      </c>
      <c r="AX91" s="677">
        <v>0</v>
      </c>
      <c r="AY91" s="678">
        <v>0</v>
      </c>
    </row>
    <row r="92" spans="1:51" s="609" customFormat="1" ht="12.75">
      <c r="A92" s="633">
        <f t="shared" si="9"/>
        <v>17</v>
      </c>
      <c r="B92" s="634" t="s">
        <v>45</v>
      </c>
      <c r="C92" s="634" t="s">
        <v>162</v>
      </c>
      <c r="D92" s="634">
        <v>2007</v>
      </c>
      <c r="E92" s="635" t="s">
        <v>161</v>
      </c>
      <c r="F92" s="611" t="b">
        <v>0</v>
      </c>
      <c r="G92" s="679">
        <v>0</v>
      </c>
      <c r="H92" s="680">
        <v>0</v>
      </c>
      <c r="I92" s="680">
        <v>0</v>
      </c>
      <c r="J92" s="680">
        <v>0</v>
      </c>
      <c r="K92" s="680">
        <v>0</v>
      </c>
      <c r="L92" s="680">
        <v>0</v>
      </c>
      <c r="M92" s="680">
        <v>0</v>
      </c>
      <c r="N92" s="680">
        <v>0</v>
      </c>
      <c r="O92" s="680">
        <v>0</v>
      </c>
      <c r="P92" s="680">
        <v>0</v>
      </c>
      <c r="Q92" s="680">
        <v>0</v>
      </c>
      <c r="R92" s="680">
        <v>0</v>
      </c>
      <c r="S92" s="680">
        <v>0</v>
      </c>
      <c r="T92" s="680">
        <v>0</v>
      </c>
      <c r="U92" s="680">
        <v>0</v>
      </c>
      <c r="V92" s="680">
        <v>0</v>
      </c>
      <c r="W92" s="680">
        <v>0</v>
      </c>
      <c r="X92" s="680">
        <v>0</v>
      </c>
      <c r="Y92" s="680">
        <v>0</v>
      </c>
      <c r="Z92" s="680">
        <v>0</v>
      </c>
      <c r="AA92" s="680">
        <v>0</v>
      </c>
      <c r="AB92" s="680">
        <v>0</v>
      </c>
      <c r="AC92" s="680">
        <v>0</v>
      </c>
      <c r="AD92" s="680">
        <v>0</v>
      </c>
      <c r="AE92" s="680">
        <v>0</v>
      </c>
      <c r="AF92" s="680">
        <v>0</v>
      </c>
      <c r="AG92" s="680">
        <v>0</v>
      </c>
      <c r="AH92" s="680">
        <v>0</v>
      </c>
      <c r="AI92" s="680">
        <v>0</v>
      </c>
      <c r="AJ92" s="680">
        <v>0</v>
      </c>
      <c r="AK92" s="680">
        <v>0</v>
      </c>
      <c r="AL92" s="680">
        <v>0</v>
      </c>
      <c r="AM92" s="680">
        <v>0</v>
      </c>
      <c r="AN92" s="680">
        <v>0</v>
      </c>
      <c r="AO92" s="680">
        <v>0</v>
      </c>
      <c r="AP92" s="680">
        <v>0</v>
      </c>
      <c r="AQ92" s="680">
        <v>0</v>
      </c>
      <c r="AR92" s="680">
        <v>0</v>
      </c>
      <c r="AS92" s="680">
        <v>0</v>
      </c>
      <c r="AT92" s="680">
        <v>0</v>
      </c>
      <c r="AU92" s="680">
        <v>0</v>
      </c>
      <c r="AV92" s="680">
        <v>0</v>
      </c>
      <c r="AW92" s="680">
        <v>0</v>
      </c>
      <c r="AX92" s="680">
        <v>0</v>
      </c>
      <c r="AY92" s="681">
        <v>0</v>
      </c>
    </row>
    <row r="93" spans="1:51" s="609" customFormat="1" ht="12.75">
      <c r="A93" s="627">
        <f t="shared" si="9"/>
        <v>18</v>
      </c>
      <c r="B93" s="682" t="s">
        <v>142</v>
      </c>
      <c r="C93" s="682" t="s">
        <v>162</v>
      </c>
      <c r="D93" s="682">
        <v>2007</v>
      </c>
      <c r="E93" s="683" t="s">
        <v>161</v>
      </c>
      <c r="F93" s="611" t="b">
        <v>0</v>
      </c>
      <c r="G93" s="684">
        <v>0</v>
      </c>
      <c r="H93" s="685">
        <v>0</v>
      </c>
      <c r="I93" s="685">
        <v>0</v>
      </c>
      <c r="J93" s="685">
        <v>0</v>
      </c>
      <c r="K93" s="685">
        <v>0</v>
      </c>
      <c r="L93" s="685">
        <v>0</v>
      </c>
      <c r="M93" s="685">
        <v>0</v>
      </c>
      <c r="N93" s="685">
        <v>0</v>
      </c>
      <c r="O93" s="685">
        <v>0</v>
      </c>
      <c r="P93" s="685">
        <v>0</v>
      </c>
      <c r="Q93" s="685">
        <v>0</v>
      </c>
      <c r="R93" s="685">
        <v>0</v>
      </c>
      <c r="S93" s="685">
        <v>0</v>
      </c>
      <c r="T93" s="685">
        <v>0</v>
      </c>
      <c r="U93" s="685">
        <v>0</v>
      </c>
      <c r="V93" s="685">
        <v>0</v>
      </c>
      <c r="W93" s="685">
        <v>0</v>
      </c>
      <c r="X93" s="685">
        <v>0</v>
      </c>
      <c r="Y93" s="685">
        <v>0</v>
      </c>
      <c r="Z93" s="685">
        <v>0</v>
      </c>
      <c r="AA93" s="685">
        <v>0</v>
      </c>
      <c r="AB93" s="685">
        <v>0</v>
      </c>
      <c r="AC93" s="685">
        <v>0</v>
      </c>
      <c r="AD93" s="685">
        <v>0</v>
      </c>
      <c r="AE93" s="685">
        <v>0</v>
      </c>
      <c r="AF93" s="685">
        <v>0</v>
      </c>
      <c r="AG93" s="685">
        <v>0</v>
      </c>
      <c r="AH93" s="685">
        <v>0</v>
      </c>
      <c r="AI93" s="685">
        <v>0</v>
      </c>
      <c r="AJ93" s="685">
        <v>0</v>
      </c>
      <c r="AK93" s="685">
        <v>0</v>
      </c>
      <c r="AL93" s="685">
        <v>0</v>
      </c>
      <c r="AM93" s="685">
        <v>0</v>
      </c>
      <c r="AN93" s="685">
        <v>0</v>
      </c>
      <c r="AO93" s="685">
        <v>0</v>
      </c>
      <c r="AP93" s="685">
        <v>0</v>
      </c>
      <c r="AQ93" s="685">
        <v>0</v>
      </c>
      <c r="AR93" s="685">
        <v>0</v>
      </c>
      <c r="AS93" s="685">
        <v>0</v>
      </c>
      <c r="AT93" s="685">
        <v>0</v>
      </c>
      <c r="AU93" s="685">
        <v>0</v>
      </c>
      <c r="AV93" s="685">
        <v>0</v>
      </c>
      <c r="AW93" s="685">
        <v>0</v>
      </c>
      <c r="AX93" s="685">
        <v>0</v>
      </c>
      <c r="AY93" s="686">
        <v>0</v>
      </c>
    </row>
    <row r="94" spans="1:51" s="609" customFormat="1" ht="12.75">
      <c r="A94" s="640">
        <f t="shared" si="9"/>
        <v>19</v>
      </c>
      <c r="B94" s="641" t="s">
        <v>171</v>
      </c>
      <c r="C94" s="641" t="s">
        <v>172</v>
      </c>
      <c r="D94" s="641">
        <v>2007</v>
      </c>
      <c r="E94" s="641" t="s">
        <v>161</v>
      </c>
      <c r="F94" s="687" t="b">
        <v>0</v>
      </c>
      <c r="G94" s="688">
        <v>0</v>
      </c>
      <c r="H94" s="689">
        <v>1.1388</v>
      </c>
      <c r="I94" s="689">
        <v>1.1388</v>
      </c>
      <c r="J94" s="689">
        <v>1.1388</v>
      </c>
      <c r="K94" s="689">
        <v>1.1388</v>
      </c>
      <c r="L94" s="689">
        <v>1.1388</v>
      </c>
      <c r="M94" s="689">
        <v>1.1388</v>
      </c>
      <c r="N94" s="689">
        <v>1.1388</v>
      </c>
      <c r="O94" s="689">
        <v>1.1388</v>
      </c>
      <c r="P94" s="689">
        <v>1.1388</v>
      </c>
      <c r="Q94" s="689">
        <v>1.1388</v>
      </c>
      <c r="R94" s="689">
        <v>1.1388</v>
      </c>
      <c r="S94" s="689">
        <v>1.1388</v>
      </c>
      <c r="T94" s="689">
        <v>1.1388</v>
      </c>
      <c r="U94" s="689">
        <v>1.1388</v>
      </c>
      <c r="V94" s="689">
        <v>1.1388</v>
      </c>
      <c r="W94" s="689">
        <v>1.1388</v>
      </c>
      <c r="X94" s="689">
        <v>1.1388</v>
      </c>
      <c r="Y94" s="689">
        <v>1.1388</v>
      </c>
      <c r="Z94" s="689">
        <v>1.1388</v>
      </c>
      <c r="AA94" s="689">
        <v>1.1388</v>
      </c>
      <c r="AB94" s="689">
        <v>0</v>
      </c>
      <c r="AC94" s="689">
        <v>0</v>
      </c>
      <c r="AD94" s="689">
        <v>0</v>
      </c>
      <c r="AE94" s="689">
        <v>0</v>
      </c>
      <c r="AF94" s="689">
        <v>0</v>
      </c>
      <c r="AG94" s="689">
        <v>0</v>
      </c>
      <c r="AH94" s="689">
        <v>0</v>
      </c>
      <c r="AI94" s="689">
        <v>0</v>
      </c>
      <c r="AJ94" s="689">
        <v>0</v>
      </c>
      <c r="AK94" s="689">
        <v>0</v>
      </c>
      <c r="AL94" s="689">
        <v>0</v>
      </c>
      <c r="AM94" s="689">
        <v>0</v>
      </c>
      <c r="AN94" s="689">
        <v>0</v>
      </c>
      <c r="AO94" s="689">
        <v>0</v>
      </c>
      <c r="AP94" s="689">
        <v>0</v>
      </c>
      <c r="AQ94" s="689">
        <v>0</v>
      </c>
      <c r="AR94" s="689">
        <v>0</v>
      </c>
      <c r="AS94" s="689">
        <v>0</v>
      </c>
      <c r="AT94" s="689">
        <v>0</v>
      </c>
      <c r="AU94" s="689">
        <v>0</v>
      </c>
      <c r="AV94" s="689">
        <v>0</v>
      </c>
      <c r="AW94" s="689">
        <v>0</v>
      </c>
      <c r="AX94" s="689">
        <v>0</v>
      </c>
      <c r="AY94" s="690">
        <v>0</v>
      </c>
    </row>
    <row r="95" spans="1:51" s="609" customFormat="1" ht="12.75">
      <c r="A95" s="646">
        <f t="shared" si="9"/>
        <v>20</v>
      </c>
      <c r="B95" s="647" t="s">
        <v>23</v>
      </c>
      <c r="C95" s="647" t="s">
        <v>160</v>
      </c>
      <c r="D95" s="647">
        <v>2008</v>
      </c>
      <c r="E95" s="647" t="s">
        <v>161</v>
      </c>
      <c r="F95" s="687" t="b">
        <v>0</v>
      </c>
      <c r="G95" s="691">
        <v>0</v>
      </c>
      <c r="H95" s="692">
        <v>0</v>
      </c>
      <c r="I95" s="692">
        <v>30.01482</v>
      </c>
      <c r="J95" s="692">
        <v>30.01482</v>
      </c>
      <c r="K95" s="692">
        <v>30.01482</v>
      </c>
      <c r="L95" s="692">
        <v>30.01482</v>
      </c>
      <c r="M95" s="692">
        <v>29.97936</v>
      </c>
      <c r="N95" s="692">
        <v>29.943900000000003</v>
      </c>
      <c r="O95" s="692">
        <v>29.943900000000003</v>
      </c>
      <c r="P95" s="692">
        <v>29.943900000000003</v>
      </c>
      <c r="Q95" s="692">
        <v>23.0175</v>
      </c>
      <c r="R95" s="692">
        <v>0</v>
      </c>
      <c r="S95" s="692">
        <v>0</v>
      </c>
      <c r="T95" s="692">
        <v>0</v>
      </c>
      <c r="U95" s="692">
        <v>0</v>
      </c>
      <c r="V95" s="692">
        <v>0</v>
      </c>
      <c r="W95" s="692">
        <v>0</v>
      </c>
      <c r="X95" s="692">
        <v>0</v>
      </c>
      <c r="Y95" s="692">
        <v>0</v>
      </c>
      <c r="Z95" s="692">
        <v>0</v>
      </c>
      <c r="AA95" s="692">
        <v>0</v>
      </c>
      <c r="AB95" s="692">
        <v>0</v>
      </c>
      <c r="AC95" s="692">
        <v>0</v>
      </c>
      <c r="AD95" s="692">
        <v>0</v>
      </c>
      <c r="AE95" s="692">
        <v>0</v>
      </c>
      <c r="AF95" s="692">
        <v>0</v>
      </c>
      <c r="AG95" s="692">
        <v>0</v>
      </c>
      <c r="AH95" s="692">
        <v>0</v>
      </c>
      <c r="AI95" s="692">
        <v>0</v>
      </c>
      <c r="AJ95" s="692">
        <v>0</v>
      </c>
      <c r="AK95" s="692">
        <v>0</v>
      </c>
      <c r="AL95" s="692">
        <v>0</v>
      </c>
      <c r="AM95" s="692">
        <v>0</v>
      </c>
      <c r="AN95" s="692">
        <v>0</v>
      </c>
      <c r="AO95" s="692">
        <v>0</v>
      </c>
      <c r="AP95" s="692">
        <v>0</v>
      </c>
      <c r="AQ95" s="692">
        <v>0</v>
      </c>
      <c r="AR95" s="692">
        <v>0</v>
      </c>
      <c r="AS95" s="692">
        <v>0</v>
      </c>
      <c r="AT95" s="692">
        <v>0</v>
      </c>
      <c r="AU95" s="692">
        <v>0</v>
      </c>
      <c r="AV95" s="692">
        <v>0</v>
      </c>
      <c r="AW95" s="692">
        <v>0</v>
      </c>
      <c r="AX95" s="692">
        <v>0</v>
      </c>
      <c r="AY95" s="693">
        <v>0</v>
      </c>
    </row>
    <row r="96" spans="1:51" s="609" customFormat="1" ht="12.75">
      <c r="A96" s="633">
        <f t="shared" si="9"/>
        <v>21</v>
      </c>
      <c r="B96" s="694" t="s">
        <v>173</v>
      </c>
      <c r="C96" s="694" t="s">
        <v>160</v>
      </c>
      <c r="D96" s="694">
        <v>2008</v>
      </c>
      <c r="E96" s="695" t="s">
        <v>161</v>
      </c>
      <c r="F96" s="611" t="b">
        <v>0</v>
      </c>
      <c r="G96" s="696">
        <v>0</v>
      </c>
      <c r="H96" s="697">
        <v>0</v>
      </c>
      <c r="I96" s="697">
        <v>19.67684510907936</v>
      </c>
      <c r="J96" s="697">
        <v>19.67684510907936</v>
      </c>
      <c r="K96" s="697">
        <v>19.67684510907936</v>
      </c>
      <c r="L96" s="697">
        <v>19.67684510907936</v>
      </c>
      <c r="M96" s="697">
        <v>19.67684510907936</v>
      </c>
      <c r="N96" s="697">
        <v>19.67684510907936</v>
      </c>
      <c r="O96" s="697">
        <v>19.67684510907936</v>
      </c>
      <c r="P96" s="697">
        <v>19.67684510907936</v>
      </c>
      <c r="Q96" s="697">
        <v>19.67684510907936</v>
      </c>
      <c r="R96" s="697">
        <v>19.67684510907936</v>
      </c>
      <c r="S96" s="697">
        <v>19.67684510907936</v>
      </c>
      <c r="T96" s="697">
        <v>19.67684510907936</v>
      </c>
      <c r="U96" s="697">
        <v>19.67684510907936</v>
      </c>
      <c r="V96" s="697">
        <v>19.67684510907936</v>
      </c>
      <c r="W96" s="697">
        <v>19.67684510907936</v>
      </c>
      <c r="X96" s="697">
        <v>15.690919367862065</v>
      </c>
      <c r="Y96" s="697">
        <v>15.690919367862065</v>
      </c>
      <c r="Z96" s="697">
        <v>15.690919367862065</v>
      </c>
      <c r="AA96" s="697">
        <v>0</v>
      </c>
      <c r="AB96" s="697">
        <v>0</v>
      </c>
      <c r="AC96" s="697">
        <v>0</v>
      </c>
      <c r="AD96" s="697">
        <v>0</v>
      </c>
      <c r="AE96" s="697">
        <v>0</v>
      </c>
      <c r="AF96" s="697">
        <v>0</v>
      </c>
      <c r="AG96" s="697">
        <v>0</v>
      </c>
      <c r="AH96" s="697">
        <v>0</v>
      </c>
      <c r="AI96" s="697">
        <v>0</v>
      </c>
      <c r="AJ96" s="697">
        <v>0</v>
      </c>
      <c r="AK96" s="697">
        <v>0</v>
      </c>
      <c r="AL96" s="697">
        <v>0</v>
      </c>
      <c r="AM96" s="697">
        <v>0</v>
      </c>
      <c r="AN96" s="697">
        <v>0</v>
      </c>
      <c r="AO96" s="697">
        <v>0</v>
      </c>
      <c r="AP96" s="697">
        <v>0</v>
      </c>
      <c r="AQ96" s="697">
        <v>0</v>
      </c>
      <c r="AR96" s="697">
        <v>0</v>
      </c>
      <c r="AS96" s="697">
        <v>0</v>
      </c>
      <c r="AT96" s="697">
        <v>0</v>
      </c>
      <c r="AU96" s="697">
        <v>0</v>
      </c>
      <c r="AV96" s="697">
        <v>0</v>
      </c>
      <c r="AW96" s="697">
        <v>0</v>
      </c>
      <c r="AX96" s="697">
        <v>0</v>
      </c>
      <c r="AY96" s="698">
        <v>0</v>
      </c>
    </row>
    <row r="97" spans="1:51" s="609" customFormat="1" ht="12.75">
      <c r="A97" s="627">
        <f t="shared" si="9"/>
        <v>22</v>
      </c>
      <c r="B97" s="628" t="s">
        <v>40</v>
      </c>
      <c r="C97" s="628" t="s">
        <v>160</v>
      </c>
      <c r="D97" s="628">
        <v>2008</v>
      </c>
      <c r="E97" s="629" t="s">
        <v>161</v>
      </c>
      <c r="F97" s="611" t="b">
        <v>0</v>
      </c>
      <c r="G97" s="676">
        <v>0</v>
      </c>
      <c r="H97" s="677">
        <v>0</v>
      </c>
      <c r="I97" s="677">
        <v>99.88456431686045</v>
      </c>
      <c r="J97" s="677">
        <v>99.45005202552213</v>
      </c>
      <c r="K97" s="677">
        <v>99.45005202552213</v>
      </c>
      <c r="L97" s="677">
        <v>99.45005202552213</v>
      </c>
      <c r="M97" s="677">
        <v>84.40990601429272</v>
      </c>
      <c r="N97" s="677">
        <v>84.40990601429272</v>
      </c>
      <c r="O97" s="677">
        <v>68.74821199003598</v>
      </c>
      <c r="P97" s="677">
        <v>57.047600322779346</v>
      </c>
      <c r="Q97" s="677">
        <v>36.01799500055482</v>
      </c>
      <c r="R97" s="677">
        <v>35.558904149164306</v>
      </c>
      <c r="S97" s="677">
        <v>29.158687290295124</v>
      </c>
      <c r="T97" s="677">
        <v>29.158687290295124</v>
      </c>
      <c r="U97" s="677">
        <v>27.659286757015128</v>
      </c>
      <c r="V97" s="677">
        <v>27.659286757015128</v>
      </c>
      <c r="W97" s="677">
        <v>27.659286757015128</v>
      </c>
      <c r="X97" s="677">
        <v>26.62590616778849</v>
      </c>
      <c r="Y97" s="677">
        <v>0</v>
      </c>
      <c r="Z97" s="677">
        <v>0</v>
      </c>
      <c r="AA97" s="677">
        <v>0</v>
      </c>
      <c r="AB97" s="677">
        <v>0</v>
      </c>
      <c r="AC97" s="677">
        <v>0</v>
      </c>
      <c r="AD97" s="677">
        <v>0</v>
      </c>
      <c r="AE97" s="677">
        <v>0</v>
      </c>
      <c r="AF97" s="677">
        <v>0</v>
      </c>
      <c r="AG97" s="677">
        <v>0</v>
      </c>
      <c r="AH97" s="677">
        <v>0</v>
      </c>
      <c r="AI97" s="677">
        <v>0</v>
      </c>
      <c r="AJ97" s="677">
        <v>0</v>
      </c>
      <c r="AK97" s="677">
        <v>0</v>
      </c>
      <c r="AL97" s="677">
        <v>0</v>
      </c>
      <c r="AM97" s="677">
        <v>0</v>
      </c>
      <c r="AN97" s="677">
        <v>0</v>
      </c>
      <c r="AO97" s="677">
        <v>0</v>
      </c>
      <c r="AP97" s="677">
        <v>0</v>
      </c>
      <c r="AQ97" s="677">
        <v>0</v>
      </c>
      <c r="AR97" s="677">
        <v>0</v>
      </c>
      <c r="AS97" s="677">
        <v>0</v>
      </c>
      <c r="AT97" s="677">
        <v>0</v>
      </c>
      <c r="AU97" s="677">
        <v>0</v>
      </c>
      <c r="AV97" s="677">
        <v>0</v>
      </c>
      <c r="AW97" s="677">
        <v>0</v>
      </c>
      <c r="AX97" s="677">
        <v>0</v>
      </c>
      <c r="AY97" s="678">
        <v>0</v>
      </c>
    </row>
    <row r="98" spans="1:51" s="609" customFormat="1" ht="14.25">
      <c r="A98" s="633">
        <f t="shared" si="9"/>
        <v>23</v>
      </c>
      <c r="B98" s="652" t="s">
        <v>163</v>
      </c>
      <c r="C98" s="634" t="s">
        <v>164</v>
      </c>
      <c r="D98" s="634">
        <v>2008</v>
      </c>
      <c r="E98" s="635" t="s">
        <v>161</v>
      </c>
      <c r="F98" s="611" t="b">
        <v>0</v>
      </c>
      <c r="G98" s="679">
        <v>0</v>
      </c>
      <c r="H98" s="680">
        <v>0</v>
      </c>
      <c r="I98" s="680">
        <v>0</v>
      </c>
      <c r="J98" s="680">
        <v>0</v>
      </c>
      <c r="K98" s="680">
        <v>0</v>
      </c>
      <c r="L98" s="680">
        <v>0</v>
      </c>
      <c r="M98" s="680">
        <v>0</v>
      </c>
      <c r="N98" s="680">
        <v>0</v>
      </c>
      <c r="O98" s="680">
        <v>0</v>
      </c>
      <c r="P98" s="680">
        <v>0</v>
      </c>
      <c r="Q98" s="680">
        <v>0</v>
      </c>
      <c r="R98" s="680">
        <v>0</v>
      </c>
      <c r="S98" s="680">
        <v>0</v>
      </c>
      <c r="T98" s="680">
        <v>0</v>
      </c>
      <c r="U98" s="680">
        <v>0</v>
      </c>
      <c r="V98" s="680">
        <v>0</v>
      </c>
      <c r="W98" s="680">
        <v>0</v>
      </c>
      <c r="X98" s="680">
        <v>0</v>
      </c>
      <c r="Y98" s="680">
        <v>0</v>
      </c>
      <c r="Z98" s="680">
        <v>0</v>
      </c>
      <c r="AA98" s="680">
        <v>0</v>
      </c>
      <c r="AB98" s="680">
        <v>0</v>
      </c>
      <c r="AC98" s="680">
        <v>0</v>
      </c>
      <c r="AD98" s="680">
        <v>0</v>
      </c>
      <c r="AE98" s="680">
        <v>0</v>
      </c>
      <c r="AF98" s="680">
        <v>0</v>
      </c>
      <c r="AG98" s="680">
        <v>0</v>
      </c>
      <c r="AH98" s="680">
        <v>0</v>
      </c>
      <c r="AI98" s="680">
        <v>0</v>
      </c>
      <c r="AJ98" s="680">
        <v>0</v>
      </c>
      <c r="AK98" s="680">
        <v>0</v>
      </c>
      <c r="AL98" s="680">
        <v>0</v>
      </c>
      <c r="AM98" s="680">
        <v>0</v>
      </c>
      <c r="AN98" s="680">
        <v>0</v>
      </c>
      <c r="AO98" s="680">
        <v>0</v>
      </c>
      <c r="AP98" s="680">
        <v>0</v>
      </c>
      <c r="AQ98" s="680">
        <v>0</v>
      </c>
      <c r="AR98" s="680">
        <v>0</v>
      </c>
      <c r="AS98" s="680">
        <v>0</v>
      </c>
      <c r="AT98" s="680">
        <v>0</v>
      </c>
      <c r="AU98" s="680">
        <v>0</v>
      </c>
      <c r="AV98" s="680">
        <v>0</v>
      </c>
      <c r="AW98" s="680">
        <v>0</v>
      </c>
      <c r="AX98" s="680">
        <v>0</v>
      </c>
      <c r="AY98" s="681">
        <v>0</v>
      </c>
    </row>
    <row r="99" spans="1:51" s="609" customFormat="1" ht="12.75">
      <c r="A99" s="627">
        <f t="shared" si="9"/>
        <v>24</v>
      </c>
      <c r="B99" s="628" t="s">
        <v>39</v>
      </c>
      <c r="C99" s="628" t="s">
        <v>160</v>
      </c>
      <c r="D99" s="628">
        <v>2008</v>
      </c>
      <c r="E99" s="629" t="s">
        <v>161</v>
      </c>
      <c r="F99" s="611" t="b">
        <v>0</v>
      </c>
      <c r="G99" s="676">
        <v>0</v>
      </c>
      <c r="H99" s="677">
        <v>0</v>
      </c>
      <c r="I99" s="677">
        <v>19.772978905100878</v>
      </c>
      <c r="J99" s="677">
        <v>7.135145860092179</v>
      </c>
      <c r="K99" s="677">
        <v>7.135145860092179</v>
      </c>
      <c r="L99" s="677">
        <v>7.135145860092179</v>
      </c>
      <c r="M99" s="677">
        <v>7.135145860092179</v>
      </c>
      <c r="N99" s="677">
        <v>7.135145860092179</v>
      </c>
      <c r="O99" s="677">
        <v>7.135145860092179</v>
      </c>
      <c r="P99" s="677">
        <v>7.135145860092179</v>
      </c>
      <c r="Q99" s="677">
        <v>3.9088873745237502</v>
      </c>
      <c r="R99" s="677">
        <v>3.9088873745237502</v>
      </c>
      <c r="S99" s="677">
        <v>2.9617608510465425</v>
      </c>
      <c r="T99" s="677">
        <v>2.9617608510465425</v>
      </c>
      <c r="U99" s="677">
        <v>2.9617608510465425</v>
      </c>
      <c r="V99" s="677">
        <v>2.620351633043385</v>
      </c>
      <c r="W99" s="677">
        <v>2.49870585300966</v>
      </c>
      <c r="X99" s="677">
        <v>2.3756300457695745</v>
      </c>
      <c r="Y99" s="677">
        <v>2.3756300457695745</v>
      </c>
      <c r="Z99" s="677">
        <v>2.3756300457695745</v>
      </c>
      <c r="AA99" s="677">
        <v>2.3756300457695745</v>
      </c>
      <c r="AB99" s="677">
        <v>2.3756300457695745</v>
      </c>
      <c r="AC99" s="677">
        <v>0</v>
      </c>
      <c r="AD99" s="677">
        <v>0</v>
      </c>
      <c r="AE99" s="677">
        <v>0</v>
      </c>
      <c r="AF99" s="677">
        <v>0</v>
      </c>
      <c r="AG99" s="677">
        <v>0</v>
      </c>
      <c r="AH99" s="677">
        <v>0</v>
      </c>
      <c r="AI99" s="677">
        <v>0</v>
      </c>
      <c r="AJ99" s="677">
        <v>0</v>
      </c>
      <c r="AK99" s="677">
        <v>0</v>
      </c>
      <c r="AL99" s="677">
        <v>0</v>
      </c>
      <c r="AM99" s="677">
        <v>0</v>
      </c>
      <c r="AN99" s="677">
        <v>0</v>
      </c>
      <c r="AO99" s="677">
        <v>0</v>
      </c>
      <c r="AP99" s="677">
        <v>0</v>
      </c>
      <c r="AQ99" s="677">
        <v>0</v>
      </c>
      <c r="AR99" s="677">
        <v>0</v>
      </c>
      <c r="AS99" s="677">
        <v>0</v>
      </c>
      <c r="AT99" s="677">
        <v>0</v>
      </c>
      <c r="AU99" s="677">
        <v>0</v>
      </c>
      <c r="AV99" s="677">
        <v>0</v>
      </c>
      <c r="AW99" s="677">
        <v>0</v>
      </c>
      <c r="AX99" s="677">
        <v>0</v>
      </c>
      <c r="AY99" s="678">
        <v>0</v>
      </c>
    </row>
    <row r="100" spans="1:51" s="609" customFormat="1" ht="12.75">
      <c r="A100" s="633">
        <f t="shared" si="9"/>
        <v>25</v>
      </c>
      <c r="B100" s="634" t="s">
        <v>169</v>
      </c>
      <c r="C100" s="634" t="s">
        <v>162</v>
      </c>
      <c r="D100" s="634">
        <v>2008</v>
      </c>
      <c r="E100" s="635" t="s">
        <v>161</v>
      </c>
      <c r="F100" s="611" t="b">
        <v>0</v>
      </c>
      <c r="G100" s="679">
        <v>0</v>
      </c>
      <c r="H100" s="680">
        <v>0</v>
      </c>
      <c r="I100" s="680">
        <v>6.219401827044061</v>
      </c>
      <c r="J100" s="680">
        <v>6.219359353310434</v>
      </c>
      <c r="K100" s="680">
        <v>6.219359353310434</v>
      </c>
      <c r="L100" s="680">
        <v>6.219359353310434</v>
      </c>
      <c r="M100" s="680">
        <v>6.219359353310434</v>
      </c>
      <c r="N100" s="680">
        <v>6.219359353310434</v>
      </c>
      <c r="O100" s="680">
        <v>6.219359353310434</v>
      </c>
      <c r="P100" s="680">
        <v>6.219359353310434</v>
      </c>
      <c r="Q100" s="680">
        <v>5.712035583764471</v>
      </c>
      <c r="R100" s="680">
        <v>5.712035583764471</v>
      </c>
      <c r="S100" s="680">
        <v>5.712035583764471</v>
      </c>
      <c r="T100" s="680">
        <v>5.712035583764471</v>
      </c>
      <c r="U100" s="680">
        <v>5.712035583764471</v>
      </c>
      <c r="V100" s="680">
        <v>5.712035583764471</v>
      </c>
      <c r="W100" s="680">
        <v>5.712035583764471</v>
      </c>
      <c r="X100" s="680">
        <v>5.540674516251537</v>
      </c>
      <c r="Y100" s="680">
        <v>0</v>
      </c>
      <c r="Z100" s="680">
        <v>0</v>
      </c>
      <c r="AA100" s="680">
        <v>0</v>
      </c>
      <c r="AB100" s="680">
        <v>0</v>
      </c>
      <c r="AC100" s="680">
        <v>0</v>
      </c>
      <c r="AD100" s="680">
        <v>0</v>
      </c>
      <c r="AE100" s="680">
        <v>0</v>
      </c>
      <c r="AF100" s="680">
        <v>0</v>
      </c>
      <c r="AG100" s="680">
        <v>0</v>
      </c>
      <c r="AH100" s="680">
        <v>0</v>
      </c>
      <c r="AI100" s="680">
        <v>0</v>
      </c>
      <c r="AJ100" s="680">
        <v>0</v>
      </c>
      <c r="AK100" s="680">
        <v>0</v>
      </c>
      <c r="AL100" s="680">
        <v>0</v>
      </c>
      <c r="AM100" s="680">
        <v>0</v>
      </c>
      <c r="AN100" s="680">
        <v>0</v>
      </c>
      <c r="AO100" s="680">
        <v>0</v>
      </c>
      <c r="AP100" s="680">
        <v>0</v>
      </c>
      <c r="AQ100" s="680">
        <v>0</v>
      </c>
      <c r="AR100" s="680">
        <v>0</v>
      </c>
      <c r="AS100" s="680">
        <v>0</v>
      </c>
      <c r="AT100" s="680">
        <v>0</v>
      </c>
      <c r="AU100" s="680">
        <v>0</v>
      </c>
      <c r="AV100" s="680">
        <v>0</v>
      </c>
      <c r="AW100" s="680">
        <v>0</v>
      </c>
      <c r="AX100" s="680">
        <v>0</v>
      </c>
      <c r="AY100" s="681">
        <v>0</v>
      </c>
    </row>
    <row r="101" spans="1:51" s="609" customFormat="1" ht="12.75">
      <c r="A101" s="627">
        <f t="shared" si="9"/>
        <v>26</v>
      </c>
      <c r="B101" s="628" t="s">
        <v>41</v>
      </c>
      <c r="C101" s="628" t="s">
        <v>170</v>
      </c>
      <c r="D101" s="628">
        <v>2008</v>
      </c>
      <c r="E101" s="629" t="s">
        <v>161</v>
      </c>
      <c r="F101" s="611" t="b">
        <v>0</v>
      </c>
      <c r="G101" s="676">
        <v>0</v>
      </c>
      <c r="H101" s="677">
        <v>0</v>
      </c>
      <c r="I101" s="677">
        <v>0</v>
      </c>
      <c r="J101" s="677">
        <v>0</v>
      </c>
      <c r="K101" s="677">
        <v>0</v>
      </c>
      <c r="L101" s="677">
        <v>0</v>
      </c>
      <c r="M101" s="677">
        <v>0</v>
      </c>
      <c r="N101" s="677">
        <v>0</v>
      </c>
      <c r="O101" s="677">
        <v>0</v>
      </c>
      <c r="P101" s="677">
        <v>0</v>
      </c>
      <c r="Q101" s="677">
        <v>0</v>
      </c>
      <c r="R101" s="677">
        <v>0</v>
      </c>
      <c r="S101" s="677">
        <v>0</v>
      </c>
      <c r="T101" s="677">
        <v>0</v>
      </c>
      <c r="U101" s="677">
        <v>0</v>
      </c>
      <c r="V101" s="677">
        <v>0</v>
      </c>
      <c r="W101" s="677">
        <v>0</v>
      </c>
      <c r="X101" s="677">
        <v>0</v>
      </c>
      <c r="Y101" s="677">
        <v>0</v>
      </c>
      <c r="Z101" s="677">
        <v>0</v>
      </c>
      <c r="AA101" s="677">
        <v>0</v>
      </c>
      <c r="AB101" s="677">
        <v>0</v>
      </c>
      <c r="AC101" s="677">
        <v>0</v>
      </c>
      <c r="AD101" s="677">
        <v>0</v>
      </c>
      <c r="AE101" s="677">
        <v>0</v>
      </c>
      <c r="AF101" s="677">
        <v>0</v>
      </c>
      <c r="AG101" s="677">
        <v>0</v>
      </c>
      <c r="AH101" s="677">
        <v>0</v>
      </c>
      <c r="AI101" s="677">
        <v>0</v>
      </c>
      <c r="AJ101" s="677">
        <v>0</v>
      </c>
      <c r="AK101" s="677">
        <v>0</v>
      </c>
      <c r="AL101" s="677">
        <v>0</v>
      </c>
      <c r="AM101" s="677">
        <v>0</v>
      </c>
      <c r="AN101" s="677">
        <v>0</v>
      </c>
      <c r="AO101" s="677">
        <v>0</v>
      </c>
      <c r="AP101" s="677">
        <v>0</v>
      </c>
      <c r="AQ101" s="677">
        <v>0</v>
      </c>
      <c r="AR101" s="677">
        <v>0</v>
      </c>
      <c r="AS101" s="677">
        <v>0</v>
      </c>
      <c r="AT101" s="677">
        <v>0</v>
      </c>
      <c r="AU101" s="677">
        <v>0</v>
      </c>
      <c r="AV101" s="677">
        <v>0</v>
      </c>
      <c r="AW101" s="677">
        <v>0</v>
      </c>
      <c r="AX101" s="677">
        <v>0</v>
      </c>
      <c r="AY101" s="678">
        <v>0</v>
      </c>
    </row>
    <row r="102" spans="1:51" s="609" customFormat="1" ht="12.75">
      <c r="A102" s="633">
        <f t="shared" si="9"/>
        <v>27</v>
      </c>
      <c r="B102" s="634" t="s">
        <v>42</v>
      </c>
      <c r="C102" s="634" t="s">
        <v>162</v>
      </c>
      <c r="D102" s="634">
        <v>2008</v>
      </c>
      <c r="E102" s="635" t="s">
        <v>161</v>
      </c>
      <c r="F102" s="611" t="b">
        <v>0</v>
      </c>
      <c r="G102" s="679">
        <v>0</v>
      </c>
      <c r="H102" s="680">
        <v>0</v>
      </c>
      <c r="I102" s="680">
        <v>0.18837532464358073</v>
      </c>
      <c r="J102" s="680">
        <v>0.18837532464358073</v>
      </c>
      <c r="K102" s="680">
        <v>0.18837532464358073</v>
      </c>
      <c r="L102" s="680">
        <v>0.18837532464358073</v>
      </c>
      <c r="M102" s="680">
        <v>0.18837532464358073</v>
      </c>
      <c r="N102" s="680">
        <v>0.18837532464358073</v>
      </c>
      <c r="O102" s="680">
        <v>0.18837532464358073</v>
      </c>
      <c r="P102" s="680">
        <v>0.18837532464358073</v>
      </c>
      <c r="Q102" s="680">
        <v>0.18837532464358073</v>
      </c>
      <c r="R102" s="680">
        <v>0.18837532464358073</v>
      </c>
      <c r="S102" s="680">
        <v>0.18837532464358073</v>
      </c>
      <c r="T102" s="680">
        <v>0.18837532464358073</v>
      </c>
      <c r="U102" s="680">
        <v>0.18837532464358073</v>
      </c>
      <c r="V102" s="680">
        <v>0.18837532464358073</v>
      </c>
      <c r="W102" s="680">
        <v>0</v>
      </c>
      <c r="X102" s="680">
        <v>0</v>
      </c>
      <c r="Y102" s="680">
        <v>0</v>
      </c>
      <c r="Z102" s="680">
        <v>0</v>
      </c>
      <c r="AA102" s="680">
        <v>0</v>
      </c>
      <c r="AB102" s="680">
        <v>0</v>
      </c>
      <c r="AC102" s="680">
        <v>0</v>
      </c>
      <c r="AD102" s="680">
        <v>0</v>
      </c>
      <c r="AE102" s="680">
        <v>0</v>
      </c>
      <c r="AF102" s="680">
        <v>0</v>
      </c>
      <c r="AG102" s="680">
        <v>0</v>
      </c>
      <c r="AH102" s="680">
        <v>0</v>
      </c>
      <c r="AI102" s="680">
        <v>0</v>
      </c>
      <c r="AJ102" s="680">
        <v>0</v>
      </c>
      <c r="AK102" s="680">
        <v>0</v>
      </c>
      <c r="AL102" s="680">
        <v>0</v>
      </c>
      <c r="AM102" s="680">
        <v>0</v>
      </c>
      <c r="AN102" s="680">
        <v>0</v>
      </c>
      <c r="AO102" s="680">
        <v>0</v>
      </c>
      <c r="AP102" s="680">
        <v>0</v>
      </c>
      <c r="AQ102" s="680">
        <v>0</v>
      </c>
      <c r="AR102" s="680">
        <v>0</v>
      </c>
      <c r="AS102" s="680">
        <v>0</v>
      </c>
      <c r="AT102" s="680">
        <v>0</v>
      </c>
      <c r="AU102" s="680">
        <v>0</v>
      </c>
      <c r="AV102" s="680">
        <v>0</v>
      </c>
      <c r="AW102" s="680">
        <v>0</v>
      </c>
      <c r="AX102" s="680">
        <v>0</v>
      </c>
      <c r="AY102" s="681">
        <v>0</v>
      </c>
    </row>
    <row r="103" spans="1:51" s="609" customFormat="1" ht="12.75">
      <c r="A103" s="627">
        <f t="shared" si="9"/>
        <v>28</v>
      </c>
      <c r="B103" s="628" t="s">
        <v>43</v>
      </c>
      <c r="C103" s="628" t="s">
        <v>174</v>
      </c>
      <c r="D103" s="628">
        <v>2008</v>
      </c>
      <c r="E103" s="629" t="s">
        <v>161</v>
      </c>
      <c r="F103" s="611" t="b">
        <v>0</v>
      </c>
      <c r="G103" s="676">
        <v>0</v>
      </c>
      <c r="H103" s="677">
        <v>0</v>
      </c>
      <c r="I103" s="677">
        <v>0</v>
      </c>
      <c r="J103" s="677">
        <v>0</v>
      </c>
      <c r="K103" s="677">
        <v>0</v>
      </c>
      <c r="L103" s="677">
        <v>0</v>
      </c>
      <c r="M103" s="677">
        <v>0</v>
      </c>
      <c r="N103" s="677">
        <v>0</v>
      </c>
      <c r="O103" s="677">
        <v>0</v>
      </c>
      <c r="P103" s="677">
        <v>0</v>
      </c>
      <c r="Q103" s="677">
        <v>0</v>
      </c>
      <c r="R103" s="677">
        <v>0</v>
      </c>
      <c r="S103" s="677">
        <v>0</v>
      </c>
      <c r="T103" s="677">
        <v>0</v>
      </c>
      <c r="U103" s="677">
        <v>0</v>
      </c>
      <c r="V103" s="677">
        <v>0</v>
      </c>
      <c r="W103" s="677">
        <v>0</v>
      </c>
      <c r="X103" s="677">
        <v>0</v>
      </c>
      <c r="Y103" s="677">
        <v>0</v>
      </c>
      <c r="Z103" s="677">
        <v>0</v>
      </c>
      <c r="AA103" s="677">
        <v>0</v>
      </c>
      <c r="AB103" s="677">
        <v>0</v>
      </c>
      <c r="AC103" s="677">
        <v>0</v>
      </c>
      <c r="AD103" s="677">
        <v>0</v>
      </c>
      <c r="AE103" s="677">
        <v>0</v>
      </c>
      <c r="AF103" s="677">
        <v>0</v>
      </c>
      <c r="AG103" s="677">
        <v>0</v>
      </c>
      <c r="AH103" s="677">
        <v>0</v>
      </c>
      <c r="AI103" s="677">
        <v>0</v>
      </c>
      <c r="AJ103" s="677">
        <v>0</v>
      </c>
      <c r="AK103" s="677">
        <v>0</v>
      </c>
      <c r="AL103" s="677">
        <v>0</v>
      </c>
      <c r="AM103" s="677">
        <v>0</v>
      </c>
      <c r="AN103" s="677">
        <v>0</v>
      </c>
      <c r="AO103" s="677">
        <v>0</v>
      </c>
      <c r="AP103" s="677">
        <v>0</v>
      </c>
      <c r="AQ103" s="677">
        <v>0</v>
      </c>
      <c r="AR103" s="677">
        <v>0</v>
      </c>
      <c r="AS103" s="677">
        <v>0</v>
      </c>
      <c r="AT103" s="677">
        <v>0</v>
      </c>
      <c r="AU103" s="677">
        <v>0</v>
      </c>
      <c r="AV103" s="677">
        <v>0</v>
      </c>
      <c r="AW103" s="677">
        <v>0</v>
      </c>
      <c r="AX103" s="677">
        <v>0</v>
      </c>
      <c r="AY103" s="678">
        <v>0</v>
      </c>
    </row>
    <row r="104" spans="1:51" s="609" customFormat="1" ht="12.75">
      <c r="A104" s="633">
        <f t="shared" si="9"/>
        <v>29</v>
      </c>
      <c r="B104" s="634" t="s">
        <v>45</v>
      </c>
      <c r="C104" s="634" t="s">
        <v>162</v>
      </c>
      <c r="D104" s="634">
        <v>2008</v>
      </c>
      <c r="E104" s="635" t="s">
        <v>161</v>
      </c>
      <c r="F104" s="611" t="b">
        <v>0</v>
      </c>
      <c r="G104" s="679">
        <v>0</v>
      </c>
      <c r="H104" s="680">
        <v>0</v>
      </c>
      <c r="I104" s="680">
        <v>0</v>
      </c>
      <c r="J104" s="680">
        <v>0</v>
      </c>
      <c r="K104" s="680">
        <v>0</v>
      </c>
      <c r="L104" s="680">
        <v>0</v>
      </c>
      <c r="M104" s="680">
        <v>0</v>
      </c>
      <c r="N104" s="680">
        <v>0</v>
      </c>
      <c r="O104" s="680">
        <v>0</v>
      </c>
      <c r="P104" s="680">
        <v>0</v>
      </c>
      <c r="Q104" s="680">
        <v>0</v>
      </c>
      <c r="R104" s="680">
        <v>0</v>
      </c>
      <c r="S104" s="680">
        <v>0</v>
      </c>
      <c r="T104" s="680">
        <v>0</v>
      </c>
      <c r="U104" s="680">
        <v>0</v>
      </c>
      <c r="V104" s="680">
        <v>0</v>
      </c>
      <c r="W104" s="680">
        <v>0</v>
      </c>
      <c r="X104" s="680">
        <v>0</v>
      </c>
      <c r="Y104" s="680">
        <v>0</v>
      </c>
      <c r="Z104" s="680">
        <v>0</v>
      </c>
      <c r="AA104" s="680">
        <v>0</v>
      </c>
      <c r="AB104" s="680">
        <v>0</v>
      </c>
      <c r="AC104" s="680">
        <v>0</v>
      </c>
      <c r="AD104" s="680">
        <v>0</v>
      </c>
      <c r="AE104" s="680">
        <v>0</v>
      </c>
      <c r="AF104" s="680">
        <v>0</v>
      </c>
      <c r="AG104" s="680">
        <v>0</v>
      </c>
      <c r="AH104" s="680">
        <v>0</v>
      </c>
      <c r="AI104" s="680">
        <v>0</v>
      </c>
      <c r="AJ104" s="680">
        <v>0</v>
      </c>
      <c r="AK104" s="680">
        <v>0</v>
      </c>
      <c r="AL104" s="680">
        <v>0</v>
      </c>
      <c r="AM104" s="680">
        <v>0</v>
      </c>
      <c r="AN104" s="680">
        <v>0</v>
      </c>
      <c r="AO104" s="680">
        <v>0</v>
      </c>
      <c r="AP104" s="680">
        <v>0</v>
      </c>
      <c r="AQ104" s="680">
        <v>0</v>
      </c>
      <c r="AR104" s="680">
        <v>0</v>
      </c>
      <c r="AS104" s="680">
        <v>0</v>
      </c>
      <c r="AT104" s="680">
        <v>0</v>
      </c>
      <c r="AU104" s="680">
        <v>0</v>
      </c>
      <c r="AV104" s="680">
        <v>0</v>
      </c>
      <c r="AW104" s="680">
        <v>0</v>
      </c>
      <c r="AX104" s="680">
        <v>0</v>
      </c>
      <c r="AY104" s="681">
        <v>0</v>
      </c>
    </row>
    <row r="105" spans="1:51" s="609" customFormat="1" ht="12.75">
      <c r="A105" s="627">
        <f t="shared" si="9"/>
        <v>30</v>
      </c>
      <c r="B105" s="628" t="s">
        <v>46</v>
      </c>
      <c r="C105" s="628" t="s">
        <v>162</v>
      </c>
      <c r="D105" s="628">
        <v>2008</v>
      </c>
      <c r="E105" s="629" t="s">
        <v>161</v>
      </c>
      <c r="F105" s="611" t="b">
        <v>0</v>
      </c>
      <c r="G105" s="676">
        <v>0</v>
      </c>
      <c r="H105" s="677">
        <v>0</v>
      </c>
      <c r="I105" s="677">
        <v>0</v>
      </c>
      <c r="J105" s="677">
        <v>0</v>
      </c>
      <c r="K105" s="677">
        <v>0</v>
      </c>
      <c r="L105" s="677">
        <v>0</v>
      </c>
      <c r="M105" s="677">
        <v>0</v>
      </c>
      <c r="N105" s="677">
        <v>0</v>
      </c>
      <c r="O105" s="677">
        <v>0</v>
      </c>
      <c r="P105" s="677">
        <v>0</v>
      </c>
      <c r="Q105" s="677">
        <v>0</v>
      </c>
      <c r="R105" s="677">
        <v>0</v>
      </c>
      <c r="S105" s="677">
        <v>0</v>
      </c>
      <c r="T105" s="677">
        <v>0</v>
      </c>
      <c r="U105" s="677">
        <v>0</v>
      </c>
      <c r="V105" s="677">
        <v>0</v>
      </c>
      <c r="W105" s="677">
        <v>0</v>
      </c>
      <c r="X105" s="677">
        <v>0</v>
      </c>
      <c r="Y105" s="677">
        <v>0</v>
      </c>
      <c r="Z105" s="677">
        <v>0</v>
      </c>
      <c r="AA105" s="677">
        <v>0</v>
      </c>
      <c r="AB105" s="677">
        <v>0</v>
      </c>
      <c r="AC105" s="677">
        <v>0</v>
      </c>
      <c r="AD105" s="677">
        <v>0</v>
      </c>
      <c r="AE105" s="677">
        <v>0</v>
      </c>
      <c r="AF105" s="677">
        <v>0</v>
      </c>
      <c r="AG105" s="677">
        <v>0</v>
      </c>
      <c r="AH105" s="677">
        <v>0</v>
      </c>
      <c r="AI105" s="677">
        <v>0</v>
      </c>
      <c r="AJ105" s="677">
        <v>0</v>
      </c>
      <c r="AK105" s="677">
        <v>0</v>
      </c>
      <c r="AL105" s="677">
        <v>0</v>
      </c>
      <c r="AM105" s="677">
        <v>0</v>
      </c>
      <c r="AN105" s="677">
        <v>0</v>
      </c>
      <c r="AO105" s="677">
        <v>0</v>
      </c>
      <c r="AP105" s="677">
        <v>0</v>
      </c>
      <c r="AQ105" s="677">
        <v>0</v>
      </c>
      <c r="AR105" s="677">
        <v>0</v>
      </c>
      <c r="AS105" s="677">
        <v>0</v>
      </c>
      <c r="AT105" s="677">
        <v>0</v>
      </c>
      <c r="AU105" s="677">
        <v>0</v>
      </c>
      <c r="AV105" s="677">
        <v>0</v>
      </c>
      <c r="AW105" s="677">
        <v>0</v>
      </c>
      <c r="AX105" s="677">
        <v>0</v>
      </c>
      <c r="AY105" s="678">
        <v>0</v>
      </c>
    </row>
    <row r="106" spans="1:51" s="609" customFormat="1" ht="12.75">
      <c r="A106" s="633">
        <f t="shared" si="9"/>
        <v>31</v>
      </c>
      <c r="B106" s="634" t="s">
        <v>142</v>
      </c>
      <c r="C106" s="634" t="s">
        <v>162</v>
      </c>
      <c r="D106" s="634">
        <v>2008</v>
      </c>
      <c r="E106" s="635" t="s">
        <v>161</v>
      </c>
      <c r="F106" s="611" t="b">
        <v>0</v>
      </c>
      <c r="G106" s="679">
        <v>0</v>
      </c>
      <c r="H106" s="680">
        <v>0</v>
      </c>
      <c r="I106" s="680">
        <v>0</v>
      </c>
      <c r="J106" s="680">
        <v>0</v>
      </c>
      <c r="K106" s="680">
        <v>0</v>
      </c>
      <c r="L106" s="680">
        <v>0</v>
      </c>
      <c r="M106" s="680">
        <v>0</v>
      </c>
      <c r="N106" s="680">
        <v>0</v>
      </c>
      <c r="O106" s="680">
        <v>0</v>
      </c>
      <c r="P106" s="680">
        <v>0</v>
      </c>
      <c r="Q106" s="680">
        <v>0</v>
      </c>
      <c r="R106" s="680">
        <v>0</v>
      </c>
      <c r="S106" s="680">
        <v>0</v>
      </c>
      <c r="T106" s="680">
        <v>0</v>
      </c>
      <c r="U106" s="680">
        <v>0</v>
      </c>
      <c r="V106" s="680">
        <v>0</v>
      </c>
      <c r="W106" s="680">
        <v>0</v>
      </c>
      <c r="X106" s="680">
        <v>0</v>
      </c>
      <c r="Y106" s="680">
        <v>0</v>
      </c>
      <c r="Z106" s="680">
        <v>0</v>
      </c>
      <c r="AA106" s="680">
        <v>0</v>
      </c>
      <c r="AB106" s="680">
        <v>0</v>
      </c>
      <c r="AC106" s="680">
        <v>0</v>
      </c>
      <c r="AD106" s="680">
        <v>0</v>
      </c>
      <c r="AE106" s="680">
        <v>0</v>
      </c>
      <c r="AF106" s="680">
        <v>0</v>
      </c>
      <c r="AG106" s="680">
        <v>0</v>
      </c>
      <c r="AH106" s="680">
        <v>0</v>
      </c>
      <c r="AI106" s="680">
        <v>0</v>
      </c>
      <c r="AJ106" s="680">
        <v>0</v>
      </c>
      <c r="AK106" s="680">
        <v>0</v>
      </c>
      <c r="AL106" s="680">
        <v>0</v>
      </c>
      <c r="AM106" s="680">
        <v>0</v>
      </c>
      <c r="AN106" s="680">
        <v>0</v>
      </c>
      <c r="AO106" s="680">
        <v>0</v>
      </c>
      <c r="AP106" s="680">
        <v>0</v>
      </c>
      <c r="AQ106" s="680">
        <v>0</v>
      </c>
      <c r="AR106" s="680">
        <v>0</v>
      </c>
      <c r="AS106" s="680">
        <v>0</v>
      </c>
      <c r="AT106" s="680">
        <v>0</v>
      </c>
      <c r="AU106" s="680">
        <v>0</v>
      </c>
      <c r="AV106" s="680">
        <v>0</v>
      </c>
      <c r="AW106" s="680">
        <v>0</v>
      </c>
      <c r="AX106" s="680">
        <v>0</v>
      </c>
      <c r="AY106" s="681">
        <v>0</v>
      </c>
    </row>
    <row r="107" spans="1:51" s="609" customFormat="1" ht="12.75">
      <c r="A107" s="627">
        <f t="shared" si="9"/>
        <v>32</v>
      </c>
      <c r="B107" s="628" t="s">
        <v>171</v>
      </c>
      <c r="C107" s="628" t="s">
        <v>172</v>
      </c>
      <c r="D107" s="628">
        <v>2008</v>
      </c>
      <c r="E107" s="629" t="s">
        <v>161</v>
      </c>
      <c r="F107" s="611" t="b">
        <v>0</v>
      </c>
      <c r="G107" s="676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77">
        <v>0</v>
      </c>
      <c r="N107" s="677">
        <v>0</v>
      </c>
      <c r="O107" s="677">
        <v>0</v>
      </c>
      <c r="P107" s="677">
        <v>0</v>
      </c>
      <c r="Q107" s="677">
        <v>0</v>
      </c>
      <c r="R107" s="677">
        <v>0</v>
      </c>
      <c r="S107" s="677">
        <v>0</v>
      </c>
      <c r="T107" s="677">
        <v>0</v>
      </c>
      <c r="U107" s="677">
        <v>0</v>
      </c>
      <c r="V107" s="677">
        <v>0</v>
      </c>
      <c r="W107" s="677">
        <v>0</v>
      </c>
      <c r="X107" s="677">
        <v>0</v>
      </c>
      <c r="Y107" s="677">
        <v>0</v>
      </c>
      <c r="Z107" s="677">
        <v>0</v>
      </c>
      <c r="AA107" s="677">
        <v>0</v>
      </c>
      <c r="AB107" s="677">
        <v>0</v>
      </c>
      <c r="AC107" s="677">
        <v>0</v>
      </c>
      <c r="AD107" s="677">
        <v>0</v>
      </c>
      <c r="AE107" s="677">
        <v>0</v>
      </c>
      <c r="AF107" s="677">
        <v>0</v>
      </c>
      <c r="AG107" s="677">
        <v>0</v>
      </c>
      <c r="AH107" s="677">
        <v>0</v>
      </c>
      <c r="AI107" s="677">
        <v>0</v>
      </c>
      <c r="AJ107" s="677">
        <v>0</v>
      </c>
      <c r="AK107" s="677">
        <v>0</v>
      </c>
      <c r="AL107" s="677">
        <v>0</v>
      </c>
      <c r="AM107" s="677">
        <v>0</v>
      </c>
      <c r="AN107" s="677">
        <v>0</v>
      </c>
      <c r="AO107" s="677">
        <v>0</v>
      </c>
      <c r="AP107" s="677">
        <v>0</v>
      </c>
      <c r="AQ107" s="677">
        <v>0</v>
      </c>
      <c r="AR107" s="677">
        <v>0</v>
      </c>
      <c r="AS107" s="677">
        <v>0</v>
      </c>
      <c r="AT107" s="677">
        <v>0</v>
      </c>
      <c r="AU107" s="677">
        <v>0</v>
      </c>
      <c r="AV107" s="677">
        <v>0</v>
      </c>
      <c r="AW107" s="677">
        <v>0</v>
      </c>
      <c r="AX107" s="677">
        <v>0</v>
      </c>
      <c r="AY107" s="678">
        <v>0</v>
      </c>
    </row>
    <row r="108" spans="1:51" s="609" customFormat="1" ht="12.75">
      <c r="A108" s="633">
        <f t="shared" si="9"/>
        <v>33</v>
      </c>
      <c r="B108" s="634" t="s">
        <v>175</v>
      </c>
      <c r="C108" s="634" t="s">
        <v>162</v>
      </c>
      <c r="D108" s="634">
        <v>2008</v>
      </c>
      <c r="E108" s="635" t="s">
        <v>161</v>
      </c>
      <c r="F108" s="611" t="b">
        <v>0</v>
      </c>
      <c r="G108" s="679">
        <v>0</v>
      </c>
      <c r="H108" s="680">
        <v>0</v>
      </c>
      <c r="I108" s="680">
        <v>0</v>
      </c>
      <c r="J108" s="680">
        <v>0</v>
      </c>
      <c r="K108" s="680">
        <v>0</v>
      </c>
      <c r="L108" s="680">
        <v>0</v>
      </c>
      <c r="M108" s="680">
        <v>0</v>
      </c>
      <c r="N108" s="680">
        <v>0</v>
      </c>
      <c r="O108" s="680">
        <v>0</v>
      </c>
      <c r="P108" s="680">
        <v>0</v>
      </c>
      <c r="Q108" s="680">
        <v>0</v>
      </c>
      <c r="R108" s="680">
        <v>0</v>
      </c>
      <c r="S108" s="680">
        <v>0</v>
      </c>
      <c r="T108" s="680">
        <v>0</v>
      </c>
      <c r="U108" s="680">
        <v>0</v>
      </c>
      <c r="V108" s="680">
        <v>0</v>
      </c>
      <c r="W108" s="680">
        <v>0</v>
      </c>
      <c r="X108" s="680">
        <v>0</v>
      </c>
      <c r="Y108" s="680">
        <v>0</v>
      </c>
      <c r="Z108" s="680">
        <v>0</v>
      </c>
      <c r="AA108" s="680">
        <v>0</v>
      </c>
      <c r="AB108" s="680">
        <v>0</v>
      </c>
      <c r="AC108" s="680">
        <v>0</v>
      </c>
      <c r="AD108" s="680">
        <v>0</v>
      </c>
      <c r="AE108" s="680">
        <v>0</v>
      </c>
      <c r="AF108" s="680">
        <v>0</v>
      </c>
      <c r="AG108" s="680">
        <v>0</v>
      </c>
      <c r="AH108" s="680">
        <v>0</v>
      </c>
      <c r="AI108" s="680">
        <v>0</v>
      </c>
      <c r="AJ108" s="680">
        <v>0</v>
      </c>
      <c r="AK108" s="680">
        <v>0</v>
      </c>
      <c r="AL108" s="680">
        <v>0</v>
      </c>
      <c r="AM108" s="680">
        <v>0</v>
      </c>
      <c r="AN108" s="680">
        <v>0</v>
      </c>
      <c r="AO108" s="680">
        <v>0</v>
      </c>
      <c r="AP108" s="680">
        <v>0</v>
      </c>
      <c r="AQ108" s="680">
        <v>0</v>
      </c>
      <c r="AR108" s="680">
        <v>0</v>
      </c>
      <c r="AS108" s="680">
        <v>0</v>
      </c>
      <c r="AT108" s="680">
        <v>0</v>
      </c>
      <c r="AU108" s="680">
        <v>0</v>
      </c>
      <c r="AV108" s="680">
        <v>0</v>
      </c>
      <c r="AW108" s="680">
        <v>0</v>
      </c>
      <c r="AX108" s="680">
        <v>0</v>
      </c>
      <c r="AY108" s="681">
        <v>0</v>
      </c>
    </row>
    <row r="109" spans="1:51" s="609" customFormat="1" ht="12.75">
      <c r="A109" s="653">
        <f t="shared" si="9"/>
        <v>34</v>
      </c>
      <c r="B109" s="654" t="s">
        <v>176</v>
      </c>
      <c r="C109" s="654" t="s">
        <v>162</v>
      </c>
      <c r="D109" s="654">
        <v>2008</v>
      </c>
      <c r="E109" s="655" t="s">
        <v>161</v>
      </c>
      <c r="F109" s="611" t="b">
        <v>0</v>
      </c>
      <c r="G109" s="699">
        <v>0</v>
      </c>
      <c r="H109" s="700">
        <v>0</v>
      </c>
      <c r="I109" s="700">
        <v>0</v>
      </c>
      <c r="J109" s="700">
        <v>0</v>
      </c>
      <c r="K109" s="700">
        <v>0</v>
      </c>
      <c r="L109" s="700">
        <v>0</v>
      </c>
      <c r="M109" s="700">
        <v>0</v>
      </c>
      <c r="N109" s="700">
        <v>0</v>
      </c>
      <c r="O109" s="700">
        <v>0</v>
      </c>
      <c r="P109" s="700">
        <v>0</v>
      </c>
      <c r="Q109" s="700">
        <v>0</v>
      </c>
      <c r="R109" s="700">
        <v>0</v>
      </c>
      <c r="S109" s="700">
        <v>0</v>
      </c>
      <c r="T109" s="700">
        <v>0</v>
      </c>
      <c r="U109" s="700">
        <v>0</v>
      </c>
      <c r="V109" s="700">
        <v>0</v>
      </c>
      <c r="W109" s="700">
        <v>0</v>
      </c>
      <c r="X109" s="700">
        <v>0</v>
      </c>
      <c r="Y109" s="700">
        <v>0</v>
      </c>
      <c r="Z109" s="700">
        <v>0</v>
      </c>
      <c r="AA109" s="700">
        <v>0</v>
      </c>
      <c r="AB109" s="700">
        <v>0</v>
      </c>
      <c r="AC109" s="700">
        <v>0</v>
      </c>
      <c r="AD109" s="700">
        <v>0</v>
      </c>
      <c r="AE109" s="700">
        <v>0</v>
      </c>
      <c r="AF109" s="700">
        <v>0</v>
      </c>
      <c r="AG109" s="700">
        <v>0</v>
      </c>
      <c r="AH109" s="700">
        <v>0</v>
      </c>
      <c r="AI109" s="700">
        <v>0</v>
      </c>
      <c r="AJ109" s="700">
        <v>0</v>
      </c>
      <c r="AK109" s="700">
        <v>0</v>
      </c>
      <c r="AL109" s="700">
        <v>0</v>
      </c>
      <c r="AM109" s="700">
        <v>0</v>
      </c>
      <c r="AN109" s="700">
        <v>0</v>
      </c>
      <c r="AO109" s="700">
        <v>0</v>
      </c>
      <c r="AP109" s="700">
        <v>0</v>
      </c>
      <c r="AQ109" s="700">
        <v>0</v>
      </c>
      <c r="AR109" s="700">
        <v>0</v>
      </c>
      <c r="AS109" s="700">
        <v>0</v>
      </c>
      <c r="AT109" s="700">
        <v>0</v>
      </c>
      <c r="AU109" s="700">
        <v>0</v>
      </c>
      <c r="AV109" s="700">
        <v>0</v>
      </c>
      <c r="AW109" s="700">
        <v>0</v>
      </c>
      <c r="AX109" s="700">
        <v>0</v>
      </c>
      <c r="AY109" s="701">
        <v>0</v>
      </c>
    </row>
    <row r="110" spans="1:51" s="609" customFormat="1" ht="12.75">
      <c r="A110" s="620">
        <f t="shared" si="9"/>
        <v>35</v>
      </c>
      <c r="B110" s="621" t="s">
        <v>23</v>
      </c>
      <c r="C110" s="621" t="s">
        <v>160</v>
      </c>
      <c r="D110" s="621">
        <v>2009</v>
      </c>
      <c r="E110" s="622" t="s">
        <v>161</v>
      </c>
      <c r="F110" s="611" t="b">
        <v>0</v>
      </c>
      <c r="G110" s="673">
        <v>0</v>
      </c>
      <c r="H110" s="674">
        <v>0</v>
      </c>
      <c r="I110" s="674">
        <v>0</v>
      </c>
      <c r="J110" s="674">
        <v>190.84386337995468</v>
      </c>
      <c r="K110" s="674">
        <v>190.84386337995468</v>
      </c>
      <c r="L110" s="674">
        <v>190.84386337995468</v>
      </c>
      <c r="M110" s="674">
        <v>189.52564984466585</v>
      </c>
      <c r="N110" s="674">
        <v>125.27942792627888</v>
      </c>
      <c r="O110" s="674">
        <v>0</v>
      </c>
      <c r="P110" s="674">
        <v>0</v>
      </c>
      <c r="Q110" s="674">
        <v>0</v>
      </c>
      <c r="R110" s="674">
        <v>0</v>
      </c>
      <c r="S110" s="674">
        <v>0</v>
      </c>
      <c r="T110" s="674">
        <v>0</v>
      </c>
      <c r="U110" s="674">
        <v>0</v>
      </c>
      <c r="V110" s="674">
        <v>0</v>
      </c>
      <c r="W110" s="674">
        <v>0</v>
      </c>
      <c r="X110" s="674">
        <v>0</v>
      </c>
      <c r="Y110" s="674">
        <v>0</v>
      </c>
      <c r="Z110" s="674">
        <v>0</v>
      </c>
      <c r="AA110" s="674">
        <v>0</v>
      </c>
      <c r="AB110" s="674">
        <v>0</v>
      </c>
      <c r="AC110" s="674">
        <v>0</v>
      </c>
      <c r="AD110" s="674">
        <v>0</v>
      </c>
      <c r="AE110" s="674">
        <v>0</v>
      </c>
      <c r="AF110" s="674">
        <v>0</v>
      </c>
      <c r="AG110" s="674">
        <v>0</v>
      </c>
      <c r="AH110" s="674">
        <v>0</v>
      </c>
      <c r="AI110" s="674">
        <v>0</v>
      </c>
      <c r="AJ110" s="674">
        <v>0</v>
      </c>
      <c r="AK110" s="674">
        <v>0</v>
      </c>
      <c r="AL110" s="674">
        <v>0</v>
      </c>
      <c r="AM110" s="674">
        <v>0</v>
      </c>
      <c r="AN110" s="674">
        <v>0</v>
      </c>
      <c r="AO110" s="674">
        <v>0</v>
      </c>
      <c r="AP110" s="674">
        <v>0</v>
      </c>
      <c r="AQ110" s="674">
        <v>0</v>
      </c>
      <c r="AR110" s="674">
        <v>0</v>
      </c>
      <c r="AS110" s="674">
        <v>0</v>
      </c>
      <c r="AT110" s="674">
        <v>0</v>
      </c>
      <c r="AU110" s="674">
        <v>0</v>
      </c>
      <c r="AV110" s="674">
        <v>0</v>
      </c>
      <c r="AW110" s="674">
        <v>0</v>
      </c>
      <c r="AX110" s="674">
        <v>0</v>
      </c>
      <c r="AY110" s="675">
        <v>0</v>
      </c>
    </row>
    <row r="111" spans="1:51" s="609" customFormat="1" ht="12.75">
      <c r="A111" s="627">
        <f t="shared" si="9"/>
        <v>36</v>
      </c>
      <c r="B111" s="628" t="s">
        <v>173</v>
      </c>
      <c r="C111" s="628" t="s">
        <v>160</v>
      </c>
      <c r="D111" s="628">
        <v>2009</v>
      </c>
      <c r="E111" s="629" t="s">
        <v>161</v>
      </c>
      <c r="F111" s="611" t="b">
        <v>0</v>
      </c>
      <c r="G111" s="676">
        <v>0</v>
      </c>
      <c r="H111" s="677">
        <v>0</v>
      </c>
      <c r="I111" s="677">
        <v>0</v>
      </c>
      <c r="J111" s="677">
        <v>25.235576849667925</v>
      </c>
      <c r="K111" s="677">
        <v>25.235576849667925</v>
      </c>
      <c r="L111" s="677">
        <v>25.235576849667925</v>
      </c>
      <c r="M111" s="677">
        <v>25.145831360756407</v>
      </c>
      <c r="N111" s="677">
        <v>25.016773927233448</v>
      </c>
      <c r="O111" s="677">
        <v>24.86492561232921</v>
      </c>
      <c r="P111" s="677">
        <v>24.86492561232921</v>
      </c>
      <c r="Q111" s="677">
        <v>24.86492561232921</v>
      </c>
      <c r="R111" s="677">
        <v>24.86492561232921</v>
      </c>
      <c r="S111" s="677">
        <v>24.86492561232921</v>
      </c>
      <c r="T111" s="677">
        <v>24.309438037595925</v>
      </c>
      <c r="U111" s="677">
        <v>24.309438037595925</v>
      </c>
      <c r="V111" s="677">
        <v>24.309438037595925</v>
      </c>
      <c r="W111" s="677">
        <v>24.309438037595925</v>
      </c>
      <c r="X111" s="677">
        <v>24.309438037595925</v>
      </c>
      <c r="Y111" s="677">
        <v>23.791158190466216</v>
      </c>
      <c r="Z111" s="677">
        <v>23.791158190466216</v>
      </c>
      <c r="AA111" s="677">
        <v>23.791158190466216</v>
      </c>
      <c r="AB111" s="677">
        <v>19.946304548424074</v>
      </c>
      <c r="AC111" s="677">
        <v>0</v>
      </c>
      <c r="AD111" s="677">
        <v>0</v>
      </c>
      <c r="AE111" s="677">
        <v>0</v>
      </c>
      <c r="AF111" s="677">
        <v>0</v>
      </c>
      <c r="AG111" s="677">
        <v>0</v>
      </c>
      <c r="AH111" s="677">
        <v>0</v>
      </c>
      <c r="AI111" s="677">
        <v>0</v>
      </c>
      <c r="AJ111" s="677">
        <v>0</v>
      </c>
      <c r="AK111" s="677">
        <v>0</v>
      </c>
      <c r="AL111" s="677">
        <v>0</v>
      </c>
      <c r="AM111" s="677">
        <v>0</v>
      </c>
      <c r="AN111" s="677">
        <v>0</v>
      </c>
      <c r="AO111" s="677">
        <v>0</v>
      </c>
      <c r="AP111" s="677">
        <v>0</v>
      </c>
      <c r="AQ111" s="677">
        <v>0</v>
      </c>
      <c r="AR111" s="677">
        <v>0</v>
      </c>
      <c r="AS111" s="677">
        <v>0</v>
      </c>
      <c r="AT111" s="677">
        <v>0</v>
      </c>
      <c r="AU111" s="677">
        <v>0</v>
      </c>
      <c r="AV111" s="677">
        <v>0</v>
      </c>
      <c r="AW111" s="677">
        <v>0</v>
      </c>
      <c r="AX111" s="677">
        <v>0</v>
      </c>
      <c r="AY111" s="678">
        <v>0</v>
      </c>
    </row>
    <row r="112" spans="1:51" s="609" customFormat="1" ht="12.75">
      <c r="A112" s="633">
        <f t="shared" si="9"/>
        <v>37</v>
      </c>
      <c r="B112" s="634" t="s">
        <v>40</v>
      </c>
      <c r="C112" s="634" t="s">
        <v>160</v>
      </c>
      <c r="D112" s="634">
        <v>2009</v>
      </c>
      <c r="E112" s="635" t="s">
        <v>161</v>
      </c>
      <c r="F112" s="611" t="b">
        <v>0</v>
      </c>
      <c r="G112" s="679">
        <v>0</v>
      </c>
      <c r="H112" s="680">
        <v>0</v>
      </c>
      <c r="I112" s="680">
        <v>0</v>
      </c>
      <c r="J112" s="680">
        <v>43.88081167183981</v>
      </c>
      <c r="K112" s="680">
        <v>42.059961476267326</v>
      </c>
      <c r="L112" s="680">
        <v>42.059961476267326</v>
      </c>
      <c r="M112" s="680">
        <v>42.05739072814317</v>
      </c>
      <c r="N112" s="680">
        <v>41.77757468231821</v>
      </c>
      <c r="O112" s="680">
        <v>40.129568514606845</v>
      </c>
      <c r="P112" s="680">
        <v>31.94950256263931</v>
      </c>
      <c r="Q112" s="680">
        <v>31.771019394014058</v>
      </c>
      <c r="R112" s="680">
        <v>20.32030002911745</v>
      </c>
      <c r="S112" s="680">
        <v>20.32030002911745</v>
      </c>
      <c r="T112" s="680">
        <v>14.719537714285547</v>
      </c>
      <c r="U112" s="680">
        <v>14.70853436849135</v>
      </c>
      <c r="V112" s="680">
        <v>10.308317281626952</v>
      </c>
      <c r="W112" s="680">
        <v>10.308317281626952</v>
      </c>
      <c r="X112" s="680">
        <v>9.681278213304214</v>
      </c>
      <c r="Y112" s="680">
        <v>5.001356836121351</v>
      </c>
      <c r="Z112" s="680">
        <v>1.7756782816943746</v>
      </c>
      <c r="AA112" s="680">
        <v>1.1347043292908607</v>
      </c>
      <c r="AB112" s="680">
        <v>1.1019630376383467</v>
      </c>
      <c r="AC112" s="680">
        <v>1.1019630376383467</v>
      </c>
      <c r="AD112" s="680">
        <v>0</v>
      </c>
      <c r="AE112" s="680">
        <v>0</v>
      </c>
      <c r="AF112" s="680">
        <v>0</v>
      </c>
      <c r="AG112" s="680">
        <v>0</v>
      </c>
      <c r="AH112" s="680">
        <v>0</v>
      </c>
      <c r="AI112" s="680">
        <v>0</v>
      </c>
      <c r="AJ112" s="680">
        <v>0</v>
      </c>
      <c r="AK112" s="680">
        <v>0</v>
      </c>
      <c r="AL112" s="680">
        <v>0</v>
      </c>
      <c r="AM112" s="680">
        <v>0</v>
      </c>
      <c r="AN112" s="680">
        <v>0</v>
      </c>
      <c r="AO112" s="680">
        <v>0</v>
      </c>
      <c r="AP112" s="680">
        <v>0</v>
      </c>
      <c r="AQ112" s="680">
        <v>0</v>
      </c>
      <c r="AR112" s="680">
        <v>0</v>
      </c>
      <c r="AS112" s="680">
        <v>0</v>
      </c>
      <c r="AT112" s="680">
        <v>0</v>
      </c>
      <c r="AU112" s="680">
        <v>0</v>
      </c>
      <c r="AV112" s="680">
        <v>0</v>
      </c>
      <c r="AW112" s="680">
        <v>0</v>
      </c>
      <c r="AX112" s="680">
        <v>0</v>
      </c>
      <c r="AY112" s="681">
        <v>0</v>
      </c>
    </row>
    <row r="113" spans="1:51" s="609" customFormat="1" ht="14.25">
      <c r="A113" s="627">
        <f t="shared" si="9"/>
        <v>38</v>
      </c>
      <c r="B113" s="659" t="s">
        <v>163</v>
      </c>
      <c r="C113" s="628" t="s">
        <v>164</v>
      </c>
      <c r="D113" s="628">
        <v>2009</v>
      </c>
      <c r="E113" s="629" t="s">
        <v>161</v>
      </c>
      <c r="F113" s="611" t="b">
        <v>0</v>
      </c>
      <c r="G113" s="676">
        <v>0</v>
      </c>
      <c r="H113" s="677">
        <v>0</v>
      </c>
      <c r="I113" s="677">
        <v>0</v>
      </c>
      <c r="J113" s="677">
        <v>0</v>
      </c>
      <c r="K113" s="677">
        <v>0</v>
      </c>
      <c r="L113" s="677">
        <v>0</v>
      </c>
      <c r="M113" s="677">
        <v>0</v>
      </c>
      <c r="N113" s="677">
        <v>0</v>
      </c>
      <c r="O113" s="677">
        <v>0</v>
      </c>
      <c r="P113" s="677">
        <v>0</v>
      </c>
      <c r="Q113" s="677">
        <v>0</v>
      </c>
      <c r="R113" s="677">
        <v>0</v>
      </c>
      <c r="S113" s="677">
        <v>0</v>
      </c>
      <c r="T113" s="677">
        <v>0</v>
      </c>
      <c r="U113" s="677">
        <v>0</v>
      </c>
      <c r="V113" s="677">
        <v>0</v>
      </c>
      <c r="W113" s="677">
        <v>0</v>
      </c>
      <c r="X113" s="677">
        <v>0</v>
      </c>
      <c r="Y113" s="677">
        <v>0</v>
      </c>
      <c r="Z113" s="677">
        <v>0</v>
      </c>
      <c r="AA113" s="677">
        <v>0</v>
      </c>
      <c r="AB113" s="677">
        <v>0</v>
      </c>
      <c r="AC113" s="677">
        <v>0</v>
      </c>
      <c r="AD113" s="677">
        <v>0</v>
      </c>
      <c r="AE113" s="677">
        <v>0</v>
      </c>
      <c r="AF113" s="677">
        <v>0</v>
      </c>
      <c r="AG113" s="677">
        <v>0</v>
      </c>
      <c r="AH113" s="677">
        <v>0</v>
      </c>
      <c r="AI113" s="677">
        <v>0</v>
      </c>
      <c r="AJ113" s="677">
        <v>0</v>
      </c>
      <c r="AK113" s="677">
        <v>0</v>
      </c>
      <c r="AL113" s="677">
        <v>0</v>
      </c>
      <c r="AM113" s="677">
        <v>0</v>
      </c>
      <c r="AN113" s="677">
        <v>0</v>
      </c>
      <c r="AO113" s="677">
        <v>0</v>
      </c>
      <c r="AP113" s="677">
        <v>0</v>
      </c>
      <c r="AQ113" s="677">
        <v>0</v>
      </c>
      <c r="AR113" s="677">
        <v>0</v>
      </c>
      <c r="AS113" s="677">
        <v>0</v>
      </c>
      <c r="AT113" s="677">
        <v>0</v>
      </c>
      <c r="AU113" s="677">
        <v>0</v>
      </c>
      <c r="AV113" s="677">
        <v>0</v>
      </c>
      <c r="AW113" s="677">
        <v>0</v>
      </c>
      <c r="AX113" s="677">
        <v>0</v>
      </c>
      <c r="AY113" s="678">
        <v>0</v>
      </c>
    </row>
    <row r="114" spans="1:51" s="609" customFormat="1" ht="12.75">
      <c r="A114" s="633">
        <f t="shared" si="9"/>
        <v>39</v>
      </c>
      <c r="B114" s="634" t="s">
        <v>169</v>
      </c>
      <c r="C114" s="634" t="s">
        <v>162</v>
      </c>
      <c r="D114" s="634">
        <v>2009</v>
      </c>
      <c r="E114" s="635" t="s">
        <v>161</v>
      </c>
      <c r="F114" s="611" t="b">
        <v>0</v>
      </c>
      <c r="G114" s="679">
        <v>0</v>
      </c>
      <c r="H114" s="680">
        <v>0</v>
      </c>
      <c r="I114" s="680">
        <v>0</v>
      </c>
      <c r="J114" s="680">
        <v>135.5681818181818</v>
      </c>
      <c r="K114" s="680">
        <v>135.5681818181818</v>
      </c>
      <c r="L114" s="680">
        <v>135.5681818181818</v>
      </c>
      <c r="M114" s="680">
        <v>135.5681818181818</v>
      </c>
      <c r="N114" s="680">
        <v>135.5681818181818</v>
      </c>
      <c r="O114" s="680">
        <v>135.5681818181818</v>
      </c>
      <c r="P114" s="680">
        <v>135.5681818181818</v>
      </c>
      <c r="Q114" s="680">
        <v>135.5681818181818</v>
      </c>
      <c r="R114" s="680">
        <v>135.5681818181818</v>
      </c>
      <c r="S114" s="680">
        <v>135.5681818181818</v>
      </c>
      <c r="T114" s="680">
        <v>109.81022727271987</v>
      </c>
      <c r="U114" s="680">
        <v>0</v>
      </c>
      <c r="V114" s="680">
        <v>0</v>
      </c>
      <c r="W114" s="680">
        <v>0</v>
      </c>
      <c r="X114" s="680">
        <v>0</v>
      </c>
      <c r="Y114" s="680">
        <v>0</v>
      </c>
      <c r="Z114" s="680">
        <v>0</v>
      </c>
      <c r="AA114" s="680">
        <v>0</v>
      </c>
      <c r="AB114" s="680">
        <v>0</v>
      </c>
      <c r="AC114" s="680">
        <v>0</v>
      </c>
      <c r="AD114" s="680">
        <v>0</v>
      </c>
      <c r="AE114" s="680">
        <v>0</v>
      </c>
      <c r="AF114" s="680">
        <v>0</v>
      </c>
      <c r="AG114" s="680">
        <v>0</v>
      </c>
      <c r="AH114" s="680">
        <v>0</v>
      </c>
      <c r="AI114" s="680">
        <v>0</v>
      </c>
      <c r="AJ114" s="680">
        <v>0</v>
      </c>
      <c r="AK114" s="680">
        <v>0</v>
      </c>
      <c r="AL114" s="680">
        <v>0</v>
      </c>
      <c r="AM114" s="680">
        <v>0</v>
      </c>
      <c r="AN114" s="680">
        <v>0</v>
      </c>
      <c r="AO114" s="680">
        <v>0</v>
      </c>
      <c r="AP114" s="680">
        <v>0</v>
      </c>
      <c r="AQ114" s="680">
        <v>0</v>
      </c>
      <c r="AR114" s="680">
        <v>0</v>
      </c>
      <c r="AS114" s="680">
        <v>0</v>
      </c>
      <c r="AT114" s="680">
        <v>0</v>
      </c>
      <c r="AU114" s="680">
        <v>0</v>
      </c>
      <c r="AV114" s="680">
        <v>0</v>
      </c>
      <c r="AW114" s="680">
        <v>0</v>
      </c>
      <c r="AX114" s="680">
        <v>0</v>
      </c>
      <c r="AY114" s="681">
        <v>0</v>
      </c>
    </row>
    <row r="115" spans="1:51" s="609" customFormat="1" ht="12.75">
      <c r="A115" s="627">
        <f t="shared" si="9"/>
        <v>40</v>
      </c>
      <c r="B115" s="628" t="s">
        <v>41</v>
      </c>
      <c r="C115" s="628" t="s">
        <v>170</v>
      </c>
      <c r="D115" s="628">
        <v>2009</v>
      </c>
      <c r="E115" s="629" t="s">
        <v>161</v>
      </c>
      <c r="F115" s="611" t="b">
        <v>0</v>
      </c>
      <c r="G115" s="676">
        <v>0</v>
      </c>
      <c r="H115" s="677">
        <v>0</v>
      </c>
      <c r="I115" s="677">
        <v>0</v>
      </c>
      <c r="J115" s="677">
        <v>0</v>
      </c>
      <c r="K115" s="677">
        <v>0</v>
      </c>
      <c r="L115" s="677">
        <v>0</v>
      </c>
      <c r="M115" s="677">
        <v>0</v>
      </c>
      <c r="N115" s="677">
        <v>0</v>
      </c>
      <c r="O115" s="677">
        <v>0</v>
      </c>
      <c r="P115" s="677">
        <v>0</v>
      </c>
      <c r="Q115" s="677">
        <v>0</v>
      </c>
      <c r="R115" s="677">
        <v>0</v>
      </c>
      <c r="S115" s="677">
        <v>0</v>
      </c>
      <c r="T115" s="677">
        <v>0</v>
      </c>
      <c r="U115" s="677">
        <v>0</v>
      </c>
      <c r="V115" s="677">
        <v>0</v>
      </c>
      <c r="W115" s="677">
        <v>0</v>
      </c>
      <c r="X115" s="677">
        <v>0</v>
      </c>
      <c r="Y115" s="677">
        <v>0</v>
      </c>
      <c r="Z115" s="677">
        <v>0</v>
      </c>
      <c r="AA115" s="677">
        <v>0</v>
      </c>
      <c r="AB115" s="677">
        <v>0</v>
      </c>
      <c r="AC115" s="677">
        <v>0</v>
      </c>
      <c r="AD115" s="677">
        <v>0</v>
      </c>
      <c r="AE115" s="677">
        <v>0</v>
      </c>
      <c r="AF115" s="677">
        <v>0</v>
      </c>
      <c r="AG115" s="677">
        <v>0</v>
      </c>
      <c r="AH115" s="677">
        <v>0</v>
      </c>
      <c r="AI115" s="677">
        <v>0</v>
      </c>
      <c r="AJ115" s="677">
        <v>0</v>
      </c>
      <c r="AK115" s="677">
        <v>0</v>
      </c>
      <c r="AL115" s="677">
        <v>0</v>
      </c>
      <c r="AM115" s="677">
        <v>0</v>
      </c>
      <c r="AN115" s="677">
        <v>0</v>
      </c>
      <c r="AO115" s="677">
        <v>0</v>
      </c>
      <c r="AP115" s="677">
        <v>0</v>
      </c>
      <c r="AQ115" s="677">
        <v>0</v>
      </c>
      <c r="AR115" s="677">
        <v>0</v>
      </c>
      <c r="AS115" s="677">
        <v>0</v>
      </c>
      <c r="AT115" s="677">
        <v>0</v>
      </c>
      <c r="AU115" s="677">
        <v>0</v>
      </c>
      <c r="AV115" s="677">
        <v>0</v>
      </c>
      <c r="AW115" s="677">
        <v>0</v>
      </c>
      <c r="AX115" s="677">
        <v>0</v>
      </c>
      <c r="AY115" s="678">
        <v>0</v>
      </c>
    </row>
    <row r="116" spans="1:51" s="609" customFormat="1" ht="12.75">
      <c r="A116" s="633">
        <f t="shared" si="9"/>
        <v>41</v>
      </c>
      <c r="B116" s="634" t="s">
        <v>42</v>
      </c>
      <c r="C116" s="634" t="s">
        <v>162</v>
      </c>
      <c r="D116" s="634">
        <v>2009</v>
      </c>
      <c r="E116" s="635" t="s">
        <v>161</v>
      </c>
      <c r="F116" s="611" t="b">
        <v>0</v>
      </c>
      <c r="G116" s="679">
        <v>0</v>
      </c>
      <c r="H116" s="680">
        <v>0</v>
      </c>
      <c r="I116" s="680">
        <v>0</v>
      </c>
      <c r="J116" s="680">
        <v>6.219365310728862</v>
      </c>
      <c r="K116" s="680">
        <v>6.219365310728862</v>
      </c>
      <c r="L116" s="680">
        <v>6.219365310728862</v>
      </c>
      <c r="M116" s="680">
        <v>6.219365310728862</v>
      </c>
      <c r="N116" s="680">
        <v>6.219365310728862</v>
      </c>
      <c r="O116" s="680">
        <v>6.219365310728862</v>
      </c>
      <c r="P116" s="680">
        <v>6.219365310728862</v>
      </c>
      <c r="Q116" s="680">
        <v>6.219365310728862</v>
      </c>
      <c r="R116" s="680">
        <v>6.219365310728862</v>
      </c>
      <c r="S116" s="680">
        <v>6.219365310728862</v>
      </c>
      <c r="T116" s="680">
        <v>6.219365310728862</v>
      </c>
      <c r="U116" s="680">
        <v>6.219365310728862</v>
      </c>
      <c r="V116" s="680">
        <v>6.219365310728862</v>
      </c>
      <c r="W116" s="680">
        <v>6.219365310728862</v>
      </c>
      <c r="X116" s="680">
        <v>6.219365310728862</v>
      </c>
      <c r="Y116" s="680">
        <v>6.219365310728862</v>
      </c>
      <c r="Z116" s="680">
        <v>6.219365310728862</v>
      </c>
      <c r="AA116" s="680">
        <v>6.219365310728862</v>
      </c>
      <c r="AB116" s="680">
        <v>6.219365310728862</v>
      </c>
      <c r="AC116" s="680">
        <v>6.219365310728862</v>
      </c>
      <c r="AD116" s="680">
        <v>0</v>
      </c>
      <c r="AE116" s="680">
        <v>0</v>
      </c>
      <c r="AF116" s="680">
        <v>0</v>
      </c>
      <c r="AG116" s="680">
        <v>0</v>
      </c>
      <c r="AH116" s="680">
        <v>0</v>
      </c>
      <c r="AI116" s="680">
        <v>0</v>
      </c>
      <c r="AJ116" s="680">
        <v>0</v>
      </c>
      <c r="AK116" s="680">
        <v>0</v>
      </c>
      <c r="AL116" s="680">
        <v>0</v>
      </c>
      <c r="AM116" s="680">
        <v>0</v>
      </c>
      <c r="AN116" s="680">
        <v>0</v>
      </c>
      <c r="AO116" s="680">
        <v>0</v>
      </c>
      <c r="AP116" s="680">
        <v>0</v>
      </c>
      <c r="AQ116" s="680">
        <v>0</v>
      </c>
      <c r="AR116" s="680">
        <v>0</v>
      </c>
      <c r="AS116" s="680">
        <v>0</v>
      </c>
      <c r="AT116" s="680">
        <v>0</v>
      </c>
      <c r="AU116" s="680">
        <v>0</v>
      </c>
      <c r="AV116" s="680">
        <v>0</v>
      </c>
      <c r="AW116" s="680">
        <v>0</v>
      </c>
      <c r="AX116" s="680">
        <v>0</v>
      </c>
      <c r="AY116" s="681">
        <v>0</v>
      </c>
    </row>
    <row r="117" spans="1:51" s="609" customFormat="1" ht="12.75">
      <c r="A117" s="627">
        <f t="shared" si="9"/>
        <v>42</v>
      </c>
      <c r="B117" s="628" t="s">
        <v>43</v>
      </c>
      <c r="C117" s="628" t="s">
        <v>174</v>
      </c>
      <c r="D117" s="628">
        <v>2009</v>
      </c>
      <c r="E117" s="629" t="s">
        <v>161</v>
      </c>
      <c r="F117" s="611" t="b">
        <v>0</v>
      </c>
      <c r="G117" s="676">
        <v>0</v>
      </c>
      <c r="H117" s="677">
        <v>0</v>
      </c>
      <c r="I117" s="677">
        <v>0</v>
      </c>
      <c r="J117" s="677">
        <v>440.2428926304168</v>
      </c>
      <c r="K117" s="677">
        <v>440.2428926304168</v>
      </c>
      <c r="L117" s="677">
        <v>440.2428926304168</v>
      </c>
      <c r="M117" s="677">
        <v>440.2428926304168</v>
      </c>
      <c r="N117" s="677">
        <v>440.2428926304168</v>
      </c>
      <c r="O117" s="677">
        <v>440.2428926304168</v>
      </c>
      <c r="P117" s="677">
        <v>440.2428926304168</v>
      </c>
      <c r="Q117" s="677">
        <v>440.2428926304168</v>
      </c>
      <c r="R117" s="677">
        <v>247.9528935504876</v>
      </c>
      <c r="S117" s="677">
        <v>0</v>
      </c>
      <c r="T117" s="677">
        <v>0</v>
      </c>
      <c r="U117" s="677">
        <v>0</v>
      </c>
      <c r="V117" s="677">
        <v>0</v>
      </c>
      <c r="W117" s="677">
        <v>0</v>
      </c>
      <c r="X117" s="677">
        <v>0</v>
      </c>
      <c r="Y117" s="677">
        <v>0</v>
      </c>
      <c r="Z117" s="677">
        <v>0</v>
      </c>
      <c r="AA117" s="677">
        <v>0</v>
      </c>
      <c r="AB117" s="677">
        <v>0</v>
      </c>
      <c r="AC117" s="677">
        <v>0</v>
      </c>
      <c r="AD117" s="677">
        <v>0</v>
      </c>
      <c r="AE117" s="677">
        <v>0</v>
      </c>
      <c r="AF117" s="677">
        <v>0</v>
      </c>
      <c r="AG117" s="677">
        <v>0</v>
      </c>
      <c r="AH117" s="677">
        <v>0</v>
      </c>
      <c r="AI117" s="677">
        <v>0</v>
      </c>
      <c r="AJ117" s="677">
        <v>0</v>
      </c>
      <c r="AK117" s="677">
        <v>0</v>
      </c>
      <c r="AL117" s="677">
        <v>0</v>
      </c>
      <c r="AM117" s="677">
        <v>0</v>
      </c>
      <c r="AN117" s="677">
        <v>0</v>
      </c>
      <c r="AO117" s="677">
        <v>0</v>
      </c>
      <c r="AP117" s="677">
        <v>0</v>
      </c>
      <c r="AQ117" s="677">
        <v>0</v>
      </c>
      <c r="AR117" s="677">
        <v>0</v>
      </c>
      <c r="AS117" s="677">
        <v>0</v>
      </c>
      <c r="AT117" s="677">
        <v>0</v>
      </c>
      <c r="AU117" s="677">
        <v>0</v>
      </c>
      <c r="AV117" s="677">
        <v>0</v>
      </c>
      <c r="AW117" s="677">
        <v>0</v>
      </c>
      <c r="AX117" s="677">
        <v>0</v>
      </c>
      <c r="AY117" s="678">
        <v>0</v>
      </c>
    </row>
    <row r="118" spans="1:51" s="609" customFormat="1" ht="12.75">
      <c r="A118" s="633">
        <f t="shared" si="9"/>
        <v>43</v>
      </c>
      <c r="B118" s="634" t="s">
        <v>177</v>
      </c>
      <c r="C118" s="634" t="s">
        <v>178</v>
      </c>
      <c r="D118" s="634">
        <v>2009</v>
      </c>
      <c r="E118" s="635" t="s">
        <v>161</v>
      </c>
      <c r="F118" s="611" t="b">
        <v>0</v>
      </c>
      <c r="G118" s="679">
        <v>0</v>
      </c>
      <c r="H118" s="680">
        <v>0</v>
      </c>
      <c r="I118" s="680">
        <v>0</v>
      </c>
      <c r="J118" s="680">
        <v>0</v>
      </c>
      <c r="K118" s="680">
        <v>0</v>
      </c>
      <c r="L118" s="680">
        <v>0</v>
      </c>
      <c r="M118" s="680">
        <v>0</v>
      </c>
      <c r="N118" s="680">
        <v>0</v>
      </c>
      <c r="O118" s="680">
        <v>0</v>
      </c>
      <c r="P118" s="680">
        <v>0</v>
      </c>
      <c r="Q118" s="680">
        <v>0</v>
      </c>
      <c r="R118" s="680">
        <v>0</v>
      </c>
      <c r="S118" s="680">
        <v>0</v>
      </c>
      <c r="T118" s="680">
        <v>0</v>
      </c>
      <c r="U118" s="680">
        <v>0</v>
      </c>
      <c r="V118" s="680">
        <v>0</v>
      </c>
      <c r="W118" s="680">
        <v>0</v>
      </c>
      <c r="X118" s="680">
        <v>0</v>
      </c>
      <c r="Y118" s="680">
        <v>0</v>
      </c>
      <c r="Z118" s="680">
        <v>0</v>
      </c>
      <c r="AA118" s="680">
        <v>0</v>
      </c>
      <c r="AB118" s="680">
        <v>0</v>
      </c>
      <c r="AC118" s="680">
        <v>0</v>
      </c>
      <c r="AD118" s="680">
        <v>0</v>
      </c>
      <c r="AE118" s="680">
        <v>0</v>
      </c>
      <c r="AF118" s="680">
        <v>0</v>
      </c>
      <c r="AG118" s="680">
        <v>0</v>
      </c>
      <c r="AH118" s="680">
        <v>0</v>
      </c>
      <c r="AI118" s="680">
        <v>0</v>
      </c>
      <c r="AJ118" s="680">
        <v>0</v>
      </c>
      <c r="AK118" s="680">
        <v>0</v>
      </c>
      <c r="AL118" s="680">
        <v>0</v>
      </c>
      <c r="AM118" s="680">
        <v>0</v>
      </c>
      <c r="AN118" s="680">
        <v>0</v>
      </c>
      <c r="AO118" s="680">
        <v>0</v>
      </c>
      <c r="AP118" s="680">
        <v>0</v>
      </c>
      <c r="AQ118" s="680">
        <v>0</v>
      </c>
      <c r="AR118" s="680">
        <v>0</v>
      </c>
      <c r="AS118" s="680">
        <v>0</v>
      </c>
      <c r="AT118" s="680">
        <v>0</v>
      </c>
      <c r="AU118" s="680">
        <v>0</v>
      </c>
      <c r="AV118" s="680">
        <v>0</v>
      </c>
      <c r="AW118" s="680">
        <v>0</v>
      </c>
      <c r="AX118" s="680">
        <v>0</v>
      </c>
      <c r="AY118" s="681">
        <v>0</v>
      </c>
    </row>
    <row r="119" spans="1:51" s="609" customFormat="1" ht="12.75">
      <c r="A119" s="627">
        <f t="shared" si="9"/>
        <v>44</v>
      </c>
      <c r="B119" s="628" t="s">
        <v>45</v>
      </c>
      <c r="C119" s="628" t="s">
        <v>162</v>
      </c>
      <c r="D119" s="628">
        <v>2009</v>
      </c>
      <c r="E119" s="629" t="s">
        <v>161</v>
      </c>
      <c r="F119" s="611" t="b">
        <v>0</v>
      </c>
      <c r="G119" s="676">
        <v>0</v>
      </c>
      <c r="H119" s="677">
        <v>0</v>
      </c>
      <c r="I119" s="677">
        <v>0</v>
      </c>
      <c r="J119" s="677">
        <v>5.411566082741456</v>
      </c>
      <c r="K119" s="677">
        <v>0</v>
      </c>
      <c r="L119" s="677">
        <v>0</v>
      </c>
      <c r="M119" s="677">
        <v>0</v>
      </c>
      <c r="N119" s="677">
        <v>0</v>
      </c>
      <c r="O119" s="677">
        <v>0</v>
      </c>
      <c r="P119" s="677">
        <v>0</v>
      </c>
      <c r="Q119" s="677">
        <v>0</v>
      </c>
      <c r="R119" s="677">
        <v>0</v>
      </c>
      <c r="S119" s="677">
        <v>0</v>
      </c>
      <c r="T119" s="677">
        <v>0</v>
      </c>
      <c r="U119" s="677">
        <v>0</v>
      </c>
      <c r="V119" s="677">
        <v>0</v>
      </c>
      <c r="W119" s="677">
        <v>0</v>
      </c>
      <c r="X119" s="677">
        <v>0</v>
      </c>
      <c r="Y119" s="677">
        <v>0</v>
      </c>
      <c r="Z119" s="677">
        <v>0</v>
      </c>
      <c r="AA119" s="677">
        <v>0</v>
      </c>
      <c r="AB119" s="677">
        <v>0</v>
      </c>
      <c r="AC119" s="677">
        <v>0</v>
      </c>
      <c r="AD119" s="677">
        <v>0</v>
      </c>
      <c r="AE119" s="677">
        <v>0</v>
      </c>
      <c r="AF119" s="677">
        <v>0</v>
      </c>
      <c r="AG119" s="677">
        <v>0</v>
      </c>
      <c r="AH119" s="677">
        <v>0</v>
      </c>
      <c r="AI119" s="677">
        <v>0</v>
      </c>
      <c r="AJ119" s="677">
        <v>0</v>
      </c>
      <c r="AK119" s="677">
        <v>0</v>
      </c>
      <c r="AL119" s="677">
        <v>0</v>
      </c>
      <c r="AM119" s="677">
        <v>0</v>
      </c>
      <c r="AN119" s="677">
        <v>0</v>
      </c>
      <c r="AO119" s="677">
        <v>0</v>
      </c>
      <c r="AP119" s="677">
        <v>0</v>
      </c>
      <c r="AQ119" s="677">
        <v>0</v>
      </c>
      <c r="AR119" s="677">
        <v>0</v>
      </c>
      <c r="AS119" s="677">
        <v>0</v>
      </c>
      <c r="AT119" s="677">
        <v>0</v>
      </c>
      <c r="AU119" s="677">
        <v>0</v>
      </c>
      <c r="AV119" s="677">
        <v>0</v>
      </c>
      <c r="AW119" s="677">
        <v>0</v>
      </c>
      <c r="AX119" s="677">
        <v>0</v>
      </c>
      <c r="AY119" s="678">
        <v>0</v>
      </c>
    </row>
    <row r="120" spans="1:51" s="609" customFormat="1" ht="12.75">
      <c r="A120" s="633">
        <f t="shared" si="9"/>
        <v>45</v>
      </c>
      <c r="B120" s="634" t="s">
        <v>143</v>
      </c>
      <c r="C120" s="634" t="s">
        <v>162</v>
      </c>
      <c r="D120" s="634">
        <v>2009</v>
      </c>
      <c r="E120" s="635" t="s">
        <v>161</v>
      </c>
      <c r="F120" s="611" t="b">
        <v>0</v>
      </c>
      <c r="G120" s="679">
        <v>0</v>
      </c>
      <c r="H120" s="680">
        <v>0</v>
      </c>
      <c r="I120" s="680">
        <v>0</v>
      </c>
      <c r="J120" s="680">
        <v>51.5152979045388</v>
      </c>
      <c r="K120" s="680">
        <v>0</v>
      </c>
      <c r="L120" s="680">
        <v>0</v>
      </c>
      <c r="M120" s="680">
        <v>0</v>
      </c>
      <c r="N120" s="680">
        <v>0</v>
      </c>
      <c r="O120" s="680">
        <v>0</v>
      </c>
      <c r="P120" s="680">
        <v>0</v>
      </c>
      <c r="Q120" s="680">
        <v>0</v>
      </c>
      <c r="R120" s="680">
        <v>0</v>
      </c>
      <c r="S120" s="680">
        <v>0</v>
      </c>
      <c r="T120" s="680">
        <v>0</v>
      </c>
      <c r="U120" s="680">
        <v>0</v>
      </c>
      <c r="V120" s="680">
        <v>0</v>
      </c>
      <c r="W120" s="680">
        <v>0</v>
      </c>
      <c r="X120" s="680">
        <v>0</v>
      </c>
      <c r="Y120" s="680">
        <v>0</v>
      </c>
      <c r="Z120" s="680">
        <v>0</v>
      </c>
      <c r="AA120" s="680">
        <v>0</v>
      </c>
      <c r="AB120" s="680">
        <v>0</v>
      </c>
      <c r="AC120" s="680">
        <v>0</v>
      </c>
      <c r="AD120" s="680">
        <v>0</v>
      </c>
      <c r="AE120" s="680">
        <v>0</v>
      </c>
      <c r="AF120" s="680">
        <v>0</v>
      </c>
      <c r="AG120" s="680">
        <v>0</v>
      </c>
      <c r="AH120" s="680">
        <v>0</v>
      </c>
      <c r="AI120" s="680">
        <v>0</v>
      </c>
      <c r="AJ120" s="680">
        <v>0</v>
      </c>
      <c r="AK120" s="680">
        <v>0</v>
      </c>
      <c r="AL120" s="680">
        <v>0</v>
      </c>
      <c r="AM120" s="680">
        <v>0</v>
      </c>
      <c r="AN120" s="680">
        <v>0</v>
      </c>
      <c r="AO120" s="680">
        <v>0</v>
      </c>
      <c r="AP120" s="680">
        <v>0</v>
      </c>
      <c r="AQ120" s="680">
        <v>0</v>
      </c>
      <c r="AR120" s="680">
        <v>0</v>
      </c>
      <c r="AS120" s="680">
        <v>0</v>
      </c>
      <c r="AT120" s="680">
        <v>0</v>
      </c>
      <c r="AU120" s="680">
        <v>0</v>
      </c>
      <c r="AV120" s="680">
        <v>0</v>
      </c>
      <c r="AW120" s="680">
        <v>0</v>
      </c>
      <c r="AX120" s="680">
        <v>0</v>
      </c>
      <c r="AY120" s="681">
        <v>0</v>
      </c>
    </row>
    <row r="121" spans="1:51" s="609" customFormat="1" ht="12.75">
      <c r="A121" s="627">
        <f t="shared" si="9"/>
        <v>46</v>
      </c>
      <c r="B121" s="628" t="s">
        <v>46</v>
      </c>
      <c r="C121" s="628" t="s">
        <v>162</v>
      </c>
      <c r="D121" s="628">
        <v>2009</v>
      </c>
      <c r="E121" s="629" t="s">
        <v>161</v>
      </c>
      <c r="F121" s="611" t="b">
        <v>0</v>
      </c>
      <c r="G121" s="676">
        <v>0</v>
      </c>
      <c r="H121" s="677">
        <v>0</v>
      </c>
      <c r="I121" s="677">
        <v>0</v>
      </c>
      <c r="J121" s="677">
        <v>0.983921105952992</v>
      </c>
      <c r="K121" s="677">
        <v>0</v>
      </c>
      <c r="L121" s="677">
        <v>0</v>
      </c>
      <c r="M121" s="677">
        <v>0</v>
      </c>
      <c r="N121" s="677">
        <v>0</v>
      </c>
      <c r="O121" s="677">
        <v>0</v>
      </c>
      <c r="P121" s="677">
        <v>0</v>
      </c>
      <c r="Q121" s="677">
        <v>0</v>
      </c>
      <c r="R121" s="677">
        <v>0</v>
      </c>
      <c r="S121" s="677">
        <v>0</v>
      </c>
      <c r="T121" s="677">
        <v>0</v>
      </c>
      <c r="U121" s="677">
        <v>0</v>
      </c>
      <c r="V121" s="677">
        <v>0</v>
      </c>
      <c r="W121" s="677">
        <v>0</v>
      </c>
      <c r="X121" s="677">
        <v>0</v>
      </c>
      <c r="Y121" s="677">
        <v>0</v>
      </c>
      <c r="Z121" s="677">
        <v>0</v>
      </c>
      <c r="AA121" s="677">
        <v>0</v>
      </c>
      <c r="AB121" s="677">
        <v>0</v>
      </c>
      <c r="AC121" s="677">
        <v>0</v>
      </c>
      <c r="AD121" s="677">
        <v>0</v>
      </c>
      <c r="AE121" s="677">
        <v>0</v>
      </c>
      <c r="AF121" s="677">
        <v>0</v>
      </c>
      <c r="AG121" s="677">
        <v>0</v>
      </c>
      <c r="AH121" s="677">
        <v>0</v>
      </c>
      <c r="AI121" s="677">
        <v>0</v>
      </c>
      <c r="AJ121" s="677">
        <v>0</v>
      </c>
      <c r="AK121" s="677">
        <v>0</v>
      </c>
      <c r="AL121" s="677">
        <v>0</v>
      </c>
      <c r="AM121" s="677">
        <v>0</v>
      </c>
      <c r="AN121" s="677">
        <v>0</v>
      </c>
      <c r="AO121" s="677">
        <v>0</v>
      </c>
      <c r="AP121" s="677">
        <v>0</v>
      </c>
      <c r="AQ121" s="677">
        <v>0</v>
      </c>
      <c r="AR121" s="677">
        <v>0</v>
      </c>
      <c r="AS121" s="677">
        <v>0</v>
      </c>
      <c r="AT121" s="677">
        <v>0</v>
      </c>
      <c r="AU121" s="677">
        <v>0</v>
      </c>
      <c r="AV121" s="677">
        <v>0</v>
      </c>
      <c r="AW121" s="677">
        <v>0</v>
      </c>
      <c r="AX121" s="677">
        <v>0</v>
      </c>
      <c r="AY121" s="678">
        <v>0</v>
      </c>
    </row>
    <row r="122" spans="1:51" s="609" customFormat="1" ht="12.75">
      <c r="A122" s="633">
        <f t="shared" si="9"/>
        <v>47</v>
      </c>
      <c r="B122" s="634" t="s">
        <v>142</v>
      </c>
      <c r="C122" s="634" t="s">
        <v>162</v>
      </c>
      <c r="D122" s="634">
        <v>2009</v>
      </c>
      <c r="E122" s="635" t="s">
        <v>161</v>
      </c>
      <c r="F122" s="611" t="b">
        <v>0</v>
      </c>
      <c r="G122" s="679">
        <v>0</v>
      </c>
      <c r="H122" s="680">
        <v>0</v>
      </c>
      <c r="I122" s="680">
        <v>0</v>
      </c>
      <c r="J122" s="680">
        <v>0</v>
      </c>
      <c r="K122" s="680">
        <v>0</v>
      </c>
      <c r="L122" s="680">
        <v>0</v>
      </c>
      <c r="M122" s="680">
        <v>0</v>
      </c>
      <c r="N122" s="680">
        <v>0</v>
      </c>
      <c r="O122" s="680">
        <v>0</v>
      </c>
      <c r="P122" s="680">
        <v>0</v>
      </c>
      <c r="Q122" s="680">
        <v>0</v>
      </c>
      <c r="R122" s="680">
        <v>0</v>
      </c>
      <c r="S122" s="680">
        <v>0</v>
      </c>
      <c r="T122" s="680">
        <v>0</v>
      </c>
      <c r="U122" s="680">
        <v>0</v>
      </c>
      <c r="V122" s="680">
        <v>0</v>
      </c>
      <c r="W122" s="680">
        <v>0</v>
      </c>
      <c r="X122" s="680">
        <v>0</v>
      </c>
      <c r="Y122" s="680">
        <v>0</v>
      </c>
      <c r="Z122" s="680">
        <v>0</v>
      </c>
      <c r="AA122" s="680">
        <v>0</v>
      </c>
      <c r="AB122" s="680">
        <v>0</v>
      </c>
      <c r="AC122" s="680">
        <v>0</v>
      </c>
      <c r="AD122" s="680">
        <v>0</v>
      </c>
      <c r="AE122" s="680">
        <v>0</v>
      </c>
      <c r="AF122" s="680">
        <v>0</v>
      </c>
      <c r="AG122" s="680">
        <v>0</v>
      </c>
      <c r="AH122" s="680">
        <v>0</v>
      </c>
      <c r="AI122" s="680">
        <v>0</v>
      </c>
      <c r="AJ122" s="680">
        <v>0</v>
      </c>
      <c r="AK122" s="680">
        <v>0</v>
      </c>
      <c r="AL122" s="680">
        <v>0</v>
      </c>
      <c r="AM122" s="680">
        <v>0</v>
      </c>
      <c r="AN122" s="680">
        <v>0</v>
      </c>
      <c r="AO122" s="680">
        <v>0</v>
      </c>
      <c r="AP122" s="680">
        <v>0</v>
      </c>
      <c r="AQ122" s="680">
        <v>0</v>
      </c>
      <c r="AR122" s="680">
        <v>0</v>
      </c>
      <c r="AS122" s="680">
        <v>0</v>
      </c>
      <c r="AT122" s="680">
        <v>0</v>
      </c>
      <c r="AU122" s="680">
        <v>0</v>
      </c>
      <c r="AV122" s="680">
        <v>0</v>
      </c>
      <c r="AW122" s="680">
        <v>0</v>
      </c>
      <c r="AX122" s="680">
        <v>0</v>
      </c>
      <c r="AY122" s="681">
        <v>0</v>
      </c>
    </row>
    <row r="123" spans="1:51" s="609" customFormat="1" ht="12.75">
      <c r="A123" s="627">
        <f t="shared" si="9"/>
        <v>48</v>
      </c>
      <c r="B123" s="628" t="s">
        <v>179</v>
      </c>
      <c r="C123" s="628" t="s">
        <v>160</v>
      </c>
      <c r="D123" s="628">
        <v>2009</v>
      </c>
      <c r="E123" s="629" t="s">
        <v>161</v>
      </c>
      <c r="F123" s="611" t="b">
        <v>0</v>
      </c>
      <c r="G123" s="676">
        <v>0</v>
      </c>
      <c r="H123" s="677">
        <v>0</v>
      </c>
      <c r="I123" s="677">
        <v>0</v>
      </c>
      <c r="J123" s="677">
        <v>0</v>
      </c>
      <c r="K123" s="677">
        <v>0</v>
      </c>
      <c r="L123" s="677">
        <v>0</v>
      </c>
      <c r="M123" s="677">
        <v>0</v>
      </c>
      <c r="N123" s="677">
        <v>0</v>
      </c>
      <c r="O123" s="677">
        <v>0</v>
      </c>
      <c r="P123" s="677">
        <v>0</v>
      </c>
      <c r="Q123" s="677">
        <v>0</v>
      </c>
      <c r="R123" s="677">
        <v>0</v>
      </c>
      <c r="S123" s="677">
        <v>0</v>
      </c>
      <c r="T123" s="677">
        <v>0</v>
      </c>
      <c r="U123" s="677">
        <v>0</v>
      </c>
      <c r="V123" s="677">
        <v>0</v>
      </c>
      <c r="W123" s="677">
        <v>0</v>
      </c>
      <c r="X123" s="677">
        <v>0</v>
      </c>
      <c r="Y123" s="677">
        <v>0</v>
      </c>
      <c r="Z123" s="677">
        <v>0</v>
      </c>
      <c r="AA123" s="677">
        <v>0</v>
      </c>
      <c r="AB123" s="677">
        <v>0</v>
      </c>
      <c r="AC123" s="677">
        <v>0</v>
      </c>
      <c r="AD123" s="677">
        <v>0</v>
      </c>
      <c r="AE123" s="677">
        <v>0</v>
      </c>
      <c r="AF123" s="677">
        <v>0</v>
      </c>
      <c r="AG123" s="677">
        <v>0</v>
      </c>
      <c r="AH123" s="677">
        <v>0</v>
      </c>
      <c r="AI123" s="677">
        <v>0</v>
      </c>
      <c r="AJ123" s="677">
        <v>0</v>
      </c>
      <c r="AK123" s="677">
        <v>0</v>
      </c>
      <c r="AL123" s="677">
        <v>0</v>
      </c>
      <c r="AM123" s="677">
        <v>0</v>
      </c>
      <c r="AN123" s="677">
        <v>0</v>
      </c>
      <c r="AO123" s="677">
        <v>0</v>
      </c>
      <c r="AP123" s="677">
        <v>0</v>
      </c>
      <c r="AQ123" s="677">
        <v>0</v>
      </c>
      <c r="AR123" s="677">
        <v>0</v>
      </c>
      <c r="AS123" s="677">
        <v>0</v>
      </c>
      <c r="AT123" s="677">
        <v>0</v>
      </c>
      <c r="AU123" s="677">
        <v>0</v>
      </c>
      <c r="AV123" s="677">
        <v>0</v>
      </c>
      <c r="AW123" s="677">
        <v>0</v>
      </c>
      <c r="AX123" s="677">
        <v>0</v>
      </c>
      <c r="AY123" s="678">
        <v>0</v>
      </c>
    </row>
    <row r="124" spans="1:51" s="609" customFormat="1" ht="12.75">
      <c r="A124" s="660">
        <f t="shared" si="9"/>
        <v>49</v>
      </c>
      <c r="B124" s="661" t="s">
        <v>180</v>
      </c>
      <c r="C124" s="661" t="s">
        <v>160</v>
      </c>
      <c r="D124" s="661">
        <v>2009</v>
      </c>
      <c r="E124" s="662" t="s">
        <v>161</v>
      </c>
      <c r="F124" s="611" t="b">
        <v>0</v>
      </c>
      <c r="G124" s="702">
        <v>0</v>
      </c>
      <c r="H124" s="703">
        <v>0</v>
      </c>
      <c r="I124" s="703">
        <v>0</v>
      </c>
      <c r="J124" s="703">
        <v>0</v>
      </c>
      <c r="K124" s="703">
        <v>0</v>
      </c>
      <c r="L124" s="703">
        <v>0</v>
      </c>
      <c r="M124" s="703">
        <v>0</v>
      </c>
      <c r="N124" s="703">
        <v>0</v>
      </c>
      <c r="O124" s="703">
        <v>0</v>
      </c>
      <c r="P124" s="703">
        <v>0</v>
      </c>
      <c r="Q124" s="703">
        <v>0</v>
      </c>
      <c r="R124" s="703">
        <v>0</v>
      </c>
      <c r="S124" s="703">
        <v>0</v>
      </c>
      <c r="T124" s="703">
        <v>0</v>
      </c>
      <c r="U124" s="703">
        <v>0</v>
      </c>
      <c r="V124" s="703">
        <v>0</v>
      </c>
      <c r="W124" s="703">
        <v>0</v>
      </c>
      <c r="X124" s="703">
        <v>0</v>
      </c>
      <c r="Y124" s="703">
        <v>0</v>
      </c>
      <c r="Z124" s="703">
        <v>0</v>
      </c>
      <c r="AA124" s="703">
        <v>0</v>
      </c>
      <c r="AB124" s="703">
        <v>0</v>
      </c>
      <c r="AC124" s="703">
        <v>0</v>
      </c>
      <c r="AD124" s="703">
        <v>0</v>
      </c>
      <c r="AE124" s="703">
        <v>0</v>
      </c>
      <c r="AF124" s="703">
        <v>0</v>
      </c>
      <c r="AG124" s="703">
        <v>0</v>
      </c>
      <c r="AH124" s="703">
        <v>0</v>
      </c>
      <c r="AI124" s="703">
        <v>0</v>
      </c>
      <c r="AJ124" s="703">
        <v>0</v>
      </c>
      <c r="AK124" s="703">
        <v>0</v>
      </c>
      <c r="AL124" s="703">
        <v>0</v>
      </c>
      <c r="AM124" s="703">
        <v>0</v>
      </c>
      <c r="AN124" s="703">
        <v>0</v>
      </c>
      <c r="AO124" s="703">
        <v>0</v>
      </c>
      <c r="AP124" s="703">
        <v>0</v>
      </c>
      <c r="AQ124" s="703">
        <v>0</v>
      </c>
      <c r="AR124" s="703">
        <v>0</v>
      </c>
      <c r="AS124" s="703">
        <v>0</v>
      </c>
      <c r="AT124" s="703">
        <v>0</v>
      </c>
      <c r="AU124" s="703">
        <v>0</v>
      </c>
      <c r="AV124" s="703">
        <v>0</v>
      </c>
      <c r="AW124" s="703">
        <v>0</v>
      </c>
      <c r="AX124" s="703">
        <v>0</v>
      </c>
      <c r="AY124" s="704">
        <v>0</v>
      </c>
    </row>
    <row r="125" spans="1:51" s="609" customFormat="1" ht="12.75">
      <c r="A125" s="653">
        <f t="shared" si="9"/>
        <v>50</v>
      </c>
      <c r="B125" s="654" t="s">
        <v>181</v>
      </c>
      <c r="C125" s="654" t="s">
        <v>174</v>
      </c>
      <c r="D125" s="654">
        <v>2009</v>
      </c>
      <c r="E125" s="655" t="s">
        <v>161</v>
      </c>
      <c r="F125" s="611"/>
      <c r="G125" s="699">
        <v>0</v>
      </c>
      <c r="H125" s="700">
        <v>0</v>
      </c>
      <c r="I125" s="700">
        <v>0</v>
      </c>
      <c r="J125" s="700">
        <v>0</v>
      </c>
      <c r="K125" s="700">
        <v>0</v>
      </c>
      <c r="L125" s="700">
        <v>0</v>
      </c>
      <c r="M125" s="700">
        <v>0</v>
      </c>
      <c r="N125" s="700">
        <v>0</v>
      </c>
      <c r="O125" s="700">
        <v>0</v>
      </c>
      <c r="P125" s="700">
        <v>0</v>
      </c>
      <c r="Q125" s="700">
        <v>0</v>
      </c>
      <c r="R125" s="700">
        <v>0</v>
      </c>
      <c r="S125" s="700">
        <v>0</v>
      </c>
      <c r="T125" s="700">
        <v>0</v>
      </c>
      <c r="U125" s="700">
        <v>0</v>
      </c>
      <c r="V125" s="700">
        <v>0</v>
      </c>
      <c r="W125" s="700">
        <v>0</v>
      </c>
      <c r="X125" s="700">
        <v>0</v>
      </c>
      <c r="Y125" s="700">
        <v>0</v>
      </c>
      <c r="Z125" s="700">
        <v>0</v>
      </c>
      <c r="AA125" s="700">
        <v>0</v>
      </c>
      <c r="AB125" s="700">
        <v>0</v>
      </c>
      <c r="AC125" s="700">
        <v>0</v>
      </c>
      <c r="AD125" s="700">
        <v>0</v>
      </c>
      <c r="AE125" s="700">
        <v>0</v>
      </c>
      <c r="AF125" s="700">
        <v>0</v>
      </c>
      <c r="AG125" s="700">
        <v>0</v>
      </c>
      <c r="AH125" s="700">
        <v>0</v>
      </c>
      <c r="AI125" s="700">
        <v>0</v>
      </c>
      <c r="AJ125" s="700">
        <v>0</v>
      </c>
      <c r="AK125" s="700">
        <v>0</v>
      </c>
      <c r="AL125" s="700">
        <v>0</v>
      </c>
      <c r="AM125" s="700">
        <v>0</v>
      </c>
      <c r="AN125" s="700">
        <v>0</v>
      </c>
      <c r="AO125" s="700">
        <v>0</v>
      </c>
      <c r="AP125" s="700">
        <v>0</v>
      </c>
      <c r="AQ125" s="700">
        <v>0</v>
      </c>
      <c r="AR125" s="700">
        <v>0</v>
      </c>
      <c r="AS125" s="700">
        <v>0</v>
      </c>
      <c r="AT125" s="700">
        <v>0</v>
      </c>
      <c r="AU125" s="700">
        <v>0</v>
      </c>
      <c r="AV125" s="700">
        <v>0</v>
      </c>
      <c r="AW125" s="700">
        <v>0</v>
      </c>
      <c r="AX125" s="700">
        <v>0</v>
      </c>
      <c r="AY125" s="701">
        <v>0</v>
      </c>
    </row>
    <row r="126" spans="1:51" s="609" customFormat="1" ht="12.75">
      <c r="A126" s="620">
        <f t="shared" si="9"/>
        <v>51</v>
      </c>
      <c r="B126" s="621" t="s">
        <v>182</v>
      </c>
      <c r="C126" s="621" t="s">
        <v>183</v>
      </c>
      <c r="D126" s="621">
        <v>2008</v>
      </c>
      <c r="E126" s="622" t="s">
        <v>161</v>
      </c>
      <c r="F126" s="611"/>
      <c r="G126" s="673">
        <v>0</v>
      </c>
      <c r="H126" s="674">
        <v>0</v>
      </c>
      <c r="I126" s="674">
        <v>0</v>
      </c>
      <c r="J126" s="674">
        <v>0</v>
      </c>
      <c r="K126" s="674">
        <v>0</v>
      </c>
      <c r="L126" s="674">
        <v>0</v>
      </c>
      <c r="M126" s="674">
        <v>0</v>
      </c>
      <c r="N126" s="674">
        <v>0</v>
      </c>
      <c r="O126" s="674">
        <v>0</v>
      </c>
      <c r="P126" s="674">
        <v>0</v>
      </c>
      <c r="Q126" s="674">
        <v>0</v>
      </c>
      <c r="R126" s="674">
        <v>0</v>
      </c>
      <c r="S126" s="674">
        <v>0</v>
      </c>
      <c r="T126" s="674">
        <v>0</v>
      </c>
      <c r="U126" s="674">
        <v>0</v>
      </c>
      <c r="V126" s="674">
        <v>0</v>
      </c>
      <c r="W126" s="674">
        <v>0</v>
      </c>
      <c r="X126" s="674">
        <v>0</v>
      </c>
      <c r="Y126" s="674">
        <v>0</v>
      </c>
      <c r="Z126" s="674">
        <v>0</v>
      </c>
      <c r="AA126" s="674">
        <v>0</v>
      </c>
      <c r="AB126" s="674">
        <v>0</v>
      </c>
      <c r="AC126" s="674">
        <v>0</v>
      </c>
      <c r="AD126" s="674">
        <v>0</v>
      </c>
      <c r="AE126" s="674">
        <v>0</v>
      </c>
      <c r="AF126" s="674">
        <v>0</v>
      </c>
      <c r="AG126" s="674">
        <v>0</v>
      </c>
      <c r="AH126" s="674">
        <v>0</v>
      </c>
      <c r="AI126" s="674">
        <v>0</v>
      </c>
      <c r="AJ126" s="674">
        <v>0</v>
      </c>
      <c r="AK126" s="674">
        <v>0</v>
      </c>
      <c r="AL126" s="674">
        <v>0</v>
      </c>
      <c r="AM126" s="674">
        <v>0</v>
      </c>
      <c r="AN126" s="674">
        <v>0</v>
      </c>
      <c r="AO126" s="674">
        <v>0</v>
      </c>
      <c r="AP126" s="674">
        <v>0</v>
      </c>
      <c r="AQ126" s="674">
        <v>0</v>
      </c>
      <c r="AR126" s="674">
        <v>0</v>
      </c>
      <c r="AS126" s="674">
        <v>0</v>
      </c>
      <c r="AT126" s="674">
        <v>0</v>
      </c>
      <c r="AU126" s="674">
        <v>0</v>
      </c>
      <c r="AV126" s="674">
        <v>0</v>
      </c>
      <c r="AW126" s="674">
        <v>0</v>
      </c>
      <c r="AX126" s="674">
        <v>0</v>
      </c>
      <c r="AY126" s="675">
        <v>0</v>
      </c>
    </row>
    <row r="127" spans="1:51" s="609" customFormat="1" ht="12.75">
      <c r="A127" s="653">
        <f t="shared" si="9"/>
        <v>52</v>
      </c>
      <c r="B127" s="654" t="s">
        <v>184</v>
      </c>
      <c r="C127" s="654" t="s">
        <v>183</v>
      </c>
      <c r="D127" s="654">
        <v>2008</v>
      </c>
      <c r="E127" s="655" t="s">
        <v>161</v>
      </c>
      <c r="F127" s="611"/>
      <c r="G127" s="699">
        <v>0</v>
      </c>
      <c r="H127" s="700">
        <v>0</v>
      </c>
      <c r="I127" s="700">
        <v>0</v>
      </c>
      <c r="J127" s="700">
        <v>0</v>
      </c>
      <c r="K127" s="700">
        <v>0</v>
      </c>
      <c r="L127" s="700">
        <v>0</v>
      </c>
      <c r="M127" s="700">
        <v>0</v>
      </c>
      <c r="N127" s="700">
        <v>0</v>
      </c>
      <c r="O127" s="700">
        <v>0</v>
      </c>
      <c r="P127" s="700">
        <v>0</v>
      </c>
      <c r="Q127" s="700">
        <v>0</v>
      </c>
      <c r="R127" s="700">
        <v>0</v>
      </c>
      <c r="S127" s="700">
        <v>0</v>
      </c>
      <c r="T127" s="700">
        <v>0</v>
      </c>
      <c r="U127" s="700">
        <v>0</v>
      </c>
      <c r="V127" s="700">
        <v>0</v>
      </c>
      <c r="W127" s="700">
        <v>0</v>
      </c>
      <c r="X127" s="700">
        <v>0</v>
      </c>
      <c r="Y127" s="700">
        <v>0</v>
      </c>
      <c r="Z127" s="700">
        <v>0</v>
      </c>
      <c r="AA127" s="700">
        <v>0</v>
      </c>
      <c r="AB127" s="700">
        <v>0</v>
      </c>
      <c r="AC127" s="700">
        <v>0</v>
      </c>
      <c r="AD127" s="700">
        <v>0</v>
      </c>
      <c r="AE127" s="700">
        <v>0</v>
      </c>
      <c r="AF127" s="700">
        <v>0</v>
      </c>
      <c r="AG127" s="700">
        <v>0</v>
      </c>
      <c r="AH127" s="700">
        <v>0</v>
      </c>
      <c r="AI127" s="700">
        <v>0</v>
      </c>
      <c r="AJ127" s="700">
        <v>0</v>
      </c>
      <c r="AK127" s="700">
        <v>0</v>
      </c>
      <c r="AL127" s="700">
        <v>0</v>
      </c>
      <c r="AM127" s="700">
        <v>0</v>
      </c>
      <c r="AN127" s="700">
        <v>0</v>
      </c>
      <c r="AO127" s="700">
        <v>0</v>
      </c>
      <c r="AP127" s="700">
        <v>0</v>
      </c>
      <c r="AQ127" s="700">
        <v>0</v>
      </c>
      <c r="AR127" s="700">
        <v>0</v>
      </c>
      <c r="AS127" s="700">
        <v>0</v>
      </c>
      <c r="AT127" s="700">
        <v>0</v>
      </c>
      <c r="AU127" s="700">
        <v>0</v>
      </c>
      <c r="AV127" s="700">
        <v>0</v>
      </c>
      <c r="AW127" s="700">
        <v>0</v>
      </c>
      <c r="AX127" s="700">
        <v>0</v>
      </c>
      <c r="AY127" s="701">
        <v>0</v>
      </c>
    </row>
    <row r="128" spans="1:51" s="609" customFormat="1" ht="4.5" customHeight="1">
      <c r="A128" s="619"/>
      <c r="B128" s="619"/>
      <c r="C128" s="619"/>
      <c r="D128" s="619"/>
      <c r="E128" s="619"/>
      <c r="F128" s="607"/>
      <c r="G128" s="608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8"/>
      <c r="Z128" s="608"/>
      <c r="AA128" s="608"/>
      <c r="AB128" s="608"/>
      <c r="AC128" s="608"/>
      <c r="AD128" s="608"/>
      <c r="AE128" s="608"/>
      <c r="AF128" s="608"/>
      <c r="AG128" s="608"/>
      <c r="AH128" s="608"/>
      <c r="AI128" s="608"/>
      <c r="AJ128" s="608"/>
      <c r="AK128" s="608"/>
      <c r="AL128" s="608"/>
      <c r="AM128" s="608"/>
      <c r="AN128" s="608"/>
      <c r="AO128" s="608"/>
      <c r="AP128" s="608"/>
      <c r="AQ128" s="608"/>
      <c r="AR128" s="608"/>
      <c r="AS128" s="608"/>
      <c r="AT128" s="608"/>
      <c r="AU128" s="608"/>
      <c r="AV128" s="608"/>
      <c r="AW128" s="608"/>
      <c r="AX128" s="608"/>
      <c r="AY128" s="608"/>
    </row>
    <row r="129" spans="1:51" s="609" customFormat="1" ht="12.75">
      <c r="A129" s="666" t="s">
        <v>185</v>
      </c>
      <c r="B129" s="667"/>
      <c r="C129" s="667"/>
      <c r="D129" s="667"/>
      <c r="E129" s="668"/>
      <c r="F129" s="607"/>
      <c r="G129" s="705">
        <f>SUM(G76:G80)</f>
        <v>310.220089234045</v>
      </c>
      <c r="H129" s="705">
        <f aca="true" t="shared" si="10" ref="H129:AY129">SUM(H76:H80)</f>
        <v>310.220089234045</v>
      </c>
      <c r="I129" s="705">
        <f t="shared" si="10"/>
        <v>310.220089234045</v>
      </c>
      <c r="J129" s="705">
        <f t="shared" si="10"/>
        <v>310.220089234045</v>
      </c>
      <c r="K129" s="705">
        <f t="shared" si="10"/>
        <v>53.87836043596032</v>
      </c>
      <c r="L129" s="705">
        <f t="shared" si="10"/>
        <v>53.87836043596032</v>
      </c>
      <c r="M129" s="705">
        <f t="shared" si="10"/>
        <v>49.2840311001335</v>
      </c>
      <c r="N129" s="705">
        <f t="shared" si="10"/>
        <v>49.2840311001335</v>
      </c>
      <c r="O129" s="705">
        <f t="shared" si="10"/>
        <v>46.30994060945223</v>
      </c>
      <c r="P129" s="705">
        <f t="shared" si="10"/>
        <v>46.30994060945223</v>
      </c>
      <c r="Q129" s="705">
        <f t="shared" si="10"/>
        <v>43.75267891868323</v>
      </c>
      <c r="R129" s="705">
        <f t="shared" si="10"/>
        <v>43.75267891868323</v>
      </c>
      <c r="S129" s="705">
        <f t="shared" si="10"/>
        <v>43.75267891868323</v>
      </c>
      <c r="T129" s="705">
        <f t="shared" si="10"/>
        <v>43.75267891868323</v>
      </c>
      <c r="U129" s="705">
        <f t="shared" si="10"/>
        <v>39.6043892558114</v>
      </c>
      <c r="V129" s="705">
        <f t="shared" si="10"/>
        <v>34.42473898560989</v>
      </c>
      <c r="W129" s="705">
        <f t="shared" si="10"/>
        <v>34.42473898560989</v>
      </c>
      <c r="X129" s="705">
        <f t="shared" si="10"/>
        <v>34.42473898560989</v>
      </c>
      <c r="Y129" s="705">
        <f t="shared" si="10"/>
        <v>18.600700524633517</v>
      </c>
      <c r="Z129" s="705">
        <f t="shared" si="10"/>
        <v>18.600700524633517</v>
      </c>
      <c r="AA129" s="705">
        <f t="shared" si="10"/>
        <v>10.853469542592736</v>
      </c>
      <c r="AB129" s="705">
        <f t="shared" si="10"/>
        <v>10.853469542592736</v>
      </c>
      <c r="AC129" s="705">
        <f t="shared" si="10"/>
        <v>10.853469542592736</v>
      </c>
      <c r="AD129" s="705">
        <f t="shared" si="10"/>
        <v>10.853469542592736</v>
      </c>
      <c r="AE129" s="705">
        <f t="shared" si="10"/>
        <v>10.853469542592736</v>
      </c>
      <c r="AF129" s="705">
        <f t="shared" si="10"/>
        <v>10.853469542592736</v>
      </c>
      <c r="AG129" s="705">
        <f t="shared" si="10"/>
        <v>10.853469542592736</v>
      </c>
      <c r="AH129" s="705">
        <f t="shared" si="10"/>
        <v>10.853469542592736</v>
      </c>
      <c r="AI129" s="705">
        <f t="shared" si="10"/>
        <v>10.853469542592736</v>
      </c>
      <c r="AJ129" s="705">
        <f t="shared" si="10"/>
        <v>10.853469542592736</v>
      </c>
      <c r="AK129" s="705">
        <f t="shared" si="10"/>
        <v>0</v>
      </c>
      <c r="AL129" s="705">
        <f t="shared" si="10"/>
        <v>0</v>
      </c>
      <c r="AM129" s="705">
        <f t="shared" si="10"/>
        <v>0</v>
      </c>
      <c r="AN129" s="705">
        <f t="shared" si="10"/>
        <v>0</v>
      </c>
      <c r="AO129" s="705">
        <f t="shared" si="10"/>
        <v>0</v>
      </c>
      <c r="AP129" s="705">
        <f t="shared" si="10"/>
        <v>0</v>
      </c>
      <c r="AQ129" s="705">
        <f t="shared" si="10"/>
        <v>0</v>
      </c>
      <c r="AR129" s="705">
        <f t="shared" si="10"/>
        <v>0</v>
      </c>
      <c r="AS129" s="705">
        <f t="shared" si="10"/>
        <v>0</v>
      </c>
      <c r="AT129" s="705">
        <f t="shared" si="10"/>
        <v>0</v>
      </c>
      <c r="AU129" s="705">
        <f t="shared" si="10"/>
        <v>0</v>
      </c>
      <c r="AV129" s="705">
        <f t="shared" si="10"/>
        <v>0</v>
      </c>
      <c r="AW129" s="705">
        <f t="shared" si="10"/>
        <v>0</v>
      </c>
      <c r="AX129" s="705">
        <f t="shared" si="10"/>
        <v>0</v>
      </c>
      <c r="AY129" s="705">
        <f t="shared" si="10"/>
        <v>0</v>
      </c>
    </row>
    <row r="130" spans="1:51" s="609" customFormat="1" ht="4.5" customHeight="1">
      <c r="A130" s="619"/>
      <c r="B130" s="619"/>
      <c r="C130" s="619"/>
      <c r="D130" s="619"/>
      <c r="E130" s="619"/>
      <c r="F130" s="607"/>
      <c r="G130" s="706"/>
      <c r="H130" s="706"/>
      <c r="I130" s="706"/>
      <c r="J130" s="706"/>
      <c r="K130" s="706"/>
      <c r="L130" s="706"/>
      <c r="M130" s="706"/>
      <c r="N130" s="706"/>
      <c r="O130" s="706"/>
      <c r="P130" s="706"/>
      <c r="Q130" s="706"/>
      <c r="R130" s="706"/>
      <c r="S130" s="706"/>
      <c r="T130" s="706"/>
      <c r="U130" s="706"/>
      <c r="V130" s="706"/>
      <c r="W130" s="706"/>
      <c r="X130" s="706"/>
      <c r="Y130" s="706"/>
      <c r="Z130" s="706"/>
      <c r="AA130" s="706"/>
      <c r="AB130" s="706"/>
      <c r="AC130" s="706"/>
      <c r="AD130" s="706"/>
      <c r="AE130" s="706"/>
      <c r="AF130" s="706"/>
      <c r="AG130" s="706"/>
      <c r="AH130" s="706"/>
      <c r="AI130" s="706"/>
      <c r="AJ130" s="706"/>
      <c r="AK130" s="706"/>
      <c r="AL130" s="706"/>
      <c r="AM130" s="706"/>
      <c r="AN130" s="706"/>
      <c r="AO130" s="706"/>
      <c r="AP130" s="706"/>
      <c r="AQ130" s="706"/>
      <c r="AR130" s="706"/>
      <c r="AS130" s="706"/>
      <c r="AT130" s="706"/>
      <c r="AU130" s="706"/>
      <c r="AV130" s="706"/>
      <c r="AW130" s="706"/>
      <c r="AX130" s="706"/>
      <c r="AY130" s="706"/>
    </row>
    <row r="131" spans="1:51" s="609" customFormat="1" ht="12.75">
      <c r="A131" s="666" t="s">
        <v>186</v>
      </c>
      <c r="B131" s="667"/>
      <c r="C131" s="667"/>
      <c r="D131" s="667"/>
      <c r="E131" s="668"/>
      <c r="F131" s="607"/>
      <c r="G131" s="705">
        <f>SUM(G81:G94)</f>
        <v>0</v>
      </c>
      <c r="H131" s="705">
        <f aca="true" t="shared" si="11" ref="H131:AY131">SUM(H81:H94)</f>
        <v>426.4246939309617</v>
      </c>
      <c r="I131" s="705">
        <f t="shared" si="11"/>
        <v>338.77781888325876</v>
      </c>
      <c r="J131" s="705">
        <f t="shared" si="11"/>
        <v>327.90348997867824</v>
      </c>
      <c r="K131" s="705">
        <f t="shared" si="11"/>
        <v>327.90348997867824</v>
      </c>
      <c r="L131" s="705">
        <f t="shared" si="11"/>
        <v>178.14119026074022</v>
      </c>
      <c r="M131" s="705">
        <f t="shared" si="11"/>
        <v>173.23471225184505</v>
      </c>
      <c r="N131" s="705">
        <f t="shared" si="11"/>
        <v>173.23471225184505</v>
      </c>
      <c r="O131" s="705">
        <f t="shared" si="11"/>
        <v>173.23471225184505</v>
      </c>
      <c r="P131" s="705">
        <f t="shared" si="11"/>
        <v>71.68640903597932</v>
      </c>
      <c r="Q131" s="705">
        <f t="shared" si="11"/>
        <v>51.510800582762315</v>
      </c>
      <c r="R131" s="705">
        <f t="shared" si="11"/>
        <v>34.730165409995934</v>
      </c>
      <c r="S131" s="705">
        <f t="shared" si="11"/>
        <v>34.730165409995934</v>
      </c>
      <c r="T131" s="705">
        <f t="shared" si="11"/>
        <v>34.730165409995934</v>
      </c>
      <c r="U131" s="705">
        <f t="shared" si="11"/>
        <v>34.730165409995934</v>
      </c>
      <c r="V131" s="705">
        <f t="shared" si="11"/>
        <v>20.073846381842568</v>
      </c>
      <c r="W131" s="705">
        <f t="shared" si="11"/>
        <v>3.9922603480478527</v>
      </c>
      <c r="X131" s="705">
        <f t="shared" si="11"/>
        <v>3.4723108290645985</v>
      </c>
      <c r="Y131" s="705">
        <f t="shared" si="11"/>
        <v>3.4723108290645985</v>
      </c>
      <c r="Z131" s="705">
        <f t="shared" si="11"/>
        <v>1.1388</v>
      </c>
      <c r="AA131" s="705">
        <f t="shared" si="11"/>
        <v>1.1388</v>
      </c>
      <c r="AB131" s="705">
        <f t="shared" si="11"/>
        <v>0</v>
      </c>
      <c r="AC131" s="705">
        <f t="shared" si="11"/>
        <v>0</v>
      </c>
      <c r="AD131" s="705">
        <f t="shared" si="11"/>
        <v>0</v>
      </c>
      <c r="AE131" s="705">
        <f t="shared" si="11"/>
        <v>0</v>
      </c>
      <c r="AF131" s="705">
        <f t="shared" si="11"/>
        <v>0</v>
      </c>
      <c r="AG131" s="705">
        <f t="shared" si="11"/>
        <v>0</v>
      </c>
      <c r="AH131" s="705">
        <f t="shared" si="11"/>
        <v>0</v>
      </c>
      <c r="AI131" s="705">
        <f t="shared" si="11"/>
        <v>0</v>
      </c>
      <c r="AJ131" s="705">
        <f t="shared" si="11"/>
        <v>0</v>
      </c>
      <c r="AK131" s="705">
        <f t="shared" si="11"/>
        <v>0</v>
      </c>
      <c r="AL131" s="705">
        <f t="shared" si="11"/>
        <v>0</v>
      </c>
      <c r="AM131" s="705">
        <f t="shared" si="11"/>
        <v>0</v>
      </c>
      <c r="AN131" s="705">
        <f t="shared" si="11"/>
        <v>0</v>
      </c>
      <c r="AO131" s="705">
        <f t="shared" si="11"/>
        <v>0</v>
      </c>
      <c r="AP131" s="705">
        <f t="shared" si="11"/>
        <v>0</v>
      </c>
      <c r="AQ131" s="705">
        <f t="shared" si="11"/>
        <v>0</v>
      </c>
      <c r="AR131" s="705">
        <f t="shared" si="11"/>
        <v>0</v>
      </c>
      <c r="AS131" s="705">
        <f t="shared" si="11"/>
        <v>0</v>
      </c>
      <c r="AT131" s="705">
        <f t="shared" si="11"/>
        <v>0</v>
      </c>
      <c r="AU131" s="705">
        <f t="shared" si="11"/>
        <v>0</v>
      </c>
      <c r="AV131" s="705">
        <f t="shared" si="11"/>
        <v>0</v>
      </c>
      <c r="AW131" s="705">
        <f t="shared" si="11"/>
        <v>0</v>
      </c>
      <c r="AX131" s="705">
        <f t="shared" si="11"/>
        <v>0</v>
      </c>
      <c r="AY131" s="705">
        <f t="shared" si="11"/>
        <v>0</v>
      </c>
    </row>
    <row r="132" spans="1:51" s="609" customFormat="1" ht="4.5" customHeight="1">
      <c r="A132" s="619"/>
      <c r="B132" s="619"/>
      <c r="C132" s="619"/>
      <c r="D132" s="619"/>
      <c r="E132" s="619"/>
      <c r="F132" s="607"/>
      <c r="G132" s="706"/>
      <c r="H132" s="706"/>
      <c r="I132" s="706"/>
      <c r="J132" s="706"/>
      <c r="K132" s="706"/>
      <c r="L132" s="706"/>
      <c r="M132" s="706"/>
      <c r="N132" s="706"/>
      <c r="O132" s="706"/>
      <c r="P132" s="706"/>
      <c r="Q132" s="706"/>
      <c r="R132" s="706"/>
      <c r="S132" s="706"/>
      <c r="T132" s="706"/>
      <c r="U132" s="706"/>
      <c r="V132" s="706"/>
      <c r="W132" s="706"/>
      <c r="X132" s="706"/>
      <c r="Y132" s="706"/>
      <c r="Z132" s="706"/>
      <c r="AA132" s="706"/>
      <c r="AB132" s="706"/>
      <c r="AC132" s="706"/>
      <c r="AD132" s="706"/>
      <c r="AE132" s="706"/>
      <c r="AF132" s="706"/>
      <c r="AG132" s="706"/>
      <c r="AH132" s="706"/>
      <c r="AI132" s="706"/>
      <c r="AJ132" s="706"/>
      <c r="AK132" s="706"/>
      <c r="AL132" s="706"/>
      <c r="AM132" s="706"/>
      <c r="AN132" s="706"/>
      <c r="AO132" s="706"/>
      <c r="AP132" s="706"/>
      <c r="AQ132" s="706"/>
      <c r="AR132" s="706"/>
      <c r="AS132" s="706"/>
      <c r="AT132" s="706"/>
      <c r="AU132" s="706"/>
      <c r="AV132" s="706"/>
      <c r="AW132" s="706"/>
      <c r="AX132" s="706"/>
      <c r="AY132" s="706"/>
    </row>
    <row r="133" spans="1:51" s="609" customFormat="1" ht="12.75">
      <c r="A133" s="666" t="s">
        <v>187</v>
      </c>
      <c r="B133" s="667"/>
      <c r="C133" s="667"/>
      <c r="D133" s="667"/>
      <c r="E133" s="668"/>
      <c r="F133" s="607"/>
      <c r="G133" s="705">
        <f>SUM(G95:G109,G126:G127)</f>
        <v>0</v>
      </c>
      <c r="H133" s="705">
        <f aca="true" t="shared" si="12" ref="H133:AY133">SUM(H95:H109,H126:H127)</f>
        <v>0</v>
      </c>
      <c r="I133" s="705">
        <f t="shared" si="12"/>
        <v>175.7569854827283</v>
      </c>
      <c r="J133" s="705">
        <f t="shared" si="12"/>
        <v>162.68459767264767</v>
      </c>
      <c r="K133" s="705">
        <f t="shared" si="12"/>
        <v>162.68459767264767</v>
      </c>
      <c r="L133" s="705">
        <f t="shared" si="12"/>
        <v>162.68459767264767</v>
      </c>
      <c r="M133" s="705">
        <f t="shared" si="12"/>
        <v>147.60899166141826</v>
      </c>
      <c r="N133" s="705">
        <f t="shared" si="12"/>
        <v>147.57353166141826</v>
      </c>
      <c r="O133" s="705">
        <f t="shared" si="12"/>
        <v>131.91183763716154</v>
      </c>
      <c r="P133" s="705">
        <f t="shared" si="12"/>
        <v>120.21122596990492</v>
      </c>
      <c r="Q133" s="705">
        <f t="shared" si="12"/>
        <v>88.52163839256598</v>
      </c>
      <c r="R133" s="705">
        <f t="shared" si="12"/>
        <v>65.04504754117548</v>
      </c>
      <c r="S133" s="705">
        <f t="shared" si="12"/>
        <v>57.697704158829076</v>
      </c>
      <c r="T133" s="705">
        <f t="shared" si="12"/>
        <v>57.697704158829076</v>
      </c>
      <c r="U133" s="705">
        <f t="shared" si="12"/>
        <v>56.19830362554908</v>
      </c>
      <c r="V133" s="705">
        <f t="shared" si="12"/>
        <v>55.85689440754592</v>
      </c>
      <c r="W133" s="705">
        <f t="shared" si="12"/>
        <v>55.54687330286862</v>
      </c>
      <c r="X133" s="705">
        <f t="shared" si="12"/>
        <v>50.23313009767166</v>
      </c>
      <c r="Y133" s="705">
        <f t="shared" si="12"/>
        <v>18.06654941363164</v>
      </c>
      <c r="Z133" s="705">
        <f t="shared" si="12"/>
        <v>18.06654941363164</v>
      </c>
      <c r="AA133" s="705">
        <f t="shared" si="12"/>
        <v>2.3756300457695745</v>
      </c>
      <c r="AB133" s="705">
        <f t="shared" si="12"/>
        <v>2.3756300457695745</v>
      </c>
      <c r="AC133" s="705">
        <f t="shared" si="12"/>
        <v>0</v>
      </c>
      <c r="AD133" s="705">
        <f t="shared" si="12"/>
        <v>0</v>
      </c>
      <c r="AE133" s="705">
        <f t="shared" si="12"/>
        <v>0</v>
      </c>
      <c r="AF133" s="705">
        <f t="shared" si="12"/>
        <v>0</v>
      </c>
      <c r="AG133" s="705">
        <f t="shared" si="12"/>
        <v>0</v>
      </c>
      <c r="AH133" s="705">
        <f t="shared" si="12"/>
        <v>0</v>
      </c>
      <c r="AI133" s="705">
        <f t="shared" si="12"/>
        <v>0</v>
      </c>
      <c r="AJ133" s="705">
        <f t="shared" si="12"/>
        <v>0</v>
      </c>
      <c r="AK133" s="705">
        <f t="shared" si="12"/>
        <v>0</v>
      </c>
      <c r="AL133" s="705">
        <f t="shared" si="12"/>
        <v>0</v>
      </c>
      <c r="AM133" s="705">
        <f t="shared" si="12"/>
        <v>0</v>
      </c>
      <c r="AN133" s="705">
        <f t="shared" si="12"/>
        <v>0</v>
      </c>
      <c r="AO133" s="705">
        <f t="shared" si="12"/>
        <v>0</v>
      </c>
      <c r="AP133" s="705">
        <f t="shared" si="12"/>
        <v>0</v>
      </c>
      <c r="AQ133" s="705">
        <f t="shared" si="12"/>
        <v>0</v>
      </c>
      <c r="AR133" s="705">
        <f t="shared" si="12"/>
        <v>0</v>
      </c>
      <c r="AS133" s="705">
        <f t="shared" si="12"/>
        <v>0</v>
      </c>
      <c r="AT133" s="705">
        <f t="shared" si="12"/>
        <v>0</v>
      </c>
      <c r="AU133" s="705">
        <f t="shared" si="12"/>
        <v>0</v>
      </c>
      <c r="AV133" s="705">
        <f t="shared" si="12"/>
        <v>0</v>
      </c>
      <c r="AW133" s="705">
        <f t="shared" si="12"/>
        <v>0</v>
      </c>
      <c r="AX133" s="705">
        <f t="shared" si="12"/>
        <v>0</v>
      </c>
      <c r="AY133" s="705">
        <f t="shared" si="12"/>
        <v>0</v>
      </c>
    </row>
    <row r="134" spans="1:51" s="609" customFormat="1" ht="4.5" customHeight="1">
      <c r="A134" s="619"/>
      <c r="B134" s="619"/>
      <c r="C134" s="619"/>
      <c r="D134" s="619"/>
      <c r="E134" s="619"/>
      <c r="F134" s="607"/>
      <c r="G134" s="706"/>
      <c r="H134" s="706"/>
      <c r="I134" s="706"/>
      <c r="J134" s="706"/>
      <c r="K134" s="706"/>
      <c r="L134" s="706"/>
      <c r="M134" s="706"/>
      <c r="N134" s="706"/>
      <c r="O134" s="706"/>
      <c r="P134" s="706"/>
      <c r="Q134" s="706"/>
      <c r="R134" s="706"/>
      <c r="S134" s="706"/>
      <c r="T134" s="706"/>
      <c r="U134" s="706"/>
      <c r="V134" s="706"/>
      <c r="W134" s="706"/>
      <c r="X134" s="706"/>
      <c r="Y134" s="706"/>
      <c r="Z134" s="706"/>
      <c r="AA134" s="706"/>
      <c r="AB134" s="706"/>
      <c r="AC134" s="706"/>
      <c r="AD134" s="706"/>
      <c r="AE134" s="706"/>
      <c r="AF134" s="706"/>
      <c r="AG134" s="706"/>
      <c r="AH134" s="706"/>
      <c r="AI134" s="706"/>
      <c r="AJ134" s="706"/>
      <c r="AK134" s="706"/>
      <c r="AL134" s="706"/>
      <c r="AM134" s="706"/>
      <c r="AN134" s="706"/>
      <c r="AO134" s="706"/>
      <c r="AP134" s="706"/>
      <c r="AQ134" s="706"/>
      <c r="AR134" s="706"/>
      <c r="AS134" s="706"/>
      <c r="AT134" s="706"/>
      <c r="AU134" s="706"/>
      <c r="AV134" s="706"/>
      <c r="AW134" s="706"/>
      <c r="AX134" s="706"/>
      <c r="AY134" s="706"/>
    </row>
    <row r="135" spans="1:51" s="609" customFormat="1" ht="12.75">
      <c r="A135" s="666" t="s">
        <v>188</v>
      </c>
      <c r="B135" s="667"/>
      <c r="C135" s="667"/>
      <c r="D135" s="667"/>
      <c r="E135" s="668"/>
      <c r="F135" s="607"/>
      <c r="G135" s="705">
        <f>SUM(G110:G125)</f>
        <v>0</v>
      </c>
      <c r="H135" s="705">
        <f aca="true" t="shared" si="13" ref="H135:AY135">SUM(H110:H125)</f>
        <v>0</v>
      </c>
      <c r="I135" s="705">
        <f t="shared" si="13"/>
        <v>0</v>
      </c>
      <c r="J135" s="705">
        <f t="shared" si="13"/>
        <v>899.9014767540232</v>
      </c>
      <c r="K135" s="705">
        <f t="shared" si="13"/>
        <v>840.1698414652174</v>
      </c>
      <c r="L135" s="705">
        <f t="shared" si="13"/>
        <v>840.1698414652174</v>
      </c>
      <c r="M135" s="705">
        <f t="shared" si="13"/>
        <v>838.7593116928929</v>
      </c>
      <c r="N135" s="705">
        <f t="shared" si="13"/>
        <v>774.104216295158</v>
      </c>
      <c r="O135" s="705">
        <f t="shared" si="13"/>
        <v>647.0249338862635</v>
      </c>
      <c r="P135" s="705">
        <f t="shared" si="13"/>
        <v>638.844867934296</v>
      </c>
      <c r="Q135" s="705">
        <f t="shared" si="13"/>
        <v>638.6663847656707</v>
      </c>
      <c r="R135" s="705">
        <f t="shared" si="13"/>
        <v>434.9256663208449</v>
      </c>
      <c r="S135" s="705">
        <f t="shared" si="13"/>
        <v>186.97277277035735</v>
      </c>
      <c r="T135" s="705">
        <f t="shared" si="13"/>
        <v>155.05856833533022</v>
      </c>
      <c r="U135" s="705">
        <f t="shared" si="13"/>
        <v>45.237337716816135</v>
      </c>
      <c r="V135" s="705">
        <f t="shared" si="13"/>
        <v>40.83712062995174</v>
      </c>
      <c r="W135" s="705">
        <f t="shared" si="13"/>
        <v>40.83712062995174</v>
      </c>
      <c r="X135" s="705">
        <f t="shared" si="13"/>
        <v>40.210081561628996</v>
      </c>
      <c r="Y135" s="705">
        <f t="shared" si="13"/>
        <v>35.01188033731643</v>
      </c>
      <c r="Z135" s="705">
        <f t="shared" si="13"/>
        <v>31.786201782889453</v>
      </c>
      <c r="AA135" s="705">
        <f t="shared" si="13"/>
        <v>31.14522783048594</v>
      </c>
      <c r="AB135" s="705">
        <f t="shared" si="13"/>
        <v>27.26763289679128</v>
      </c>
      <c r="AC135" s="705">
        <f t="shared" si="13"/>
        <v>7.321328348367208</v>
      </c>
      <c r="AD135" s="705">
        <f t="shared" si="13"/>
        <v>0</v>
      </c>
      <c r="AE135" s="705">
        <f t="shared" si="13"/>
        <v>0</v>
      </c>
      <c r="AF135" s="705">
        <f t="shared" si="13"/>
        <v>0</v>
      </c>
      <c r="AG135" s="705">
        <f t="shared" si="13"/>
        <v>0</v>
      </c>
      <c r="AH135" s="705">
        <f t="shared" si="13"/>
        <v>0</v>
      </c>
      <c r="AI135" s="705">
        <f t="shared" si="13"/>
        <v>0</v>
      </c>
      <c r="AJ135" s="705">
        <f t="shared" si="13"/>
        <v>0</v>
      </c>
      <c r="AK135" s="705">
        <f t="shared" si="13"/>
        <v>0</v>
      </c>
      <c r="AL135" s="705">
        <f t="shared" si="13"/>
        <v>0</v>
      </c>
      <c r="AM135" s="705">
        <f t="shared" si="13"/>
        <v>0</v>
      </c>
      <c r="AN135" s="705">
        <f t="shared" si="13"/>
        <v>0</v>
      </c>
      <c r="AO135" s="705">
        <f t="shared" si="13"/>
        <v>0</v>
      </c>
      <c r="AP135" s="705">
        <f t="shared" si="13"/>
        <v>0</v>
      </c>
      <c r="AQ135" s="705">
        <f t="shared" si="13"/>
        <v>0</v>
      </c>
      <c r="AR135" s="705">
        <f t="shared" si="13"/>
        <v>0</v>
      </c>
      <c r="AS135" s="705">
        <f t="shared" si="13"/>
        <v>0</v>
      </c>
      <c r="AT135" s="705">
        <f t="shared" si="13"/>
        <v>0</v>
      </c>
      <c r="AU135" s="705">
        <f t="shared" si="13"/>
        <v>0</v>
      </c>
      <c r="AV135" s="705">
        <f t="shared" si="13"/>
        <v>0</v>
      </c>
      <c r="AW135" s="705">
        <f t="shared" si="13"/>
        <v>0</v>
      </c>
      <c r="AX135" s="705">
        <f t="shared" si="13"/>
        <v>0</v>
      </c>
      <c r="AY135" s="705">
        <f t="shared" si="13"/>
        <v>0</v>
      </c>
    </row>
    <row r="136" spans="1:51" s="609" customFormat="1" ht="4.5" customHeight="1">
      <c r="A136" s="619"/>
      <c r="B136" s="619"/>
      <c r="C136" s="619"/>
      <c r="D136" s="619"/>
      <c r="E136" s="619"/>
      <c r="F136" s="607"/>
      <c r="G136" s="706"/>
      <c r="H136" s="706"/>
      <c r="I136" s="706"/>
      <c r="J136" s="706"/>
      <c r="K136" s="706"/>
      <c r="L136" s="706"/>
      <c r="M136" s="706"/>
      <c r="N136" s="706"/>
      <c r="O136" s="706"/>
      <c r="P136" s="706"/>
      <c r="Q136" s="706"/>
      <c r="R136" s="706"/>
      <c r="S136" s="706"/>
      <c r="T136" s="706"/>
      <c r="U136" s="706"/>
      <c r="V136" s="706"/>
      <c r="W136" s="706"/>
      <c r="X136" s="706"/>
      <c r="Y136" s="706"/>
      <c r="Z136" s="706"/>
      <c r="AA136" s="706"/>
      <c r="AB136" s="706"/>
      <c r="AC136" s="706"/>
      <c r="AD136" s="706"/>
      <c r="AE136" s="706"/>
      <c r="AF136" s="706"/>
      <c r="AG136" s="706"/>
      <c r="AH136" s="706"/>
      <c r="AI136" s="706"/>
      <c r="AJ136" s="706"/>
      <c r="AK136" s="706"/>
      <c r="AL136" s="706"/>
      <c r="AM136" s="706"/>
      <c r="AN136" s="706"/>
      <c r="AO136" s="706"/>
      <c r="AP136" s="706"/>
      <c r="AQ136" s="706"/>
      <c r="AR136" s="706"/>
      <c r="AS136" s="706"/>
      <c r="AT136" s="706"/>
      <c r="AU136" s="706"/>
      <c r="AV136" s="706"/>
      <c r="AW136" s="706"/>
      <c r="AX136" s="706"/>
      <c r="AY136" s="706"/>
    </row>
    <row r="137" spans="1:51" s="609" customFormat="1" ht="12.75">
      <c r="A137" s="666" t="s">
        <v>189</v>
      </c>
      <c r="B137" s="670"/>
      <c r="C137" s="670"/>
      <c r="D137" s="670"/>
      <c r="E137" s="671"/>
      <c r="F137" s="607"/>
      <c r="G137" s="705">
        <f>SUM(G76:G126)</f>
        <v>310.220089234045</v>
      </c>
      <c r="H137" s="705">
        <f aca="true" t="shared" si="14" ref="H137:AY137">SUM(H76:H126)</f>
        <v>736.6447831650069</v>
      </c>
      <c r="I137" s="705">
        <f t="shared" si="14"/>
        <v>824.7548936000322</v>
      </c>
      <c r="J137" s="705">
        <f t="shared" si="14"/>
        <v>1700.7096536393942</v>
      </c>
      <c r="K137" s="705">
        <f t="shared" si="14"/>
        <v>1384.6362895525037</v>
      </c>
      <c r="L137" s="705">
        <f t="shared" si="14"/>
        <v>1234.8739898345657</v>
      </c>
      <c r="M137" s="705">
        <f t="shared" si="14"/>
        <v>1208.88704670629</v>
      </c>
      <c r="N137" s="705">
        <f t="shared" si="14"/>
        <v>1144.1964913085549</v>
      </c>
      <c r="O137" s="705">
        <f t="shared" si="14"/>
        <v>998.4814243847225</v>
      </c>
      <c r="P137" s="705">
        <f t="shared" si="14"/>
        <v>877.0524435496325</v>
      </c>
      <c r="Q137" s="705">
        <f t="shared" si="14"/>
        <v>822.4515026596823</v>
      </c>
      <c r="R137" s="705">
        <f t="shared" si="14"/>
        <v>578.4535581906996</v>
      </c>
      <c r="S137" s="705">
        <f t="shared" si="14"/>
        <v>323.15332125786557</v>
      </c>
      <c r="T137" s="705">
        <f t="shared" si="14"/>
        <v>291.2391168228384</v>
      </c>
      <c r="U137" s="705">
        <f t="shared" si="14"/>
        <v>175.77019600817255</v>
      </c>
      <c r="V137" s="705">
        <f t="shared" si="14"/>
        <v>151.19260040495013</v>
      </c>
      <c r="W137" s="705">
        <f t="shared" si="14"/>
        <v>134.80099326647812</v>
      </c>
      <c r="X137" s="705">
        <f t="shared" si="14"/>
        <v>128.34026147397515</v>
      </c>
      <c r="Y137" s="705">
        <f t="shared" si="14"/>
        <v>75.15144110464618</v>
      </c>
      <c r="Z137" s="705">
        <f t="shared" si="14"/>
        <v>69.59225172115461</v>
      </c>
      <c r="AA137" s="705">
        <f t="shared" si="14"/>
        <v>45.51312741884825</v>
      </c>
      <c r="AB137" s="705">
        <f t="shared" si="14"/>
        <v>40.49673248515359</v>
      </c>
      <c r="AC137" s="705">
        <f t="shared" si="14"/>
        <v>18.174797890959944</v>
      </c>
      <c r="AD137" s="705">
        <f t="shared" si="14"/>
        <v>10.853469542592736</v>
      </c>
      <c r="AE137" s="705">
        <f t="shared" si="14"/>
        <v>10.853469542592736</v>
      </c>
      <c r="AF137" s="705">
        <f t="shared" si="14"/>
        <v>10.853469542592736</v>
      </c>
      <c r="AG137" s="705">
        <f t="shared" si="14"/>
        <v>10.853469542592736</v>
      </c>
      <c r="AH137" s="705">
        <f t="shared" si="14"/>
        <v>10.853469542592736</v>
      </c>
      <c r="AI137" s="705">
        <f t="shared" si="14"/>
        <v>10.853469542592736</v>
      </c>
      <c r="AJ137" s="705">
        <f t="shared" si="14"/>
        <v>10.853469542592736</v>
      </c>
      <c r="AK137" s="705">
        <f t="shared" si="14"/>
        <v>0</v>
      </c>
      <c r="AL137" s="705">
        <f t="shared" si="14"/>
        <v>0</v>
      </c>
      <c r="AM137" s="705">
        <f t="shared" si="14"/>
        <v>0</v>
      </c>
      <c r="AN137" s="705">
        <f t="shared" si="14"/>
        <v>0</v>
      </c>
      <c r="AO137" s="705">
        <f t="shared" si="14"/>
        <v>0</v>
      </c>
      <c r="AP137" s="705">
        <f t="shared" si="14"/>
        <v>0</v>
      </c>
      <c r="AQ137" s="705">
        <f t="shared" si="14"/>
        <v>0</v>
      </c>
      <c r="AR137" s="705">
        <f t="shared" si="14"/>
        <v>0</v>
      </c>
      <c r="AS137" s="705">
        <f t="shared" si="14"/>
        <v>0</v>
      </c>
      <c r="AT137" s="705">
        <f t="shared" si="14"/>
        <v>0</v>
      </c>
      <c r="AU137" s="705">
        <f t="shared" si="14"/>
        <v>0</v>
      </c>
      <c r="AV137" s="705">
        <f t="shared" si="14"/>
        <v>0</v>
      </c>
      <c r="AW137" s="705">
        <f t="shared" si="14"/>
        <v>0</v>
      </c>
      <c r="AX137" s="705">
        <f t="shared" si="14"/>
        <v>0</v>
      </c>
      <c r="AY137" s="705">
        <f t="shared" si="14"/>
        <v>0</v>
      </c>
    </row>
    <row r="138" spans="1:51" s="609" customFormat="1" ht="12.75">
      <c r="A138" s="606"/>
      <c r="B138" s="606"/>
      <c r="C138" s="606"/>
      <c r="D138" s="606"/>
      <c r="E138" s="606"/>
      <c r="F138" s="607"/>
      <c r="G138" s="672">
        <v>96</v>
      </c>
      <c r="H138" s="672">
        <f>G138+1</f>
        <v>97</v>
      </c>
      <c r="I138" s="672">
        <f aca="true" t="shared" si="15" ref="I138:AY138">H138+1</f>
        <v>98</v>
      </c>
      <c r="J138" s="672">
        <f t="shared" si="15"/>
        <v>99</v>
      </c>
      <c r="K138" s="672">
        <f t="shared" si="15"/>
        <v>100</v>
      </c>
      <c r="L138" s="672">
        <f t="shared" si="15"/>
        <v>101</v>
      </c>
      <c r="M138" s="672">
        <f t="shared" si="15"/>
        <v>102</v>
      </c>
      <c r="N138" s="672">
        <f t="shared" si="15"/>
        <v>103</v>
      </c>
      <c r="O138" s="672">
        <f t="shared" si="15"/>
        <v>104</v>
      </c>
      <c r="P138" s="672">
        <f t="shared" si="15"/>
        <v>105</v>
      </c>
      <c r="Q138" s="672">
        <f t="shared" si="15"/>
        <v>106</v>
      </c>
      <c r="R138" s="672">
        <f t="shared" si="15"/>
        <v>107</v>
      </c>
      <c r="S138" s="672">
        <f t="shared" si="15"/>
        <v>108</v>
      </c>
      <c r="T138" s="672">
        <f t="shared" si="15"/>
        <v>109</v>
      </c>
      <c r="U138" s="672">
        <f t="shared" si="15"/>
        <v>110</v>
      </c>
      <c r="V138" s="672">
        <f t="shared" si="15"/>
        <v>111</v>
      </c>
      <c r="W138" s="672">
        <f t="shared" si="15"/>
        <v>112</v>
      </c>
      <c r="X138" s="672">
        <f t="shared" si="15"/>
        <v>113</v>
      </c>
      <c r="Y138" s="672">
        <f t="shared" si="15"/>
        <v>114</v>
      </c>
      <c r="Z138" s="672">
        <f t="shared" si="15"/>
        <v>115</v>
      </c>
      <c r="AA138" s="672">
        <f t="shared" si="15"/>
        <v>116</v>
      </c>
      <c r="AB138" s="672">
        <f t="shared" si="15"/>
        <v>117</v>
      </c>
      <c r="AC138" s="672">
        <f t="shared" si="15"/>
        <v>118</v>
      </c>
      <c r="AD138" s="672">
        <f t="shared" si="15"/>
        <v>119</v>
      </c>
      <c r="AE138" s="672">
        <f t="shared" si="15"/>
        <v>120</v>
      </c>
      <c r="AF138" s="672">
        <f t="shared" si="15"/>
        <v>121</v>
      </c>
      <c r="AG138" s="672">
        <f t="shared" si="15"/>
        <v>122</v>
      </c>
      <c r="AH138" s="672">
        <f t="shared" si="15"/>
        <v>123</v>
      </c>
      <c r="AI138" s="672">
        <f t="shared" si="15"/>
        <v>124</v>
      </c>
      <c r="AJ138" s="672">
        <f t="shared" si="15"/>
        <v>125</v>
      </c>
      <c r="AK138" s="672">
        <f t="shared" si="15"/>
        <v>126</v>
      </c>
      <c r="AL138" s="672">
        <f t="shared" si="15"/>
        <v>127</v>
      </c>
      <c r="AM138" s="672">
        <f t="shared" si="15"/>
        <v>128</v>
      </c>
      <c r="AN138" s="672">
        <f t="shared" si="15"/>
        <v>129</v>
      </c>
      <c r="AO138" s="672">
        <f t="shared" si="15"/>
        <v>130</v>
      </c>
      <c r="AP138" s="672">
        <f t="shared" si="15"/>
        <v>131</v>
      </c>
      <c r="AQ138" s="672">
        <f t="shared" si="15"/>
        <v>132</v>
      </c>
      <c r="AR138" s="672">
        <f t="shared" si="15"/>
        <v>133</v>
      </c>
      <c r="AS138" s="672">
        <f t="shared" si="15"/>
        <v>134</v>
      </c>
      <c r="AT138" s="672">
        <f t="shared" si="15"/>
        <v>135</v>
      </c>
      <c r="AU138" s="672">
        <f t="shared" si="15"/>
        <v>136</v>
      </c>
      <c r="AV138" s="672">
        <f t="shared" si="15"/>
        <v>137</v>
      </c>
      <c r="AW138" s="672">
        <f t="shared" si="15"/>
        <v>138</v>
      </c>
      <c r="AX138" s="672">
        <f t="shared" si="15"/>
        <v>139</v>
      </c>
      <c r="AY138" s="672">
        <f t="shared" si="15"/>
        <v>140</v>
      </c>
    </row>
    <row r="139" spans="1:51" s="609" customFormat="1" ht="12.75">
      <c r="A139" s="606"/>
      <c r="B139" s="606"/>
      <c r="C139" s="606"/>
      <c r="D139" s="606"/>
      <c r="E139" s="606"/>
      <c r="F139" s="607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8"/>
      <c r="AF139" s="608"/>
      <c r="AG139" s="608"/>
      <c r="AH139" s="608"/>
      <c r="AI139" s="608"/>
      <c r="AJ139" s="608"/>
      <c r="AK139" s="608"/>
      <c r="AL139" s="608"/>
      <c r="AM139" s="608"/>
      <c r="AN139" s="608"/>
      <c r="AO139" s="608"/>
      <c r="AP139" s="608"/>
      <c r="AQ139" s="608"/>
      <c r="AR139" s="608"/>
      <c r="AS139" s="608"/>
      <c r="AT139" s="608"/>
      <c r="AU139" s="608"/>
      <c r="AV139" s="608"/>
      <c r="AW139" s="608"/>
      <c r="AX139" s="608"/>
      <c r="AY139" s="608"/>
    </row>
    <row r="140" spans="1:51" s="609" customFormat="1" ht="15.75">
      <c r="A140" s="616" t="s">
        <v>191</v>
      </c>
      <c r="B140" s="606"/>
      <c r="C140" s="606"/>
      <c r="D140" s="606"/>
      <c r="E140" s="606"/>
      <c r="F140" s="607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08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8"/>
      <c r="AE140" s="608"/>
      <c r="AF140" s="608"/>
      <c r="AG140" s="608"/>
      <c r="AH140" s="608"/>
      <c r="AI140" s="608"/>
      <c r="AJ140" s="608"/>
      <c r="AK140" s="608"/>
      <c r="AL140" s="608"/>
      <c r="AM140" s="608"/>
      <c r="AN140" s="608"/>
      <c r="AO140" s="608"/>
      <c r="AP140" s="608"/>
      <c r="AQ140" s="608"/>
      <c r="AR140" s="608"/>
      <c r="AS140" s="608"/>
      <c r="AT140" s="608"/>
      <c r="AU140" s="608"/>
      <c r="AV140" s="608"/>
      <c r="AW140" s="608"/>
      <c r="AX140" s="608"/>
      <c r="AY140" s="608"/>
    </row>
    <row r="141" spans="1:51" s="609" customFormat="1" ht="25.5">
      <c r="A141" s="617" t="s">
        <v>154</v>
      </c>
      <c r="B141" s="617" t="s">
        <v>155</v>
      </c>
      <c r="C141" s="617" t="s">
        <v>156</v>
      </c>
      <c r="D141" s="618" t="s">
        <v>157</v>
      </c>
      <c r="E141" s="618" t="s">
        <v>158</v>
      </c>
      <c r="F141" s="607"/>
      <c r="G141" s="617">
        <v>2006</v>
      </c>
      <c r="H141" s="617">
        <f>G141+1</f>
        <v>2007</v>
      </c>
      <c r="I141" s="617">
        <f aca="true" t="shared" si="16" ref="I141:AY141">H141+1</f>
        <v>2008</v>
      </c>
      <c r="J141" s="617">
        <f t="shared" si="16"/>
        <v>2009</v>
      </c>
      <c r="K141" s="617">
        <f t="shared" si="16"/>
        <v>2010</v>
      </c>
      <c r="L141" s="617">
        <f t="shared" si="16"/>
        <v>2011</v>
      </c>
      <c r="M141" s="617">
        <f t="shared" si="16"/>
        <v>2012</v>
      </c>
      <c r="N141" s="617">
        <f t="shared" si="16"/>
        <v>2013</v>
      </c>
      <c r="O141" s="617">
        <f t="shared" si="16"/>
        <v>2014</v>
      </c>
      <c r="P141" s="617">
        <f t="shared" si="16"/>
        <v>2015</v>
      </c>
      <c r="Q141" s="617">
        <f t="shared" si="16"/>
        <v>2016</v>
      </c>
      <c r="R141" s="617">
        <f t="shared" si="16"/>
        <v>2017</v>
      </c>
      <c r="S141" s="617">
        <f t="shared" si="16"/>
        <v>2018</v>
      </c>
      <c r="T141" s="617">
        <f t="shared" si="16"/>
        <v>2019</v>
      </c>
      <c r="U141" s="617">
        <f t="shared" si="16"/>
        <v>2020</v>
      </c>
      <c r="V141" s="617">
        <f t="shared" si="16"/>
        <v>2021</v>
      </c>
      <c r="W141" s="617">
        <f t="shared" si="16"/>
        <v>2022</v>
      </c>
      <c r="X141" s="617">
        <f t="shared" si="16"/>
        <v>2023</v>
      </c>
      <c r="Y141" s="617">
        <f t="shared" si="16"/>
        <v>2024</v>
      </c>
      <c r="Z141" s="617">
        <f t="shared" si="16"/>
        <v>2025</v>
      </c>
      <c r="AA141" s="617">
        <f t="shared" si="16"/>
        <v>2026</v>
      </c>
      <c r="AB141" s="617">
        <f t="shared" si="16"/>
        <v>2027</v>
      </c>
      <c r="AC141" s="617">
        <f t="shared" si="16"/>
        <v>2028</v>
      </c>
      <c r="AD141" s="617">
        <f t="shared" si="16"/>
        <v>2029</v>
      </c>
      <c r="AE141" s="617">
        <f t="shared" si="16"/>
        <v>2030</v>
      </c>
      <c r="AF141" s="617">
        <f t="shared" si="16"/>
        <v>2031</v>
      </c>
      <c r="AG141" s="617">
        <f t="shared" si="16"/>
        <v>2032</v>
      </c>
      <c r="AH141" s="617">
        <f t="shared" si="16"/>
        <v>2033</v>
      </c>
      <c r="AI141" s="617">
        <f t="shared" si="16"/>
        <v>2034</v>
      </c>
      <c r="AJ141" s="617">
        <f t="shared" si="16"/>
        <v>2035</v>
      </c>
      <c r="AK141" s="617">
        <f t="shared" si="16"/>
        <v>2036</v>
      </c>
      <c r="AL141" s="617">
        <f t="shared" si="16"/>
        <v>2037</v>
      </c>
      <c r="AM141" s="617">
        <f t="shared" si="16"/>
        <v>2038</v>
      </c>
      <c r="AN141" s="617">
        <f t="shared" si="16"/>
        <v>2039</v>
      </c>
      <c r="AO141" s="617">
        <f t="shared" si="16"/>
        <v>2040</v>
      </c>
      <c r="AP141" s="617">
        <f t="shared" si="16"/>
        <v>2041</v>
      </c>
      <c r="AQ141" s="617">
        <f t="shared" si="16"/>
        <v>2042</v>
      </c>
      <c r="AR141" s="617">
        <f t="shared" si="16"/>
        <v>2043</v>
      </c>
      <c r="AS141" s="617">
        <f t="shared" si="16"/>
        <v>2044</v>
      </c>
      <c r="AT141" s="617">
        <f t="shared" si="16"/>
        <v>2045</v>
      </c>
      <c r="AU141" s="617">
        <f t="shared" si="16"/>
        <v>2046</v>
      </c>
      <c r="AV141" s="617">
        <f t="shared" si="16"/>
        <v>2047</v>
      </c>
      <c r="AW141" s="617">
        <f t="shared" si="16"/>
        <v>2048</v>
      </c>
      <c r="AX141" s="617">
        <f t="shared" si="16"/>
        <v>2049</v>
      </c>
      <c r="AY141" s="617">
        <f t="shared" si="16"/>
        <v>2050</v>
      </c>
    </row>
    <row r="142" spans="1:51" s="609" customFormat="1" ht="4.5" customHeight="1">
      <c r="A142" s="619"/>
      <c r="B142" s="619"/>
      <c r="C142" s="619"/>
      <c r="D142" s="619"/>
      <c r="E142" s="619"/>
      <c r="F142" s="607"/>
      <c r="G142" s="606"/>
      <c r="H142" s="606"/>
      <c r="I142" s="606"/>
      <c r="J142" s="606"/>
      <c r="K142" s="606"/>
      <c r="L142" s="606"/>
      <c r="M142" s="606"/>
      <c r="N142" s="606"/>
      <c r="O142" s="606"/>
      <c r="P142" s="606"/>
      <c r="Q142" s="606"/>
      <c r="R142" s="606"/>
      <c r="S142" s="606"/>
      <c r="T142" s="606"/>
      <c r="U142" s="606"/>
      <c r="V142" s="606"/>
      <c r="W142" s="606"/>
      <c r="X142" s="606"/>
      <c r="Y142" s="606"/>
      <c r="Z142" s="606"/>
      <c r="AA142" s="606"/>
      <c r="AB142" s="606"/>
      <c r="AC142" s="606"/>
      <c r="AD142" s="606"/>
      <c r="AE142" s="606"/>
      <c r="AF142" s="606"/>
      <c r="AG142" s="606"/>
      <c r="AH142" s="606"/>
      <c r="AI142" s="606"/>
      <c r="AJ142" s="606"/>
      <c r="AK142" s="606"/>
      <c r="AL142" s="606"/>
      <c r="AM142" s="606"/>
      <c r="AN142" s="606"/>
      <c r="AO142" s="606"/>
      <c r="AP142" s="606"/>
      <c r="AQ142" s="606"/>
      <c r="AR142" s="606"/>
      <c r="AS142" s="606"/>
      <c r="AT142" s="606"/>
      <c r="AU142" s="606"/>
      <c r="AV142" s="606"/>
      <c r="AW142" s="606"/>
      <c r="AX142" s="606"/>
      <c r="AY142" s="606"/>
    </row>
    <row r="143" spans="1:51" s="609" customFormat="1" ht="12.75">
      <c r="A143" s="620">
        <v>1</v>
      </c>
      <c r="B143" s="621" t="s">
        <v>159</v>
      </c>
      <c r="C143" s="621" t="s">
        <v>160</v>
      </c>
      <c r="D143" s="621">
        <v>2006</v>
      </c>
      <c r="E143" s="622" t="s">
        <v>161</v>
      </c>
      <c r="F143" s="611" t="b">
        <v>0</v>
      </c>
      <c r="G143" s="623">
        <v>0.0011570903512452735</v>
      </c>
      <c r="H143" s="625">
        <v>0.0011570903512452735</v>
      </c>
      <c r="I143" s="625">
        <v>0.0011570903512452735</v>
      </c>
      <c r="J143" s="625">
        <v>0.0011570903512452735</v>
      </c>
      <c r="K143" s="625">
        <v>0.0011570903512452735</v>
      </c>
      <c r="L143" s="625">
        <v>0.0011570903512452735</v>
      </c>
      <c r="M143" s="625">
        <v>0</v>
      </c>
      <c r="N143" s="625">
        <v>0</v>
      </c>
      <c r="O143" s="625">
        <v>0</v>
      </c>
      <c r="P143" s="625">
        <v>0</v>
      </c>
      <c r="Q143" s="625">
        <v>0</v>
      </c>
      <c r="R143" s="625">
        <v>0</v>
      </c>
      <c r="S143" s="625">
        <v>0</v>
      </c>
      <c r="T143" s="625">
        <v>0</v>
      </c>
      <c r="U143" s="625">
        <v>0</v>
      </c>
      <c r="V143" s="625">
        <v>0</v>
      </c>
      <c r="W143" s="625">
        <v>0</v>
      </c>
      <c r="X143" s="625">
        <v>0</v>
      </c>
      <c r="Y143" s="625">
        <v>0</v>
      </c>
      <c r="Z143" s="625">
        <v>0</v>
      </c>
      <c r="AA143" s="625">
        <v>0</v>
      </c>
      <c r="AB143" s="625">
        <v>0</v>
      </c>
      <c r="AC143" s="625">
        <v>0</v>
      </c>
      <c r="AD143" s="625">
        <v>0</v>
      </c>
      <c r="AE143" s="625">
        <v>0</v>
      </c>
      <c r="AF143" s="625">
        <v>0</v>
      </c>
      <c r="AG143" s="625">
        <v>0</v>
      </c>
      <c r="AH143" s="625">
        <v>0</v>
      </c>
      <c r="AI143" s="625">
        <v>0</v>
      </c>
      <c r="AJ143" s="625">
        <v>0</v>
      </c>
      <c r="AK143" s="625">
        <v>0</v>
      </c>
      <c r="AL143" s="625">
        <v>0</v>
      </c>
      <c r="AM143" s="625">
        <v>0</v>
      </c>
      <c r="AN143" s="625">
        <v>0</v>
      </c>
      <c r="AO143" s="625">
        <v>0</v>
      </c>
      <c r="AP143" s="625">
        <v>0</v>
      </c>
      <c r="AQ143" s="625">
        <v>0</v>
      </c>
      <c r="AR143" s="625">
        <v>0</v>
      </c>
      <c r="AS143" s="625">
        <v>0</v>
      </c>
      <c r="AT143" s="625">
        <v>0</v>
      </c>
      <c r="AU143" s="625">
        <v>0</v>
      </c>
      <c r="AV143" s="625">
        <v>0</v>
      </c>
      <c r="AW143" s="625">
        <v>0</v>
      </c>
      <c r="AX143" s="625">
        <v>0</v>
      </c>
      <c r="AY143" s="626">
        <v>0</v>
      </c>
    </row>
    <row r="144" spans="1:51" s="609" customFormat="1" ht="12.75">
      <c r="A144" s="627">
        <f>A143+1</f>
        <v>2</v>
      </c>
      <c r="B144" s="628" t="s">
        <v>140</v>
      </c>
      <c r="C144" s="628" t="s">
        <v>160</v>
      </c>
      <c r="D144" s="628">
        <v>2006</v>
      </c>
      <c r="E144" s="629" t="s">
        <v>161</v>
      </c>
      <c r="F144" s="611" t="b">
        <v>0</v>
      </c>
      <c r="G144" s="630">
        <v>0.01278037609920466</v>
      </c>
      <c r="H144" s="631">
        <v>0.01278037609920466</v>
      </c>
      <c r="I144" s="631">
        <v>0.01278037609920466</v>
      </c>
      <c r="J144" s="631">
        <v>0.01278037609920466</v>
      </c>
      <c r="K144" s="631">
        <v>0.01278037609920466</v>
      </c>
      <c r="L144" s="631">
        <v>0.01278037609920466</v>
      </c>
      <c r="M144" s="631">
        <v>0.01278037609920466</v>
      </c>
      <c r="N144" s="631">
        <v>0.01278037609920466</v>
      </c>
      <c r="O144" s="631">
        <v>0.00939554398667398</v>
      </c>
      <c r="P144" s="631">
        <v>0.00939554398667398</v>
      </c>
      <c r="Q144" s="631">
        <v>0.00939554398667398</v>
      </c>
      <c r="R144" s="631">
        <v>0.00939554398667398</v>
      </c>
      <c r="S144" s="631">
        <v>0.00939554398667398</v>
      </c>
      <c r="T144" s="631">
        <v>0.00939554398667398</v>
      </c>
      <c r="U144" s="631">
        <v>0.004681412578197965</v>
      </c>
      <c r="V144" s="631">
        <v>0.0020381743205101937</v>
      </c>
      <c r="W144" s="631">
        <v>0.0020381743205101937</v>
      </c>
      <c r="X144" s="631">
        <v>0.0020381743205101937</v>
      </c>
      <c r="Y144" s="631">
        <v>0</v>
      </c>
      <c r="Z144" s="631">
        <v>0</v>
      </c>
      <c r="AA144" s="631">
        <v>0</v>
      </c>
      <c r="AB144" s="631">
        <v>0</v>
      </c>
      <c r="AC144" s="631">
        <v>0</v>
      </c>
      <c r="AD144" s="631">
        <v>0</v>
      </c>
      <c r="AE144" s="631">
        <v>0</v>
      </c>
      <c r="AF144" s="631">
        <v>0</v>
      </c>
      <c r="AG144" s="631">
        <v>0</v>
      </c>
      <c r="AH144" s="631">
        <v>0</v>
      </c>
      <c r="AI144" s="631">
        <v>0</v>
      </c>
      <c r="AJ144" s="631">
        <v>0</v>
      </c>
      <c r="AK144" s="631">
        <v>0</v>
      </c>
      <c r="AL144" s="631">
        <v>0</v>
      </c>
      <c r="AM144" s="631">
        <v>0</v>
      </c>
      <c r="AN144" s="631">
        <v>0</v>
      </c>
      <c r="AO144" s="631">
        <v>0</v>
      </c>
      <c r="AP144" s="631">
        <v>0</v>
      </c>
      <c r="AQ144" s="631">
        <v>0</v>
      </c>
      <c r="AR144" s="631">
        <v>0</v>
      </c>
      <c r="AS144" s="631">
        <v>0</v>
      </c>
      <c r="AT144" s="631">
        <v>0</v>
      </c>
      <c r="AU144" s="631">
        <v>0</v>
      </c>
      <c r="AV144" s="631">
        <v>0</v>
      </c>
      <c r="AW144" s="631">
        <v>0</v>
      </c>
      <c r="AX144" s="631">
        <v>0</v>
      </c>
      <c r="AY144" s="632">
        <v>0</v>
      </c>
    </row>
    <row r="145" spans="1:51" s="609" customFormat="1" ht="12.75">
      <c r="A145" s="633">
        <f aca="true" t="shared" si="17" ref="A145:A192">A144+1</f>
        <v>3</v>
      </c>
      <c r="B145" s="634" t="s">
        <v>33</v>
      </c>
      <c r="C145" s="634" t="s">
        <v>160</v>
      </c>
      <c r="D145" s="634">
        <v>2006</v>
      </c>
      <c r="E145" s="635" t="s">
        <v>161</v>
      </c>
      <c r="F145" s="611" t="b">
        <v>0</v>
      </c>
      <c r="G145" s="636">
        <v>0.0038564515098498246</v>
      </c>
      <c r="H145" s="637">
        <v>0.0038564515098498246</v>
      </c>
      <c r="I145" s="637">
        <v>0.0038564515098498246</v>
      </c>
      <c r="J145" s="637">
        <v>0.0038564515098498246</v>
      </c>
      <c r="K145" s="637">
        <v>0.0038564515098498246</v>
      </c>
      <c r="L145" s="637">
        <v>0.0038564515098498246</v>
      </c>
      <c r="M145" s="637">
        <v>0.0038564515098498246</v>
      </c>
      <c r="N145" s="637">
        <v>0.0038564515098498246</v>
      </c>
      <c r="O145" s="637">
        <v>0.0038564515098498246</v>
      </c>
      <c r="P145" s="637">
        <v>0.0038564515098498246</v>
      </c>
      <c r="Q145" s="637">
        <v>0.0038564515098498246</v>
      </c>
      <c r="R145" s="637">
        <v>0.0038564515098498246</v>
      </c>
      <c r="S145" s="637">
        <v>0.0038564515098498246</v>
      </c>
      <c r="T145" s="637">
        <v>0.0038564515098498246</v>
      </c>
      <c r="U145" s="637">
        <v>0.0038564515098498246</v>
      </c>
      <c r="V145" s="637">
        <v>0.0031864189752291963</v>
      </c>
      <c r="W145" s="637">
        <v>0.0031864189752291963</v>
      </c>
      <c r="X145" s="637">
        <v>0.0031864189752291963</v>
      </c>
      <c r="Y145" s="637">
        <v>0.00014271857211079828</v>
      </c>
      <c r="Z145" s="637">
        <v>0.00014271857211079828</v>
      </c>
      <c r="AA145" s="637">
        <v>0</v>
      </c>
      <c r="AB145" s="637">
        <v>0</v>
      </c>
      <c r="AC145" s="637">
        <v>0</v>
      </c>
      <c r="AD145" s="637">
        <v>0</v>
      </c>
      <c r="AE145" s="637">
        <v>0</v>
      </c>
      <c r="AF145" s="637">
        <v>0</v>
      </c>
      <c r="AG145" s="637">
        <v>0</v>
      </c>
      <c r="AH145" s="637">
        <v>0</v>
      </c>
      <c r="AI145" s="637">
        <v>0</v>
      </c>
      <c r="AJ145" s="637">
        <v>0</v>
      </c>
      <c r="AK145" s="637">
        <v>0</v>
      </c>
      <c r="AL145" s="637">
        <v>0</v>
      </c>
      <c r="AM145" s="637">
        <v>0</v>
      </c>
      <c r="AN145" s="637">
        <v>0</v>
      </c>
      <c r="AO145" s="637">
        <v>0</v>
      </c>
      <c r="AP145" s="637">
        <v>0</v>
      </c>
      <c r="AQ145" s="637">
        <v>0</v>
      </c>
      <c r="AR145" s="637">
        <v>0</v>
      </c>
      <c r="AS145" s="637">
        <v>0</v>
      </c>
      <c r="AT145" s="637">
        <v>0</v>
      </c>
      <c r="AU145" s="637">
        <v>0</v>
      </c>
      <c r="AV145" s="637">
        <v>0</v>
      </c>
      <c r="AW145" s="637">
        <v>0</v>
      </c>
      <c r="AX145" s="637">
        <v>0</v>
      </c>
      <c r="AY145" s="639">
        <v>0</v>
      </c>
    </row>
    <row r="146" spans="1:51" s="609" customFormat="1" ht="12.75">
      <c r="A146" s="627">
        <f t="shared" si="17"/>
        <v>4</v>
      </c>
      <c r="B146" s="628" t="s">
        <v>45</v>
      </c>
      <c r="C146" s="628" t="s">
        <v>162</v>
      </c>
      <c r="D146" s="628">
        <v>2006</v>
      </c>
      <c r="E146" s="629" t="s">
        <v>161</v>
      </c>
      <c r="F146" s="611" t="b">
        <v>0</v>
      </c>
      <c r="G146" s="630">
        <v>0.17562069131899885</v>
      </c>
      <c r="H146" s="631">
        <v>0</v>
      </c>
      <c r="I146" s="631">
        <v>0</v>
      </c>
      <c r="J146" s="631">
        <v>0</v>
      </c>
      <c r="K146" s="631">
        <v>0</v>
      </c>
      <c r="L146" s="631">
        <v>0</v>
      </c>
      <c r="M146" s="631">
        <v>0</v>
      </c>
      <c r="N146" s="631">
        <v>0</v>
      </c>
      <c r="O146" s="631">
        <v>0</v>
      </c>
      <c r="P146" s="631">
        <v>0</v>
      </c>
      <c r="Q146" s="631">
        <v>0</v>
      </c>
      <c r="R146" s="631">
        <v>0</v>
      </c>
      <c r="S146" s="631">
        <v>0</v>
      </c>
      <c r="T146" s="631">
        <v>0</v>
      </c>
      <c r="U146" s="631">
        <v>0</v>
      </c>
      <c r="V146" s="631">
        <v>0</v>
      </c>
      <c r="W146" s="631">
        <v>0</v>
      </c>
      <c r="X146" s="631">
        <v>0</v>
      </c>
      <c r="Y146" s="631">
        <v>0</v>
      </c>
      <c r="Z146" s="631">
        <v>0</v>
      </c>
      <c r="AA146" s="631">
        <v>0</v>
      </c>
      <c r="AB146" s="631">
        <v>0</v>
      </c>
      <c r="AC146" s="631">
        <v>0</v>
      </c>
      <c r="AD146" s="631">
        <v>0</v>
      </c>
      <c r="AE146" s="631">
        <v>0</v>
      </c>
      <c r="AF146" s="631">
        <v>0</v>
      </c>
      <c r="AG146" s="631">
        <v>0</v>
      </c>
      <c r="AH146" s="631">
        <v>0</v>
      </c>
      <c r="AI146" s="631">
        <v>0</v>
      </c>
      <c r="AJ146" s="631">
        <v>0</v>
      </c>
      <c r="AK146" s="631">
        <v>0</v>
      </c>
      <c r="AL146" s="631">
        <v>0</v>
      </c>
      <c r="AM146" s="631">
        <v>0</v>
      </c>
      <c r="AN146" s="631">
        <v>0</v>
      </c>
      <c r="AO146" s="631">
        <v>0</v>
      </c>
      <c r="AP146" s="631">
        <v>0</v>
      </c>
      <c r="AQ146" s="631">
        <v>0</v>
      </c>
      <c r="AR146" s="631">
        <v>0</v>
      </c>
      <c r="AS146" s="631">
        <v>0</v>
      </c>
      <c r="AT146" s="631">
        <v>0</v>
      </c>
      <c r="AU146" s="631">
        <v>0</v>
      </c>
      <c r="AV146" s="631">
        <v>0</v>
      </c>
      <c r="AW146" s="631">
        <v>0</v>
      </c>
      <c r="AX146" s="631">
        <v>0</v>
      </c>
      <c r="AY146" s="632">
        <v>0</v>
      </c>
    </row>
    <row r="147" spans="1:51" s="609" customFormat="1" ht="12.75">
      <c r="A147" s="640">
        <f t="shared" si="17"/>
        <v>5</v>
      </c>
      <c r="B147" s="641" t="s">
        <v>142</v>
      </c>
      <c r="C147" s="641" t="s">
        <v>160</v>
      </c>
      <c r="D147" s="641">
        <v>2006</v>
      </c>
      <c r="E147" s="642" t="s">
        <v>161</v>
      </c>
      <c r="F147" s="611" t="b">
        <v>0</v>
      </c>
      <c r="G147" s="643">
        <v>0.008595892270884732</v>
      </c>
      <c r="H147" s="644">
        <v>0</v>
      </c>
      <c r="I147" s="644">
        <v>0</v>
      </c>
      <c r="J147" s="644">
        <v>0</v>
      </c>
      <c r="K147" s="644">
        <v>0</v>
      </c>
      <c r="L147" s="644">
        <v>0</v>
      </c>
      <c r="M147" s="644">
        <v>0</v>
      </c>
      <c r="N147" s="644">
        <v>0</v>
      </c>
      <c r="O147" s="644">
        <v>0</v>
      </c>
      <c r="P147" s="644">
        <v>0</v>
      </c>
      <c r="Q147" s="644">
        <v>0</v>
      </c>
      <c r="R147" s="644">
        <v>0</v>
      </c>
      <c r="S147" s="644">
        <v>0</v>
      </c>
      <c r="T147" s="644">
        <v>0</v>
      </c>
      <c r="U147" s="644">
        <v>0</v>
      </c>
      <c r="V147" s="644">
        <v>0</v>
      </c>
      <c r="W147" s="644">
        <v>0</v>
      </c>
      <c r="X147" s="644">
        <v>0</v>
      </c>
      <c r="Y147" s="644">
        <v>0</v>
      </c>
      <c r="Z147" s="644">
        <v>0</v>
      </c>
      <c r="AA147" s="644">
        <v>0</v>
      </c>
      <c r="AB147" s="644">
        <v>0</v>
      </c>
      <c r="AC147" s="644">
        <v>0</v>
      </c>
      <c r="AD147" s="644">
        <v>0</v>
      </c>
      <c r="AE147" s="644">
        <v>0</v>
      </c>
      <c r="AF147" s="644">
        <v>0</v>
      </c>
      <c r="AG147" s="644">
        <v>0</v>
      </c>
      <c r="AH147" s="644">
        <v>0</v>
      </c>
      <c r="AI147" s="644">
        <v>0</v>
      </c>
      <c r="AJ147" s="644">
        <v>0</v>
      </c>
      <c r="AK147" s="644">
        <v>0</v>
      </c>
      <c r="AL147" s="644">
        <v>0</v>
      </c>
      <c r="AM147" s="644">
        <v>0</v>
      </c>
      <c r="AN147" s="644">
        <v>0</v>
      </c>
      <c r="AO147" s="644">
        <v>0</v>
      </c>
      <c r="AP147" s="644">
        <v>0</v>
      </c>
      <c r="AQ147" s="644">
        <v>0</v>
      </c>
      <c r="AR147" s="644">
        <v>0</v>
      </c>
      <c r="AS147" s="644">
        <v>0</v>
      </c>
      <c r="AT147" s="644">
        <v>0</v>
      </c>
      <c r="AU147" s="644">
        <v>0</v>
      </c>
      <c r="AV147" s="644">
        <v>0</v>
      </c>
      <c r="AW147" s="644">
        <v>0</v>
      </c>
      <c r="AX147" s="644">
        <v>0</v>
      </c>
      <c r="AY147" s="645">
        <v>0</v>
      </c>
    </row>
    <row r="148" spans="1:51" s="609" customFormat="1" ht="12.75">
      <c r="A148" s="646">
        <f t="shared" si="17"/>
        <v>6</v>
      </c>
      <c r="B148" s="647" t="s">
        <v>23</v>
      </c>
      <c r="C148" s="647" t="s">
        <v>160</v>
      </c>
      <c r="D148" s="647">
        <v>2007</v>
      </c>
      <c r="E148" s="648" t="s">
        <v>161</v>
      </c>
      <c r="F148" s="611" t="b">
        <v>0</v>
      </c>
      <c r="G148" s="649">
        <v>0</v>
      </c>
      <c r="H148" s="650">
        <v>0.010536289406985129</v>
      </c>
      <c r="I148" s="650">
        <v>0.010536289406985129</v>
      </c>
      <c r="J148" s="650">
        <v>0.010536289406985129</v>
      </c>
      <c r="K148" s="650">
        <v>0.010536289406985129</v>
      </c>
      <c r="L148" s="650">
        <v>0.00660528446930676</v>
      </c>
      <c r="M148" s="650">
        <v>0.00660528446930676</v>
      </c>
      <c r="N148" s="650">
        <v>0.00660528446930676</v>
      </c>
      <c r="O148" s="650">
        <v>0.00660528446930676</v>
      </c>
      <c r="P148" s="650">
        <v>0.005510472827571034</v>
      </c>
      <c r="Q148" s="650">
        <v>0</v>
      </c>
      <c r="R148" s="650">
        <v>0</v>
      </c>
      <c r="S148" s="650">
        <v>0</v>
      </c>
      <c r="T148" s="650">
        <v>0</v>
      </c>
      <c r="U148" s="650">
        <v>0</v>
      </c>
      <c r="V148" s="650">
        <v>0</v>
      </c>
      <c r="W148" s="650">
        <v>0</v>
      </c>
      <c r="X148" s="650">
        <v>0</v>
      </c>
      <c r="Y148" s="650">
        <v>0</v>
      </c>
      <c r="Z148" s="650">
        <v>0</v>
      </c>
      <c r="AA148" s="650">
        <v>0</v>
      </c>
      <c r="AB148" s="650">
        <v>0</v>
      </c>
      <c r="AC148" s="650">
        <v>0</v>
      </c>
      <c r="AD148" s="650">
        <v>0</v>
      </c>
      <c r="AE148" s="650">
        <v>0</v>
      </c>
      <c r="AF148" s="650">
        <v>0</v>
      </c>
      <c r="AG148" s="650">
        <v>0</v>
      </c>
      <c r="AH148" s="650">
        <v>0</v>
      </c>
      <c r="AI148" s="650">
        <v>0</v>
      </c>
      <c r="AJ148" s="650">
        <v>0</v>
      </c>
      <c r="AK148" s="650">
        <v>0</v>
      </c>
      <c r="AL148" s="650">
        <v>0</v>
      </c>
      <c r="AM148" s="650">
        <v>0</v>
      </c>
      <c r="AN148" s="650">
        <v>0</v>
      </c>
      <c r="AO148" s="650">
        <v>0</v>
      </c>
      <c r="AP148" s="650">
        <v>0</v>
      </c>
      <c r="AQ148" s="650">
        <v>0</v>
      </c>
      <c r="AR148" s="650">
        <v>0</v>
      </c>
      <c r="AS148" s="650">
        <v>0</v>
      </c>
      <c r="AT148" s="650">
        <v>0</v>
      </c>
      <c r="AU148" s="650">
        <v>0</v>
      </c>
      <c r="AV148" s="650">
        <v>0</v>
      </c>
      <c r="AW148" s="650">
        <v>0</v>
      </c>
      <c r="AX148" s="650">
        <v>0</v>
      </c>
      <c r="AY148" s="651">
        <v>0</v>
      </c>
    </row>
    <row r="149" spans="1:51" s="609" customFormat="1" ht="12.75">
      <c r="A149" s="633">
        <f t="shared" si="17"/>
        <v>7</v>
      </c>
      <c r="B149" s="634" t="s">
        <v>140</v>
      </c>
      <c r="C149" s="634" t="s">
        <v>160</v>
      </c>
      <c r="D149" s="634">
        <v>2007</v>
      </c>
      <c r="E149" s="635" t="s">
        <v>161</v>
      </c>
      <c r="F149" s="611" t="b">
        <v>0</v>
      </c>
      <c r="G149" s="636">
        <v>0</v>
      </c>
      <c r="H149" s="637">
        <v>0.025497090656469146</v>
      </c>
      <c r="I149" s="637">
        <v>0.025497090656469146</v>
      </c>
      <c r="J149" s="637">
        <v>0.025497090656469146</v>
      </c>
      <c r="K149" s="637">
        <v>0.025497090656469146</v>
      </c>
      <c r="L149" s="637">
        <v>0.025497090656469146</v>
      </c>
      <c r="M149" s="637">
        <v>0.019490504151829593</v>
      </c>
      <c r="N149" s="637">
        <v>0.019490504151829593</v>
      </c>
      <c r="O149" s="637">
        <v>0.019490504151829593</v>
      </c>
      <c r="P149" s="637">
        <v>0.019490504151829593</v>
      </c>
      <c r="Q149" s="637">
        <v>0.019490504151829593</v>
      </c>
      <c r="R149" s="637">
        <v>0.019490504151829593</v>
      </c>
      <c r="S149" s="637">
        <v>0.019490504151829593</v>
      </c>
      <c r="T149" s="637">
        <v>0.019490504151829593</v>
      </c>
      <c r="U149" s="637">
        <v>0.019490504151829593</v>
      </c>
      <c r="V149" s="637">
        <v>0.019490504151829593</v>
      </c>
      <c r="W149" s="637">
        <v>0.0036354649018453945</v>
      </c>
      <c r="X149" s="637">
        <v>0.0036354649018453945</v>
      </c>
      <c r="Y149" s="637">
        <v>0.0036354649018453945</v>
      </c>
      <c r="Z149" s="637">
        <v>0</v>
      </c>
      <c r="AA149" s="637">
        <v>0</v>
      </c>
      <c r="AB149" s="637">
        <v>0</v>
      </c>
      <c r="AC149" s="637">
        <v>0</v>
      </c>
      <c r="AD149" s="637">
        <v>0</v>
      </c>
      <c r="AE149" s="637">
        <v>0</v>
      </c>
      <c r="AF149" s="637">
        <v>0</v>
      </c>
      <c r="AG149" s="637">
        <v>0</v>
      </c>
      <c r="AH149" s="637">
        <v>0</v>
      </c>
      <c r="AI149" s="637">
        <v>0</v>
      </c>
      <c r="AJ149" s="637">
        <v>0</v>
      </c>
      <c r="AK149" s="637">
        <v>0</v>
      </c>
      <c r="AL149" s="637">
        <v>0</v>
      </c>
      <c r="AM149" s="637">
        <v>0</v>
      </c>
      <c r="AN149" s="637">
        <v>0</v>
      </c>
      <c r="AO149" s="637">
        <v>0</v>
      </c>
      <c r="AP149" s="637">
        <v>0</v>
      </c>
      <c r="AQ149" s="637">
        <v>0</v>
      </c>
      <c r="AR149" s="637">
        <v>0</v>
      </c>
      <c r="AS149" s="637">
        <v>0</v>
      </c>
      <c r="AT149" s="637">
        <v>0</v>
      </c>
      <c r="AU149" s="637">
        <v>0</v>
      </c>
      <c r="AV149" s="637">
        <v>0</v>
      </c>
      <c r="AW149" s="637">
        <v>0</v>
      </c>
      <c r="AX149" s="637">
        <v>0</v>
      </c>
      <c r="AY149" s="639">
        <v>0</v>
      </c>
    </row>
    <row r="150" spans="1:51" s="609" customFormat="1" ht="12.75">
      <c r="A150" s="627">
        <f t="shared" si="17"/>
        <v>8</v>
      </c>
      <c r="B150" s="628" t="s">
        <v>33</v>
      </c>
      <c r="C150" s="628" t="s">
        <v>160</v>
      </c>
      <c r="D150" s="628">
        <v>2007</v>
      </c>
      <c r="E150" s="629" t="s">
        <v>161</v>
      </c>
      <c r="F150" s="611" t="b">
        <v>0</v>
      </c>
      <c r="G150" s="630">
        <v>0</v>
      </c>
      <c r="H150" s="631">
        <v>0.006118327604811681</v>
      </c>
      <c r="I150" s="631">
        <v>0.005397430094312504</v>
      </c>
      <c r="J150" s="631">
        <v>0.005397430094312504</v>
      </c>
      <c r="K150" s="631">
        <v>0.005397430094312504</v>
      </c>
      <c r="L150" s="631">
        <v>0.005397430094312504</v>
      </c>
      <c r="M150" s="631">
        <v>0.005397430094312504</v>
      </c>
      <c r="N150" s="631">
        <v>0.005397430094312504</v>
      </c>
      <c r="O150" s="631">
        <v>0.005397430094312504</v>
      </c>
      <c r="P150" s="631">
        <v>0.00166864575770448</v>
      </c>
      <c r="Q150" s="631">
        <v>0.00166864575770448</v>
      </c>
      <c r="R150" s="631">
        <v>6.116697663411103E-05</v>
      </c>
      <c r="S150" s="631">
        <v>6.116697663411103E-05</v>
      </c>
      <c r="T150" s="631">
        <v>6.116697663411103E-05</v>
      </c>
      <c r="U150" s="631">
        <v>6.116697663411103E-05</v>
      </c>
      <c r="V150" s="631">
        <v>6.116697663411103E-05</v>
      </c>
      <c r="W150" s="631">
        <v>6.116697663411103E-05</v>
      </c>
      <c r="X150" s="631">
        <v>1.8091049327265495E-05</v>
      </c>
      <c r="Y150" s="631">
        <v>1.8091049327265495E-05</v>
      </c>
      <c r="Z150" s="631">
        <v>0</v>
      </c>
      <c r="AA150" s="631">
        <v>0</v>
      </c>
      <c r="AB150" s="631">
        <v>0</v>
      </c>
      <c r="AC150" s="631">
        <v>0</v>
      </c>
      <c r="AD150" s="631">
        <v>0</v>
      </c>
      <c r="AE150" s="631">
        <v>0</v>
      </c>
      <c r="AF150" s="631">
        <v>0</v>
      </c>
      <c r="AG150" s="631">
        <v>0</v>
      </c>
      <c r="AH150" s="631">
        <v>0</v>
      </c>
      <c r="AI150" s="631">
        <v>0</v>
      </c>
      <c r="AJ150" s="631">
        <v>0</v>
      </c>
      <c r="AK150" s="631">
        <v>0</v>
      </c>
      <c r="AL150" s="631">
        <v>0</v>
      </c>
      <c r="AM150" s="631">
        <v>0</v>
      </c>
      <c r="AN150" s="631">
        <v>0</v>
      </c>
      <c r="AO150" s="631">
        <v>0</v>
      </c>
      <c r="AP150" s="631">
        <v>0</v>
      </c>
      <c r="AQ150" s="631">
        <v>0</v>
      </c>
      <c r="AR150" s="631">
        <v>0</v>
      </c>
      <c r="AS150" s="631">
        <v>0</v>
      </c>
      <c r="AT150" s="631">
        <v>0</v>
      </c>
      <c r="AU150" s="631">
        <v>0</v>
      </c>
      <c r="AV150" s="631">
        <v>0</v>
      </c>
      <c r="AW150" s="631">
        <v>0</v>
      </c>
      <c r="AX150" s="631">
        <v>0</v>
      </c>
      <c r="AY150" s="632">
        <v>0</v>
      </c>
    </row>
    <row r="151" spans="1:51" s="609" customFormat="1" ht="14.25">
      <c r="A151" s="633">
        <f t="shared" si="17"/>
        <v>9</v>
      </c>
      <c r="B151" s="652" t="s">
        <v>163</v>
      </c>
      <c r="C151" s="634" t="s">
        <v>164</v>
      </c>
      <c r="D151" s="634">
        <v>2007</v>
      </c>
      <c r="E151" s="635" t="s">
        <v>161</v>
      </c>
      <c r="F151" s="611" t="b">
        <v>0</v>
      </c>
      <c r="G151" s="636">
        <v>0</v>
      </c>
      <c r="H151" s="637">
        <v>0</v>
      </c>
      <c r="I151" s="637">
        <v>0</v>
      </c>
      <c r="J151" s="637">
        <v>0</v>
      </c>
      <c r="K151" s="637">
        <v>0</v>
      </c>
      <c r="L151" s="637">
        <v>0</v>
      </c>
      <c r="M151" s="637">
        <v>0</v>
      </c>
      <c r="N151" s="637">
        <v>0</v>
      </c>
      <c r="O151" s="637">
        <v>0</v>
      </c>
      <c r="P151" s="637">
        <v>0</v>
      </c>
      <c r="Q151" s="637">
        <v>0</v>
      </c>
      <c r="R151" s="637">
        <v>0</v>
      </c>
      <c r="S151" s="637">
        <v>0</v>
      </c>
      <c r="T151" s="637">
        <v>0</v>
      </c>
      <c r="U151" s="637">
        <v>0</v>
      </c>
      <c r="V151" s="637">
        <v>0</v>
      </c>
      <c r="W151" s="637">
        <v>0</v>
      </c>
      <c r="X151" s="637">
        <v>0</v>
      </c>
      <c r="Y151" s="637">
        <v>0</v>
      </c>
      <c r="Z151" s="637">
        <v>0</v>
      </c>
      <c r="AA151" s="637">
        <v>0</v>
      </c>
      <c r="AB151" s="637">
        <v>0</v>
      </c>
      <c r="AC151" s="637">
        <v>0</v>
      </c>
      <c r="AD151" s="637">
        <v>0</v>
      </c>
      <c r="AE151" s="637">
        <v>0</v>
      </c>
      <c r="AF151" s="637">
        <v>0</v>
      </c>
      <c r="AG151" s="637">
        <v>0</v>
      </c>
      <c r="AH151" s="637">
        <v>0</v>
      </c>
      <c r="AI151" s="637">
        <v>0</v>
      </c>
      <c r="AJ151" s="637">
        <v>0</v>
      </c>
      <c r="AK151" s="637">
        <v>0</v>
      </c>
      <c r="AL151" s="637">
        <v>0</v>
      </c>
      <c r="AM151" s="637">
        <v>0</v>
      </c>
      <c r="AN151" s="637">
        <v>0</v>
      </c>
      <c r="AO151" s="637">
        <v>0</v>
      </c>
      <c r="AP151" s="637">
        <v>0</v>
      </c>
      <c r="AQ151" s="637">
        <v>0</v>
      </c>
      <c r="AR151" s="637">
        <v>0</v>
      </c>
      <c r="AS151" s="637">
        <v>0</v>
      </c>
      <c r="AT151" s="637">
        <v>0</v>
      </c>
      <c r="AU151" s="637">
        <v>0</v>
      </c>
      <c r="AV151" s="637">
        <v>0</v>
      </c>
      <c r="AW151" s="637">
        <v>0</v>
      </c>
      <c r="AX151" s="637">
        <v>0</v>
      </c>
      <c r="AY151" s="639">
        <v>0</v>
      </c>
    </row>
    <row r="152" spans="1:51" s="609" customFormat="1" ht="12.75">
      <c r="A152" s="627">
        <f t="shared" si="17"/>
        <v>10</v>
      </c>
      <c r="B152" s="628" t="s">
        <v>24</v>
      </c>
      <c r="C152" s="628" t="s">
        <v>160</v>
      </c>
      <c r="D152" s="628">
        <v>2007</v>
      </c>
      <c r="E152" s="629" t="s">
        <v>161</v>
      </c>
      <c r="F152" s="611" t="b">
        <v>0</v>
      </c>
      <c r="G152" s="630">
        <v>0</v>
      </c>
      <c r="H152" s="631">
        <v>0.4843030358494368</v>
      </c>
      <c r="I152" s="631">
        <v>0.1444315319775025</v>
      </c>
      <c r="J152" s="631">
        <v>0.06954066100844683</v>
      </c>
      <c r="K152" s="631">
        <v>0.06954066100844683</v>
      </c>
      <c r="L152" s="631">
        <v>0.06954066100844683</v>
      </c>
      <c r="M152" s="631">
        <v>0.06954066100844683</v>
      </c>
      <c r="N152" s="631">
        <v>0.06954066100844683</v>
      </c>
      <c r="O152" s="631">
        <v>0.06954066100844683</v>
      </c>
      <c r="P152" s="631">
        <v>0.0689149777455118</v>
      </c>
      <c r="Q152" s="631">
        <v>0.0689149777455118</v>
      </c>
      <c r="R152" s="631">
        <v>0.0689149777455118</v>
      </c>
      <c r="S152" s="631">
        <v>0.0689149777455118</v>
      </c>
      <c r="T152" s="631">
        <v>0.0689149777455118</v>
      </c>
      <c r="U152" s="631">
        <v>0.0689149777455118</v>
      </c>
      <c r="V152" s="631">
        <v>0</v>
      </c>
      <c r="W152" s="631">
        <v>0</v>
      </c>
      <c r="X152" s="631">
        <v>0</v>
      </c>
      <c r="Y152" s="631">
        <v>0</v>
      </c>
      <c r="Z152" s="631">
        <v>0</v>
      </c>
      <c r="AA152" s="631">
        <v>0</v>
      </c>
      <c r="AB152" s="631">
        <v>0</v>
      </c>
      <c r="AC152" s="631">
        <v>0</v>
      </c>
      <c r="AD152" s="631">
        <v>0</v>
      </c>
      <c r="AE152" s="631">
        <v>0</v>
      </c>
      <c r="AF152" s="631">
        <v>0</v>
      </c>
      <c r="AG152" s="631">
        <v>0</v>
      </c>
      <c r="AH152" s="631">
        <v>0</v>
      </c>
      <c r="AI152" s="631">
        <v>0</v>
      </c>
      <c r="AJ152" s="631">
        <v>0</v>
      </c>
      <c r="AK152" s="631">
        <v>0</v>
      </c>
      <c r="AL152" s="631">
        <v>0</v>
      </c>
      <c r="AM152" s="631">
        <v>0</v>
      </c>
      <c r="AN152" s="631">
        <v>0</v>
      </c>
      <c r="AO152" s="631">
        <v>0</v>
      </c>
      <c r="AP152" s="631">
        <v>0</v>
      </c>
      <c r="AQ152" s="631">
        <v>0</v>
      </c>
      <c r="AR152" s="631">
        <v>0</v>
      </c>
      <c r="AS152" s="631">
        <v>0</v>
      </c>
      <c r="AT152" s="631">
        <v>0</v>
      </c>
      <c r="AU152" s="631">
        <v>0</v>
      </c>
      <c r="AV152" s="631">
        <v>0</v>
      </c>
      <c r="AW152" s="631">
        <v>0</v>
      </c>
      <c r="AX152" s="631">
        <v>0</v>
      </c>
      <c r="AY152" s="632">
        <v>0</v>
      </c>
    </row>
    <row r="153" spans="1:51" s="609" customFormat="1" ht="12.75">
      <c r="A153" s="633">
        <f t="shared" si="17"/>
        <v>11</v>
      </c>
      <c r="B153" s="634" t="s">
        <v>38</v>
      </c>
      <c r="C153" s="634" t="s">
        <v>160</v>
      </c>
      <c r="D153" s="634">
        <v>2007</v>
      </c>
      <c r="E153" s="635" t="s">
        <v>161</v>
      </c>
      <c r="F153" s="611" t="b">
        <v>0</v>
      </c>
      <c r="G153" s="636">
        <v>0</v>
      </c>
      <c r="H153" s="637">
        <v>0.007137999999999999</v>
      </c>
      <c r="I153" s="637">
        <v>0.007137999999999999</v>
      </c>
      <c r="J153" s="637">
        <v>0.007137999999999999</v>
      </c>
      <c r="K153" s="637">
        <v>0.007137999999999999</v>
      </c>
      <c r="L153" s="637">
        <v>0</v>
      </c>
      <c r="M153" s="637">
        <v>0</v>
      </c>
      <c r="N153" s="637">
        <v>0</v>
      </c>
      <c r="O153" s="637">
        <v>0</v>
      </c>
      <c r="P153" s="637">
        <v>0</v>
      </c>
      <c r="Q153" s="637">
        <v>0</v>
      </c>
      <c r="R153" s="637">
        <v>0</v>
      </c>
      <c r="S153" s="637">
        <v>0</v>
      </c>
      <c r="T153" s="637">
        <v>0</v>
      </c>
      <c r="U153" s="637">
        <v>0</v>
      </c>
      <c r="V153" s="637">
        <v>0</v>
      </c>
      <c r="W153" s="637">
        <v>0</v>
      </c>
      <c r="X153" s="637">
        <v>0</v>
      </c>
      <c r="Y153" s="637">
        <v>0</v>
      </c>
      <c r="Z153" s="637">
        <v>0</v>
      </c>
      <c r="AA153" s="637">
        <v>0</v>
      </c>
      <c r="AB153" s="637">
        <v>0</v>
      </c>
      <c r="AC153" s="637">
        <v>0</v>
      </c>
      <c r="AD153" s="637">
        <v>0</v>
      </c>
      <c r="AE153" s="637">
        <v>0</v>
      </c>
      <c r="AF153" s="637">
        <v>0</v>
      </c>
      <c r="AG153" s="637">
        <v>0</v>
      </c>
      <c r="AH153" s="637">
        <v>0</v>
      </c>
      <c r="AI153" s="637">
        <v>0</v>
      </c>
      <c r="AJ153" s="637">
        <v>0</v>
      </c>
      <c r="AK153" s="637">
        <v>0</v>
      </c>
      <c r="AL153" s="637">
        <v>0</v>
      </c>
      <c r="AM153" s="637">
        <v>0</v>
      </c>
      <c r="AN153" s="637">
        <v>0</v>
      </c>
      <c r="AO153" s="637">
        <v>0</v>
      </c>
      <c r="AP153" s="637">
        <v>0</v>
      </c>
      <c r="AQ153" s="637">
        <v>0</v>
      </c>
      <c r="AR153" s="637">
        <v>0</v>
      </c>
      <c r="AS153" s="637">
        <v>0</v>
      </c>
      <c r="AT153" s="637">
        <v>0</v>
      </c>
      <c r="AU153" s="637">
        <v>0</v>
      </c>
      <c r="AV153" s="637">
        <v>0</v>
      </c>
      <c r="AW153" s="637">
        <v>0</v>
      </c>
      <c r="AX153" s="637">
        <v>0</v>
      </c>
      <c r="AY153" s="639">
        <v>0</v>
      </c>
    </row>
    <row r="154" spans="1:51" s="609" customFormat="1" ht="12.75">
      <c r="A154" s="627">
        <f t="shared" si="17"/>
        <v>12</v>
      </c>
      <c r="B154" s="628" t="s">
        <v>165</v>
      </c>
      <c r="C154" s="628" t="s">
        <v>166</v>
      </c>
      <c r="D154" s="628">
        <v>2007</v>
      </c>
      <c r="E154" s="629" t="s">
        <v>161</v>
      </c>
      <c r="F154" s="611" t="b">
        <v>0</v>
      </c>
      <c r="G154" s="630">
        <v>0</v>
      </c>
      <c r="H154" s="631">
        <v>0</v>
      </c>
      <c r="I154" s="631">
        <v>0</v>
      </c>
      <c r="J154" s="631">
        <v>0</v>
      </c>
      <c r="K154" s="631">
        <v>0</v>
      </c>
      <c r="L154" s="631">
        <v>0</v>
      </c>
      <c r="M154" s="631">
        <v>0</v>
      </c>
      <c r="N154" s="631">
        <v>0</v>
      </c>
      <c r="O154" s="631">
        <v>0</v>
      </c>
      <c r="P154" s="631">
        <v>0</v>
      </c>
      <c r="Q154" s="631">
        <v>0</v>
      </c>
      <c r="R154" s="631">
        <v>0</v>
      </c>
      <c r="S154" s="631">
        <v>0</v>
      </c>
      <c r="T154" s="631">
        <v>0</v>
      </c>
      <c r="U154" s="631">
        <v>0</v>
      </c>
      <c r="V154" s="631">
        <v>0</v>
      </c>
      <c r="W154" s="631">
        <v>0</v>
      </c>
      <c r="X154" s="631">
        <v>0</v>
      </c>
      <c r="Y154" s="631">
        <v>0</v>
      </c>
      <c r="Z154" s="631">
        <v>0</v>
      </c>
      <c r="AA154" s="631">
        <v>0</v>
      </c>
      <c r="AB154" s="631">
        <v>0</v>
      </c>
      <c r="AC154" s="631">
        <v>0</v>
      </c>
      <c r="AD154" s="631">
        <v>0</v>
      </c>
      <c r="AE154" s="631">
        <v>0</v>
      </c>
      <c r="AF154" s="631">
        <v>0</v>
      </c>
      <c r="AG154" s="631">
        <v>0</v>
      </c>
      <c r="AH154" s="631">
        <v>0</v>
      </c>
      <c r="AI154" s="631">
        <v>0</v>
      </c>
      <c r="AJ154" s="631">
        <v>0</v>
      </c>
      <c r="AK154" s="631">
        <v>0</v>
      </c>
      <c r="AL154" s="631">
        <v>0</v>
      </c>
      <c r="AM154" s="631">
        <v>0</v>
      </c>
      <c r="AN154" s="631">
        <v>0</v>
      </c>
      <c r="AO154" s="631">
        <v>0</v>
      </c>
      <c r="AP154" s="631">
        <v>0</v>
      </c>
      <c r="AQ154" s="631">
        <v>0</v>
      </c>
      <c r="AR154" s="631">
        <v>0</v>
      </c>
      <c r="AS154" s="631">
        <v>0</v>
      </c>
      <c r="AT154" s="631">
        <v>0</v>
      </c>
      <c r="AU154" s="631">
        <v>0</v>
      </c>
      <c r="AV154" s="631">
        <v>0</v>
      </c>
      <c r="AW154" s="631">
        <v>0</v>
      </c>
      <c r="AX154" s="631">
        <v>0</v>
      </c>
      <c r="AY154" s="632">
        <v>0</v>
      </c>
    </row>
    <row r="155" spans="1:51" s="609" customFormat="1" ht="12.75">
      <c r="A155" s="633">
        <f t="shared" si="17"/>
        <v>13</v>
      </c>
      <c r="B155" s="634" t="s">
        <v>167</v>
      </c>
      <c r="C155" s="634" t="s">
        <v>166</v>
      </c>
      <c r="D155" s="634">
        <v>2007</v>
      </c>
      <c r="E155" s="635" t="s">
        <v>161</v>
      </c>
      <c r="F155" s="611" t="b">
        <v>0</v>
      </c>
      <c r="G155" s="636">
        <v>0</v>
      </c>
      <c r="H155" s="637">
        <v>0.001166863346701851</v>
      </c>
      <c r="I155" s="637">
        <v>0.001166863346701851</v>
      </c>
      <c r="J155" s="637">
        <v>0.001166863346701851</v>
      </c>
      <c r="K155" s="637">
        <v>0.001166863346701851</v>
      </c>
      <c r="L155" s="637">
        <v>0.001166863346701851</v>
      </c>
      <c r="M155" s="637">
        <v>0.001166863346701851</v>
      </c>
      <c r="N155" s="637">
        <v>0.001166863346701851</v>
      </c>
      <c r="O155" s="637">
        <v>0.001166863346701851</v>
      </c>
      <c r="P155" s="637">
        <v>0.001166863346701851</v>
      </c>
      <c r="Q155" s="637">
        <v>0.001166863346701851</v>
      </c>
      <c r="R155" s="637">
        <v>0</v>
      </c>
      <c r="S155" s="637">
        <v>0</v>
      </c>
      <c r="T155" s="637">
        <v>0</v>
      </c>
      <c r="U155" s="637">
        <v>0</v>
      </c>
      <c r="V155" s="637">
        <v>0</v>
      </c>
      <c r="W155" s="637">
        <v>0</v>
      </c>
      <c r="X155" s="637">
        <v>0</v>
      </c>
      <c r="Y155" s="637">
        <v>0</v>
      </c>
      <c r="Z155" s="637">
        <v>0</v>
      </c>
      <c r="AA155" s="637">
        <v>0</v>
      </c>
      <c r="AB155" s="637">
        <v>0</v>
      </c>
      <c r="AC155" s="637">
        <v>0</v>
      </c>
      <c r="AD155" s="637">
        <v>0</v>
      </c>
      <c r="AE155" s="637">
        <v>0</v>
      </c>
      <c r="AF155" s="637">
        <v>0</v>
      </c>
      <c r="AG155" s="637">
        <v>0</v>
      </c>
      <c r="AH155" s="637">
        <v>0</v>
      </c>
      <c r="AI155" s="637">
        <v>0</v>
      </c>
      <c r="AJ155" s="637">
        <v>0</v>
      </c>
      <c r="AK155" s="637">
        <v>0</v>
      </c>
      <c r="AL155" s="637">
        <v>0</v>
      </c>
      <c r="AM155" s="637">
        <v>0</v>
      </c>
      <c r="AN155" s="637">
        <v>0</v>
      </c>
      <c r="AO155" s="637">
        <v>0</v>
      </c>
      <c r="AP155" s="637">
        <v>0</v>
      </c>
      <c r="AQ155" s="637">
        <v>0</v>
      </c>
      <c r="AR155" s="637">
        <v>0</v>
      </c>
      <c r="AS155" s="637">
        <v>0</v>
      </c>
      <c r="AT155" s="637">
        <v>0</v>
      </c>
      <c r="AU155" s="637">
        <v>0</v>
      </c>
      <c r="AV155" s="637">
        <v>0</v>
      </c>
      <c r="AW155" s="637">
        <v>0</v>
      </c>
      <c r="AX155" s="637">
        <v>0</v>
      </c>
      <c r="AY155" s="639">
        <v>0</v>
      </c>
    </row>
    <row r="156" spans="1:51" s="609" customFormat="1" ht="12.75">
      <c r="A156" s="627">
        <f t="shared" si="17"/>
        <v>14</v>
      </c>
      <c r="B156" s="628" t="s">
        <v>168</v>
      </c>
      <c r="C156" s="628" t="s">
        <v>166</v>
      </c>
      <c r="D156" s="628">
        <v>2007</v>
      </c>
      <c r="E156" s="629" t="s">
        <v>161</v>
      </c>
      <c r="F156" s="611" t="b">
        <v>0</v>
      </c>
      <c r="G156" s="630">
        <v>0</v>
      </c>
      <c r="H156" s="631">
        <v>0</v>
      </c>
      <c r="I156" s="631">
        <v>0</v>
      </c>
      <c r="J156" s="631">
        <v>0</v>
      </c>
      <c r="K156" s="631">
        <v>0</v>
      </c>
      <c r="L156" s="631">
        <v>0</v>
      </c>
      <c r="M156" s="631">
        <v>0</v>
      </c>
      <c r="N156" s="631">
        <v>0</v>
      </c>
      <c r="O156" s="631">
        <v>0</v>
      </c>
      <c r="P156" s="631">
        <v>0</v>
      </c>
      <c r="Q156" s="631">
        <v>0</v>
      </c>
      <c r="R156" s="631">
        <v>0</v>
      </c>
      <c r="S156" s="631">
        <v>0</v>
      </c>
      <c r="T156" s="631">
        <v>0</v>
      </c>
      <c r="U156" s="631">
        <v>0</v>
      </c>
      <c r="V156" s="631">
        <v>0</v>
      </c>
      <c r="W156" s="631">
        <v>0</v>
      </c>
      <c r="X156" s="631">
        <v>0</v>
      </c>
      <c r="Y156" s="631">
        <v>0</v>
      </c>
      <c r="Z156" s="631">
        <v>0</v>
      </c>
      <c r="AA156" s="631">
        <v>0</v>
      </c>
      <c r="AB156" s="631">
        <v>0</v>
      </c>
      <c r="AC156" s="631">
        <v>0</v>
      </c>
      <c r="AD156" s="631">
        <v>0</v>
      </c>
      <c r="AE156" s="631">
        <v>0</v>
      </c>
      <c r="AF156" s="631">
        <v>0</v>
      </c>
      <c r="AG156" s="631">
        <v>0</v>
      </c>
      <c r="AH156" s="631">
        <v>0</v>
      </c>
      <c r="AI156" s="631">
        <v>0</v>
      </c>
      <c r="AJ156" s="631">
        <v>0</v>
      </c>
      <c r="AK156" s="631">
        <v>0</v>
      </c>
      <c r="AL156" s="631">
        <v>0</v>
      </c>
      <c r="AM156" s="631">
        <v>0</v>
      </c>
      <c r="AN156" s="631">
        <v>0</v>
      </c>
      <c r="AO156" s="631">
        <v>0</v>
      </c>
      <c r="AP156" s="631">
        <v>0</v>
      </c>
      <c r="AQ156" s="631">
        <v>0</v>
      </c>
      <c r="AR156" s="631">
        <v>0</v>
      </c>
      <c r="AS156" s="631">
        <v>0</v>
      </c>
      <c r="AT156" s="631">
        <v>0</v>
      </c>
      <c r="AU156" s="631">
        <v>0</v>
      </c>
      <c r="AV156" s="631">
        <v>0</v>
      </c>
      <c r="AW156" s="631">
        <v>0</v>
      </c>
      <c r="AX156" s="631">
        <v>0</v>
      </c>
      <c r="AY156" s="632">
        <v>0</v>
      </c>
    </row>
    <row r="157" spans="1:51" s="609" customFormat="1" ht="12.75">
      <c r="A157" s="633">
        <f t="shared" si="17"/>
        <v>15</v>
      </c>
      <c r="B157" s="634" t="s">
        <v>169</v>
      </c>
      <c r="C157" s="634" t="s">
        <v>162</v>
      </c>
      <c r="D157" s="634">
        <v>2007</v>
      </c>
      <c r="E157" s="635" t="s">
        <v>161</v>
      </c>
      <c r="F157" s="611" t="b">
        <v>0</v>
      </c>
      <c r="G157" s="636">
        <v>0</v>
      </c>
      <c r="H157" s="637">
        <v>0</v>
      </c>
      <c r="I157" s="637">
        <v>0</v>
      </c>
      <c r="J157" s="637">
        <v>0</v>
      </c>
      <c r="K157" s="637">
        <v>0</v>
      </c>
      <c r="L157" s="637">
        <v>0</v>
      </c>
      <c r="M157" s="637">
        <v>0</v>
      </c>
      <c r="N157" s="637">
        <v>0</v>
      </c>
      <c r="O157" s="637">
        <v>0</v>
      </c>
      <c r="P157" s="637">
        <v>0</v>
      </c>
      <c r="Q157" s="637">
        <v>0</v>
      </c>
      <c r="R157" s="637">
        <v>0</v>
      </c>
      <c r="S157" s="637">
        <v>0</v>
      </c>
      <c r="T157" s="637">
        <v>0</v>
      </c>
      <c r="U157" s="637">
        <v>0</v>
      </c>
      <c r="V157" s="637">
        <v>0</v>
      </c>
      <c r="W157" s="637">
        <v>0</v>
      </c>
      <c r="X157" s="637">
        <v>0</v>
      </c>
      <c r="Y157" s="637">
        <v>0</v>
      </c>
      <c r="Z157" s="637">
        <v>0</v>
      </c>
      <c r="AA157" s="637">
        <v>0</v>
      </c>
      <c r="AB157" s="637">
        <v>0</v>
      </c>
      <c r="AC157" s="637">
        <v>0</v>
      </c>
      <c r="AD157" s="637">
        <v>0</v>
      </c>
      <c r="AE157" s="637">
        <v>0</v>
      </c>
      <c r="AF157" s="637">
        <v>0</v>
      </c>
      <c r="AG157" s="637">
        <v>0</v>
      </c>
      <c r="AH157" s="637">
        <v>0</v>
      </c>
      <c r="AI157" s="637">
        <v>0</v>
      </c>
      <c r="AJ157" s="637">
        <v>0</v>
      </c>
      <c r="AK157" s="637">
        <v>0</v>
      </c>
      <c r="AL157" s="637">
        <v>0</v>
      </c>
      <c r="AM157" s="637">
        <v>0</v>
      </c>
      <c r="AN157" s="637">
        <v>0</v>
      </c>
      <c r="AO157" s="637">
        <v>0</v>
      </c>
      <c r="AP157" s="637">
        <v>0</v>
      </c>
      <c r="AQ157" s="637">
        <v>0</v>
      </c>
      <c r="AR157" s="637">
        <v>0</v>
      </c>
      <c r="AS157" s="637">
        <v>0</v>
      </c>
      <c r="AT157" s="637">
        <v>0</v>
      </c>
      <c r="AU157" s="637">
        <v>0</v>
      </c>
      <c r="AV157" s="637">
        <v>0</v>
      </c>
      <c r="AW157" s="637">
        <v>0</v>
      </c>
      <c r="AX157" s="637">
        <v>0</v>
      </c>
      <c r="AY157" s="639">
        <v>0</v>
      </c>
    </row>
    <row r="158" spans="1:51" s="609" customFormat="1" ht="12.75">
      <c r="A158" s="627">
        <f t="shared" si="17"/>
        <v>16</v>
      </c>
      <c r="B158" s="628" t="s">
        <v>41</v>
      </c>
      <c r="C158" s="628" t="s">
        <v>170</v>
      </c>
      <c r="D158" s="628">
        <v>2007</v>
      </c>
      <c r="E158" s="629" t="s">
        <v>161</v>
      </c>
      <c r="F158" s="611" t="b">
        <v>0</v>
      </c>
      <c r="G158" s="630">
        <v>0</v>
      </c>
      <c r="H158" s="631">
        <v>0</v>
      </c>
      <c r="I158" s="631">
        <v>0</v>
      </c>
      <c r="J158" s="631">
        <v>0</v>
      </c>
      <c r="K158" s="631">
        <v>0</v>
      </c>
      <c r="L158" s="631">
        <v>0</v>
      </c>
      <c r="M158" s="631">
        <v>0</v>
      </c>
      <c r="N158" s="631">
        <v>0</v>
      </c>
      <c r="O158" s="631">
        <v>0</v>
      </c>
      <c r="P158" s="631">
        <v>0</v>
      </c>
      <c r="Q158" s="631">
        <v>0</v>
      </c>
      <c r="R158" s="631">
        <v>0</v>
      </c>
      <c r="S158" s="631">
        <v>0</v>
      </c>
      <c r="T158" s="631">
        <v>0</v>
      </c>
      <c r="U158" s="631">
        <v>0</v>
      </c>
      <c r="V158" s="631">
        <v>0</v>
      </c>
      <c r="W158" s="631">
        <v>0</v>
      </c>
      <c r="X158" s="631">
        <v>0</v>
      </c>
      <c r="Y158" s="631">
        <v>0</v>
      </c>
      <c r="Z158" s="631">
        <v>0</v>
      </c>
      <c r="AA158" s="631">
        <v>0</v>
      </c>
      <c r="AB158" s="631">
        <v>0</v>
      </c>
      <c r="AC158" s="631">
        <v>0</v>
      </c>
      <c r="AD158" s="631">
        <v>0</v>
      </c>
      <c r="AE158" s="631">
        <v>0</v>
      </c>
      <c r="AF158" s="631">
        <v>0</v>
      </c>
      <c r="AG158" s="631">
        <v>0</v>
      </c>
      <c r="AH158" s="631">
        <v>0</v>
      </c>
      <c r="AI158" s="631">
        <v>0</v>
      </c>
      <c r="AJ158" s="631">
        <v>0</v>
      </c>
      <c r="AK158" s="631">
        <v>0</v>
      </c>
      <c r="AL158" s="631">
        <v>0</v>
      </c>
      <c r="AM158" s="631">
        <v>0</v>
      </c>
      <c r="AN158" s="631">
        <v>0</v>
      </c>
      <c r="AO158" s="631">
        <v>0</v>
      </c>
      <c r="AP158" s="631">
        <v>0</v>
      </c>
      <c r="AQ158" s="631">
        <v>0</v>
      </c>
      <c r="AR158" s="631">
        <v>0</v>
      </c>
      <c r="AS158" s="631">
        <v>0</v>
      </c>
      <c r="AT158" s="631">
        <v>0</v>
      </c>
      <c r="AU158" s="631">
        <v>0</v>
      </c>
      <c r="AV158" s="631">
        <v>0</v>
      </c>
      <c r="AW158" s="631">
        <v>0</v>
      </c>
      <c r="AX158" s="631">
        <v>0</v>
      </c>
      <c r="AY158" s="632">
        <v>0</v>
      </c>
    </row>
    <row r="159" spans="1:51" s="609" customFormat="1" ht="12.75">
      <c r="A159" s="633">
        <f t="shared" si="17"/>
        <v>17</v>
      </c>
      <c r="B159" s="634" t="s">
        <v>45</v>
      </c>
      <c r="C159" s="634" t="s">
        <v>162</v>
      </c>
      <c r="D159" s="634">
        <v>2007</v>
      </c>
      <c r="E159" s="635" t="s">
        <v>161</v>
      </c>
      <c r="F159" s="611" t="b">
        <v>0</v>
      </c>
      <c r="G159" s="636">
        <v>0</v>
      </c>
      <c r="H159" s="637">
        <v>0.20968109573682694</v>
      </c>
      <c r="I159" s="637">
        <v>0</v>
      </c>
      <c r="J159" s="637">
        <v>0</v>
      </c>
      <c r="K159" s="637">
        <v>0</v>
      </c>
      <c r="L159" s="637">
        <v>0</v>
      </c>
      <c r="M159" s="637">
        <v>0</v>
      </c>
      <c r="N159" s="637">
        <v>0</v>
      </c>
      <c r="O159" s="637">
        <v>0</v>
      </c>
      <c r="P159" s="637">
        <v>0</v>
      </c>
      <c r="Q159" s="637">
        <v>0</v>
      </c>
      <c r="R159" s="637">
        <v>0</v>
      </c>
      <c r="S159" s="637">
        <v>0</v>
      </c>
      <c r="T159" s="637">
        <v>0</v>
      </c>
      <c r="U159" s="637">
        <v>0</v>
      </c>
      <c r="V159" s="637">
        <v>0</v>
      </c>
      <c r="W159" s="637">
        <v>0</v>
      </c>
      <c r="X159" s="637">
        <v>0</v>
      </c>
      <c r="Y159" s="637">
        <v>0</v>
      </c>
      <c r="Z159" s="637">
        <v>0</v>
      </c>
      <c r="AA159" s="637">
        <v>0</v>
      </c>
      <c r="AB159" s="637">
        <v>0</v>
      </c>
      <c r="AC159" s="637">
        <v>0</v>
      </c>
      <c r="AD159" s="637">
        <v>0</v>
      </c>
      <c r="AE159" s="637">
        <v>0</v>
      </c>
      <c r="AF159" s="637">
        <v>0</v>
      </c>
      <c r="AG159" s="637">
        <v>0</v>
      </c>
      <c r="AH159" s="637">
        <v>0</v>
      </c>
      <c r="AI159" s="637">
        <v>0</v>
      </c>
      <c r="AJ159" s="637">
        <v>0</v>
      </c>
      <c r="AK159" s="637">
        <v>0</v>
      </c>
      <c r="AL159" s="637">
        <v>0</v>
      </c>
      <c r="AM159" s="637">
        <v>0</v>
      </c>
      <c r="AN159" s="637">
        <v>0</v>
      </c>
      <c r="AO159" s="637">
        <v>0</v>
      </c>
      <c r="AP159" s="637">
        <v>0</v>
      </c>
      <c r="AQ159" s="637">
        <v>0</v>
      </c>
      <c r="AR159" s="637">
        <v>0</v>
      </c>
      <c r="AS159" s="637">
        <v>0</v>
      </c>
      <c r="AT159" s="637">
        <v>0</v>
      </c>
      <c r="AU159" s="637">
        <v>0</v>
      </c>
      <c r="AV159" s="637">
        <v>0</v>
      </c>
      <c r="AW159" s="637">
        <v>0</v>
      </c>
      <c r="AX159" s="637">
        <v>0</v>
      </c>
      <c r="AY159" s="639">
        <v>0</v>
      </c>
    </row>
    <row r="160" spans="1:51" s="609" customFormat="1" ht="12.75">
      <c r="A160" s="627">
        <f t="shared" si="17"/>
        <v>18</v>
      </c>
      <c r="B160" s="628" t="s">
        <v>142</v>
      </c>
      <c r="C160" s="628" t="s">
        <v>162</v>
      </c>
      <c r="D160" s="628">
        <v>2007</v>
      </c>
      <c r="E160" s="629" t="s">
        <v>161</v>
      </c>
      <c r="F160" s="611" t="b">
        <v>0</v>
      </c>
      <c r="G160" s="630">
        <v>0</v>
      </c>
      <c r="H160" s="631">
        <v>0.017443141413115586</v>
      </c>
      <c r="I160" s="631">
        <v>0</v>
      </c>
      <c r="J160" s="631">
        <v>0</v>
      </c>
      <c r="K160" s="631">
        <v>0</v>
      </c>
      <c r="L160" s="631">
        <v>0</v>
      </c>
      <c r="M160" s="631">
        <v>0</v>
      </c>
      <c r="N160" s="631">
        <v>0</v>
      </c>
      <c r="O160" s="631">
        <v>0</v>
      </c>
      <c r="P160" s="631">
        <v>0</v>
      </c>
      <c r="Q160" s="631">
        <v>0</v>
      </c>
      <c r="R160" s="631">
        <v>0</v>
      </c>
      <c r="S160" s="631">
        <v>0</v>
      </c>
      <c r="T160" s="631">
        <v>0</v>
      </c>
      <c r="U160" s="631">
        <v>0</v>
      </c>
      <c r="V160" s="631">
        <v>0</v>
      </c>
      <c r="W160" s="631">
        <v>0</v>
      </c>
      <c r="X160" s="631">
        <v>0</v>
      </c>
      <c r="Y160" s="631">
        <v>0</v>
      </c>
      <c r="Z160" s="631">
        <v>0</v>
      </c>
      <c r="AA160" s="631">
        <v>0</v>
      </c>
      <c r="AB160" s="631">
        <v>0</v>
      </c>
      <c r="AC160" s="631">
        <v>0</v>
      </c>
      <c r="AD160" s="631">
        <v>0</v>
      </c>
      <c r="AE160" s="631">
        <v>0</v>
      </c>
      <c r="AF160" s="631">
        <v>0</v>
      </c>
      <c r="AG160" s="631">
        <v>0</v>
      </c>
      <c r="AH160" s="631">
        <v>0</v>
      </c>
      <c r="AI160" s="631">
        <v>0</v>
      </c>
      <c r="AJ160" s="631">
        <v>0</v>
      </c>
      <c r="AK160" s="631">
        <v>0</v>
      </c>
      <c r="AL160" s="631">
        <v>0</v>
      </c>
      <c r="AM160" s="631">
        <v>0</v>
      </c>
      <c r="AN160" s="631">
        <v>0</v>
      </c>
      <c r="AO160" s="631">
        <v>0</v>
      </c>
      <c r="AP160" s="631">
        <v>0</v>
      </c>
      <c r="AQ160" s="631">
        <v>0</v>
      </c>
      <c r="AR160" s="631">
        <v>0</v>
      </c>
      <c r="AS160" s="631">
        <v>0</v>
      </c>
      <c r="AT160" s="631">
        <v>0</v>
      </c>
      <c r="AU160" s="631">
        <v>0</v>
      </c>
      <c r="AV160" s="631">
        <v>0</v>
      </c>
      <c r="AW160" s="631">
        <v>0</v>
      </c>
      <c r="AX160" s="631">
        <v>0</v>
      </c>
      <c r="AY160" s="632">
        <v>0</v>
      </c>
    </row>
    <row r="161" spans="1:51" s="609" customFormat="1" ht="12.75">
      <c r="A161" s="640">
        <f t="shared" si="17"/>
        <v>19</v>
      </c>
      <c r="B161" s="641" t="s">
        <v>171</v>
      </c>
      <c r="C161" s="641" t="s">
        <v>172</v>
      </c>
      <c r="D161" s="641">
        <v>2007</v>
      </c>
      <c r="E161" s="642" t="s">
        <v>161</v>
      </c>
      <c r="F161" s="611" t="b">
        <v>0</v>
      </c>
      <c r="G161" s="643">
        <v>0</v>
      </c>
      <c r="H161" s="644">
        <v>0.001</v>
      </c>
      <c r="I161" s="644">
        <v>0.001</v>
      </c>
      <c r="J161" s="644">
        <v>0.001</v>
      </c>
      <c r="K161" s="644">
        <v>0.001</v>
      </c>
      <c r="L161" s="644">
        <v>0.001</v>
      </c>
      <c r="M161" s="644">
        <v>0.001</v>
      </c>
      <c r="N161" s="644">
        <v>0.001</v>
      </c>
      <c r="O161" s="644">
        <v>0.001</v>
      </c>
      <c r="P161" s="644">
        <v>0.001</v>
      </c>
      <c r="Q161" s="644">
        <v>0.001</v>
      </c>
      <c r="R161" s="644">
        <v>0.001</v>
      </c>
      <c r="S161" s="644">
        <v>0.001</v>
      </c>
      <c r="T161" s="644">
        <v>0.001</v>
      </c>
      <c r="U161" s="644">
        <v>0.001</v>
      </c>
      <c r="V161" s="644">
        <v>0.001</v>
      </c>
      <c r="W161" s="644">
        <v>0.001</v>
      </c>
      <c r="X161" s="644">
        <v>0.001</v>
      </c>
      <c r="Y161" s="644">
        <v>0.001</v>
      </c>
      <c r="Z161" s="644">
        <v>0.001</v>
      </c>
      <c r="AA161" s="644">
        <v>0.001</v>
      </c>
      <c r="AB161" s="644">
        <v>0</v>
      </c>
      <c r="AC161" s="644">
        <v>0</v>
      </c>
      <c r="AD161" s="644">
        <v>0</v>
      </c>
      <c r="AE161" s="644">
        <v>0</v>
      </c>
      <c r="AF161" s="644">
        <v>0</v>
      </c>
      <c r="AG161" s="644">
        <v>0</v>
      </c>
      <c r="AH161" s="644">
        <v>0</v>
      </c>
      <c r="AI161" s="644">
        <v>0</v>
      </c>
      <c r="AJ161" s="644">
        <v>0</v>
      </c>
      <c r="AK161" s="644">
        <v>0</v>
      </c>
      <c r="AL161" s="644">
        <v>0</v>
      </c>
      <c r="AM161" s="644">
        <v>0</v>
      </c>
      <c r="AN161" s="644">
        <v>0</v>
      </c>
      <c r="AO161" s="644">
        <v>0</v>
      </c>
      <c r="AP161" s="644">
        <v>0</v>
      </c>
      <c r="AQ161" s="644">
        <v>0</v>
      </c>
      <c r="AR161" s="644">
        <v>0</v>
      </c>
      <c r="AS161" s="644">
        <v>0</v>
      </c>
      <c r="AT161" s="644">
        <v>0</v>
      </c>
      <c r="AU161" s="644">
        <v>0</v>
      </c>
      <c r="AV161" s="644">
        <v>0</v>
      </c>
      <c r="AW161" s="644">
        <v>0</v>
      </c>
      <c r="AX161" s="644">
        <v>0</v>
      </c>
      <c r="AY161" s="645">
        <v>0</v>
      </c>
    </row>
    <row r="162" spans="1:51" s="609" customFormat="1" ht="12.75">
      <c r="A162" s="646">
        <f t="shared" si="17"/>
        <v>20</v>
      </c>
      <c r="B162" s="647" t="s">
        <v>23</v>
      </c>
      <c r="C162" s="647" t="s">
        <v>160</v>
      </c>
      <c r="D162" s="647">
        <v>2008</v>
      </c>
      <c r="E162" s="648" t="s">
        <v>161</v>
      </c>
      <c r="F162" s="611" t="b">
        <v>0</v>
      </c>
      <c r="G162" s="649">
        <v>0</v>
      </c>
      <c r="H162" s="650">
        <v>0</v>
      </c>
      <c r="I162" s="650">
        <v>0.006009341374</v>
      </c>
      <c r="J162" s="650">
        <v>0.006009341374</v>
      </c>
      <c r="K162" s="650">
        <v>0.006009341374</v>
      </c>
      <c r="L162" s="650">
        <v>0.006009341374</v>
      </c>
      <c r="M162" s="650">
        <v>0.005810341374</v>
      </c>
      <c r="N162" s="650">
        <v>0.005810341374</v>
      </c>
      <c r="O162" s="650">
        <v>0.005810341374</v>
      </c>
      <c r="P162" s="650">
        <v>0.005810341374</v>
      </c>
      <c r="Q162" s="650">
        <v>0.0042868952999999994</v>
      </c>
      <c r="R162" s="650">
        <v>0</v>
      </c>
      <c r="S162" s="650">
        <v>0</v>
      </c>
      <c r="T162" s="650">
        <v>0</v>
      </c>
      <c r="U162" s="650">
        <v>0</v>
      </c>
      <c r="V162" s="650">
        <v>0</v>
      </c>
      <c r="W162" s="650">
        <v>0</v>
      </c>
      <c r="X162" s="650">
        <v>0</v>
      </c>
      <c r="Y162" s="650">
        <v>0</v>
      </c>
      <c r="Z162" s="650">
        <v>0</v>
      </c>
      <c r="AA162" s="650">
        <v>0</v>
      </c>
      <c r="AB162" s="650">
        <v>0</v>
      </c>
      <c r="AC162" s="650">
        <v>0</v>
      </c>
      <c r="AD162" s="650">
        <v>0</v>
      </c>
      <c r="AE162" s="650">
        <v>0</v>
      </c>
      <c r="AF162" s="650">
        <v>0</v>
      </c>
      <c r="AG162" s="650">
        <v>0</v>
      </c>
      <c r="AH162" s="650">
        <v>0</v>
      </c>
      <c r="AI162" s="650">
        <v>0</v>
      </c>
      <c r="AJ162" s="650">
        <v>0</v>
      </c>
      <c r="AK162" s="650">
        <v>0</v>
      </c>
      <c r="AL162" s="650">
        <v>0</v>
      </c>
      <c r="AM162" s="650">
        <v>0</v>
      </c>
      <c r="AN162" s="650">
        <v>0</v>
      </c>
      <c r="AO162" s="650">
        <v>0</v>
      </c>
      <c r="AP162" s="650">
        <v>0</v>
      </c>
      <c r="AQ162" s="650">
        <v>0</v>
      </c>
      <c r="AR162" s="650">
        <v>0</v>
      </c>
      <c r="AS162" s="650">
        <v>0</v>
      </c>
      <c r="AT162" s="650">
        <v>0</v>
      </c>
      <c r="AU162" s="650">
        <v>0</v>
      </c>
      <c r="AV162" s="650">
        <v>0</v>
      </c>
      <c r="AW162" s="650">
        <v>0</v>
      </c>
      <c r="AX162" s="650">
        <v>0</v>
      </c>
      <c r="AY162" s="651">
        <v>0</v>
      </c>
    </row>
    <row r="163" spans="1:51" s="609" customFormat="1" ht="12.75">
      <c r="A163" s="633">
        <f t="shared" si="17"/>
        <v>21</v>
      </c>
      <c r="B163" s="634" t="s">
        <v>173</v>
      </c>
      <c r="C163" s="634" t="s">
        <v>160</v>
      </c>
      <c r="D163" s="634">
        <v>2008</v>
      </c>
      <c r="E163" s="635" t="s">
        <v>161</v>
      </c>
      <c r="F163" s="611" t="b">
        <v>0</v>
      </c>
      <c r="G163" s="636">
        <v>0</v>
      </c>
      <c r="H163" s="637">
        <v>0</v>
      </c>
      <c r="I163" s="637">
        <v>0.02164001429426402</v>
      </c>
      <c r="J163" s="637">
        <v>0.02164001429426402</v>
      </c>
      <c r="K163" s="637">
        <v>0.02164001429426402</v>
      </c>
      <c r="L163" s="637">
        <v>0.02164001429426402</v>
      </c>
      <c r="M163" s="637">
        <v>0.02164001429426402</v>
      </c>
      <c r="N163" s="637">
        <v>0.02164001429426402</v>
      </c>
      <c r="O163" s="637">
        <v>0.02164001429426402</v>
      </c>
      <c r="P163" s="637">
        <v>0.02164001429426402</v>
      </c>
      <c r="Q163" s="637">
        <v>0.02164001429426402</v>
      </c>
      <c r="R163" s="637">
        <v>0.02164001429426402</v>
      </c>
      <c r="S163" s="637">
        <v>0.02164001429426402</v>
      </c>
      <c r="T163" s="637">
        <v>0.02164001429426402</v>
      </c>
      <c r="U163" s="637">
        <v>0.02164001429426402</v>
      </c>
      <c r="V163" s="637">
        <v>0.02164001429426402</v>
      </c>
      <c r="W163" s="637">
        <v>0.02164001429426402</v>
      </c>
      <c r="X163" s="637">
        <v>0.017561648410418133</v>
      </c>
      <c r="Y163" s="637">
        <v>0.017561648410418133</v>
      </c>
      <c r="Z163" s="637">
        <v>0.017561648410418133</v>
      </c>
      <c r="AA163" s="637">
        <v>0</v>
      </c>
      <c r="AB163" s="637">
        <v>0</v>
      </c>
      <c r="AC163" s="637">
        <v>0</v>
      </c>
      <c r="AD163" s="637">
        <v>0</v>
      </c>
      <c r="AE163" s="637">
        <v>0</v>
      </c>
      <c r="AF163" s="637">
        <v>0</v>
      </c>
      <c r="AG163" s="637">
        <v>0</v>
      </c>
      <c r="AH163" s="637">
        <v>0</v>
      </c>
      <c r="AI163" s="637">
        <v>0</v>
      </c>
      <c r="AJ163" s="637">
        <v>0</v>
      </c>
      <c r="AK163" s="637">
        <v>0</v>
      </c>
      <c r="AL163" s="637">
        <v>0</v>
      </c>
      <c r="AM163" s="637">
        <v>0</v>
      </c>
      <c r="AN163" s="637">
        <v>0</v>
      </c>
      <c r="AO163" s="637">
        <v>0</v>
      </c>
      <c r="AP163" s="637">
        <v>0</v>
      </c>
      <c r="AQ163" s="637">
        <v>0</v>
      </c>
      <c r="AR163" s="637">
        <v>0</v>
      </c>
      <c r="AS163" s="637">
        <v>0</v>
      </c>
      <c r="AT163" s="637">
        <v>0</v>
      </c>
      <c r="AU163" s="637">
        <v>0</v>
      </c>
      <c r="AV163" s="637">
        <v>0</v>
      </c>
      <c r="AW163" s="637">
        <v>0</v>
      </c>
      <c r="AX163" s="637">
        <v>0</v>
      </c>
      <c r="AY163" s="639">
        <v>0</v>
      </c>
    </row>
    <row r="164" spans="1:51" s="609" customFormat="1" ht="12.75">
      <c r="A164" s="627">
        <f t="shared" si="17"/>
        <v>22</v>
      </c>
      <c r="B164" s="628" t="s">
        <v>40</v>
      </c>
      <c r="C164" s="628" t="s">
        <v>160</v>
      </c>
      <c r="D164" s="628">
        <v>2008</v>
      </c>
      <c r="E164" s="629" t="s">
        <v>161</v>
      </c>
      <c r="F164" s="611" t="b">
        <v>0</v>
      </c>
      <c r="G164" s="630">
        <v>0</v>
      </c>
      <c r="H164" s="631">
        <v>0</v>
      </c>
      <c r="I164" s="631">
        <v>0.013046153699556402</v>
      </c>
      <c r="J164" s="631">
        <v>0.012356351030150607</v>
      </c>
      <c r="K164" s="631">
        <v>0.012356351030150607</v>
      </c>
      <c r="L164" s="631">
        <v>0.012356351030150607</v>
      </c>
      <c r="M164" s="631">
        <v>0.011127274743476292</v>
      </c>
      <c r="N164" s="631">
        <v>0.011127274743476292</v>
      </c>
      <c r="O164" s="631">
        <v>0.0087455956071903</v>
      </c>
      <c r="P164" s="631">
        <v>0.0077613608001755475</v>
      </c>
      <c r="Q164" s="631">
        <v>0.006089604661977652</v>
      </c>
      <c r="R164" s="631">
        <v>0.0050349744158272435</v>
      </c>
      <c r="S164" s="631">
        <v>0.00446944159742361</v>
      </c>
      <c r="T164" s="631">
        <v>0.00446944159742361</v>
      </c>
      <c r="U164" s="631">
        <v>0.002479046326428183</v>
      </c>
      <c r="V164" s="631">
        <v>0.002479046326428183</v>
      </c>
      <c r="W164" s="631">
        <v>0.002479046326428183</v>
      </c>
      <c r="X164" s="631">
        <v>0.002479046326428183</v>
      </c>
      <c r="Y164" s="631">
        <v>0</v>
      </c>
      <c r="Z164" s="631">
        <v>0</v>
      </c>
      <c r="AA164" s="631">
        <v>0</v>
      </c>
      <c r="AB164" s="631">
        <v>0</v>
      </c>
      <c r="AC164" s="631">
        <v>0</v>
      </c>
      <c r="AD164" s="631">
        <v>0</v>
      </c>
      <c r="AE164" s="631">
        <v>0</v>
      </c>
      <c r="AF164" s="631">
        <v>0</v>
      </c>
      <c r="AG164" s="631">
        <v>0</v>
      </c>
      <c r="AH164" s="631">
        <v>0</v>
      </c>
      <c r="AI164" s="631">
        <v>0</v>
      </c>
      <c r="AJ164" s="631">
        <v>0</v>
      </c>
      <c r="AK164" s="631">
        <v>0</v>
      </c>
      <c r="AL164" s="631">
        <v>0</v>
      </c>
      <c r="AM164" s="631">
        <v>0</v>
      </c>
      <c r="AN164" s="631">
        <v>0</v>
      </c>
      <c r="AO164" s="631">
        <v>0</v>
      </c>
      <c r="AP164" s="631">
        <v>0</v>
      </c>
      <c r="AQ164" s="631">
        <v>0</v>
      </c>
      <c r="AR164" s="631">
        <v>0</v>
      </c>
      <c r="AS164" s="631">
        <v>0</v>
      </c>
      <c r="AT164" s="631">
        <v>0</v>
      </c>
      <c r="AU164" s="631">
        <v>0</v>
      </c>
      <c r="AV164" s="631">
        <v>0</v>
      </c>
      <c r="AW164" s="631">
        <v>0</v>
      </c>
      <c r="AX164" s="631">
        <v>0</v>
      </c>
      <c r="AY164" s="632">
        <v>0</v>
      </c>
    </row>
    <row r="165" spans="1:51" s="609" customFormat="1" ht="14.25">
      <c r="A165" s="633">
        <f t="shared" si="17"/>
        <v>23</v>
      </c>
      <c r="B165" s="652" t="s">
        <v>163</v>
      </c>
      <c r="C165" s="634" t="s">
        <v>164</v>
      </c>
      <c r="D165" s="634">
        <v>2008</v>
      </c>
      <c r="E165" s="635" t="s">
        <v>161</v>
      </c>
      <c r="F165" s="611" t="b">
        <v>0</v>
      </c>
      <c r="G165" s="636">
        <v>0</v>
      </c>
      <c r="H165" s="637">
        <v>0</v>
      </c>
      <c r="I165" s="637">
        <v>0</v>
      </c>
      <c r="J165" s="637">
        <v>0</v>
      </c>
      <c r="K165" s="637">
        <v>0</v>
      </c>
      <c r="L165" s="637">
        <v>0</v>
      </c>
      <c r="M165" s="637">
        <v>0</v>
      </c>
      <c r="N165" s="637">
        <v>0</v>
      </c>
      <c r="O165" s="637">
        <v>0</v>
      </c>
      <c r="P165" s="637">
        <v>0</v>
      </c>
      <c r="Q165" s="637">
        <v>0</v>
      </c>
      <c r="R165" s="637">
        <v>0</v>
      </c>
      <c r="S165" s="637">
        <v>0</v>
      </c>
      <c r="T165" s="637">
        <v>0</v>
      </c>
      <c r="U165" s="637">
        <v>0</v>
      </c>
      <c r="V165" s="637">
        <v>0</v>
      </c>
      <c r="W165" s="637">
        <v>0</v>
      </c>
      <c r="X165" s="637">
        <v>0</v>
      </c>
      <c r="Y165" s="637">
        <v>0</v>
      </c>
      <c r="Z165" s="637">
        <v>0</v>
      </c>
      <c r="AA165" s="637">
        <v>0</v>
      </c>
      <c r="AB165" s="637">
        <v>0</v>
      </c>
      <c r="AC165" s="637">
        <v>0</v>
      </c>
      <c r="AD165" s="637">
        <v>0</v>
      </c>
      <c r="AE165" s="637">
        <v>0</v>
      </c>
      <c r="AF165" s="637">
        <v>0</v>
      </c>
      <c r="AG165" s="637">
        <v>0</v>
      </c>
      <c r="AH165" s="637">
        <v>0</v>
      </c>
      <c r="AI165" s="637">
        <v>0</v>
      </c>
      <c r="AJ165" s="637">
        <v>0</v>
      </c>
      <c r="AK165" s="637">
        <v>0</v>
      </c>
      <c r="AL165" s="637">
        <v>0</v>
      </c>
      <c r="AM165" s="637">
        <v>0</v>
      </c>
      <c r="AN165" s="637">
        <v>0</v>
      </c>
      <c r="AO165" s="637">
        <v>0</v>
      </c>
      <c r="AP165" s="637">
        <v>0</v>
      </c>
      <c r="AQ165" s="637">
        <v>0</v>
      </c>
      <c r="AR165" s="637">
        <v>0</v>
      </c>
      <c r="AS165" s="637">
        <v>0</v>
      </c>
      <c r="AT165" s="637">
        <v>0</v>
      </c>
      <c r="AU165" s="637">
        <v>0</v>
      </c>
      <c r="AV165" s="637">
        <v>0</v>
      </c>
      <c r="AW165" s="637">
        <v>0</v>
      </c>
      <c r="AX165" s="637">
        <v>0</v>
      </c>
      <c r="AY165" s="639">
        <v>0</v>
      </c>
    </row>
    <row r="166" spans="1:51" s="609" customFormat="1" ht="12.75">
      <c r="A166" s="627">
        <f t="shared" si="17"/>
        <v>24</v>
      </c>
      <c r="B166" s="628" t="s">
        <v>39</v>
      </c>
      <c r="C166" s="628" t="s">
        <v>160</v>
      </c>
      <c r="D166" s="628">
        <v>2008</v>
      </c>
      <c r="E166" s="629" t="s">
        <v>161</v>
      </c>
      <c r="F166" s="611" t="b">
        <v>0</v>
      </c>
      <c r="G166" s="630">
        <v>0</v>
      </c>
      <c r="H166" s="631">
        <v>0</v>
      </c>
      <c r="I166" s="631">
        <v>0.006447546580192295</v>
      </c>
      <c r="J166" s="631">
        <v>0.003697373824521074</v>
      </c>
      <c r="K166" s="631">
        <v>0.003697373824521074</v>
      </c>
      <c r="L166" s="631">
        <v>0.003697373824521074</v>
      </c>
      <c r="M166" s="631">
        <v>0.003697373824521074</v>
      </c>
      <c r="N166" s="631">
        <v>0.003697373824521074</v>
      </c>
      <c r="O166" s="631">
        <v>0.003697373824521074</v>
      </c>
      <c r="P166" s="631">
        <v>0.003697373824521074</v>
      </c>
      <c r="Q166" s="631">
        <v>0.003568695039495344</v>
      </c>
      <c r="R166" s="631">
        <v>0.003568695039495344</v>
      </c>
      <c r="S166" s="631">
        <v>0.0035309190550688457</v>
      </c>
      <c r="T166" s="631">
        <v>0.0035309190550688457</v>
      </c>
      <c r="U166" s="631">
        <v>0.0035309190550688457</v>
      </c>
      <c r="V166" s="631">
        <v>0.0034860217762798557</v>
      </c>
      <c r="W166" s="631">
        <v>0.0034691610825480063</v>
      </c>
      <c r="X166" s="631">
        <v>0.0032979487169877567</v>
      </c>
      <c r="Y166" s="631">
        <v>0.0032979487169877567</v>
      </c>
      <c r="Z166" s="631">
        <v>0.0032979487169877567</v>
      </c>
      <c r="AA166" s="631">
        <v>0.0032979487169877567</v>
      </c>
      <c r="AB166" s="631">
        <v>0.0032979487169877567</v>
      </c>
      <c r="AC166" s="631">
        <v>0</v>
      </c>
      <c r="AD166" s="631">
        <v>0</v>
      </c>
      <c r="AE166" s="631">
        <v>0</v>
      </c>
      <c r="AF166" s="631">
        <v>0</v>
      </c>
      <c r="AG166" s="631">
        <v>0</v>
      </c>
      <c r="AH166" s="631">
        <v>0</v>
      </c>
      <c r="AI166" s="631">
        <v>0</v>
      </c>
      <c r="AJ166" s="631">
        <v>0</v>
      </c>
      <c r="AK166" s="631">
        <v>0</v>
      </c>
      <c r="AL166" s="631">
        <v>0</v>
      </c>
      <c r="AM166" s="631">
        <v>0</v>
      </c>
      <c r="AN166" s="631">
        <v>0</v>
      </c>
      <c r="AO166" s="631">
        <v>0</v>
      </c>
      <c r="AP166" s="631">
        <v>0</v>
      </c>
      <c r="AQ166" s="631">
        <v>0</v>
      </c>
      <c r="AR166" s="631">
        <v>0</v>
      </c>
      <c r="AS166" s="631">
        <v>0</v>
      </c>
      <c r="AT166" s="631">
        <v>0</v>
      </c>
      <c r="AU166" s="631">
        <v>0</v>
      </c>
      <c r="AV166" s="631">
        <v>0</v>
      </c>
      <c r="AW166" s="631">
        <v>0</v>
      </c>
      <c r="AX166" s="631">
        <v>0</v>
      </c>
      <c r="AY166" s="632">
        <v>0</v>
      </c>
    </row>
    <row r="167" spans="1:51" s="609" customFormat="1" ht="12.75">
      <c r="A167" s="633">
        <f t="shared" si="17"/>
        <v>25</v>
      </c>
      <c r="B167" s="634" t="s">
        <v>169</v>
      </c>
      <c r="C167" s="634" t="s">
        <v>162</v>
      </c>
      <c r="D167" s="634">
        <v>2008</v>
      </c>
      <c r="E167" s="635" t="s">
        <v>161</v>
      </c>
      <c r="F167" s="611" t="b">
        <v>0</v>
      </c>
      <c r="G167" s="636">
        <v>0</v>
      </c>
      <c r="H167" s="637">
        <v>0</v>
      </c>
      <c r="I167" s="637">
        <v>0.00070827590735003</v>
      </c>
      <c r="J167" s="637">
        <v>0.0007083703426972905</v>
      </c>
      <c r="K167" s="637">
        <v>0.0007083703426972905</v>
      </c>
      <c r="L167" s="637">
        <v>0.0007083703426972905</v>
      </c>
      <c r="M167" s="637">
        <v>0.0007083703426972905</v>
      </c>
      <c r="N167" s="637">
        <v>0.0007083703426972905</v>
      </c>
      <c r="O167" s="637">
        <v>0.0007083703426972905</v>
      </c>
      <c r="P167" s="637">
        <v>0.0007083703426972905</v>
      </c>
      <c r="Q167" s="637">
        <v>0.0006977490782387218</v>
      </c>
      <c r="R167" s="637">
        <v>0.0006977490782387218</v>
      </c>
      <c r="S167" s="637">
        <v>0.0006977490782387218</v>
      </c>
      <c r="T167" s="637">
        <v>0.0006977490782387218</v>
      </c>
      <c r="U167" s="637">
        <v>0.0006977490782387218</v>
      </c>
      <c r="V167" s="637">
        <v>0.0006977490782387218</v>
      </c>
      <c r="W167" s="637">
        <v>0.0006977490782387218</v>
      </c>
      <c r="X167" s="637">
        <v>0.0006768166058915601</v>
      </c>
      <c r="Y167" s="637">
        <v>0</v>
      </c>
      <c r="Z167" s="637">
        <v>0</v>
      </c>
      <c r="AA167" s="637">
        <v>0</v>
      </c>
      <c r="AB167" s="637">
        <v>0</v>
      </c>
      <c r="AC167" s="637">
        <v>0</v>
      </c>
      <c r="AD167" s="637">
        <v>0</v>
      </c>
      <c r="AE167" s="637">
        <v>0</v>
      </c>
      <c r="AF167" s="637">
        <v>0</v>
      </c>
      <c r="AG167" s="637">
        <v>0</v>
      </c>
      <c r="AH167" s="637">
        <v>0</v>
      </c>
      <c r="AI167" s="637">
        <v>0</v>
      </c>
      <c r="AJ167" s="637">
        <v>0</v>
      </c>
      <c r="AK167" s="637">
        <v>0</v>
      </c>
      <c r="AL167" s="637">
        <v>0</v>
      </c>
      <c r="AM167" s="637">
        <v>0</v>
      </c>
      <c r="AN167" s="637">
        <v>0</v>
      </c>
      <c r="AO167" s="637">
        <v>0</v>
      </c>
      <c r="AP167" s="637">
        <v>0</v>
      </c>
      <c r="AQ167" s="637">
        <v>0</v>
      </c>
      <c r="AR167" s="637">
        <v>0</v>
      </c>
      <c r="AS167" s="637">
        <v>0</v>
      </c>
      <c r="AT167" s="637">
        <v>0</v>
      </c>
      <c r="AU167" s="637">
        <v>0</v>
      </c>
      <c r="AV167" s="637">
        <v>0</v>
      </c>
      <c r="AW167" s="637">
        <v>0</v>
      </c>
      <c r="AX167" s="637">
        <v>0</v>
      </c>
      <c r="AY167" s="639">
        <v>0</v>
      </c>
    </row>
    <row r="168" spans="1:51" s="609" customFormat="1" ht="12.75">
      <c r="A168" s="627">
        <f t="shared" si="17"/>
        <v>26</v>
      </c>
      <c r="B168" s="628" t="s">
        <v>41</v>
      </c>
      <c r="C168" s="628" t="s">
        <v>170</v>
      </c>
      <c r="D168" s="628">
        <v>2008</v>
      </c>
      <c r="E168" s="629" t="s">
        <v>161</v>
      </c>
      <c r="F168" s="611" t="b">
        <v>0</v>
      </c>
      <c r="G168" s="630">
        <v>0</v>
      </c>
      <c r="H168" s="631">
        <v>0</v>
      </c>
      <c r="I168" s="631">
        <v>0</v>
      </c>
      <c r="J168" s="631">
        <v>0</v>
      </c>
      <c r="K168" s="631">
        <v>0</v>
      </c>
      <c r="L168" s="631">
        <v>0</v>
      </c>
      <c r="M168" s="631">
        <v>0</v>
      </c>
      <c r="N168" s="631">
        <v>0</v>
      </c>
      <c r="O168" s="631">
        <v>0</v>
      </c>
      <c r="P168" s="631">
        <v>0</v>
      </c>
      <c r="Q168" s="631">
        <v>0</v>
      </c>
      <c r="R168" s="631">
        <v>0</v>
      </c>
      <c r="S168" s="631">
        <v>0</v>
      </c>
      <c r="T168" s="631">
        <v>0</v>
      </c>
      <c r="U168" s="631">
        <v>0</v>
      </c>
      <c r="V168" s="631">
        <v>0</v>
      </c>
      <c r="W168" s="631">
        <v>0</v>
      </c>
      <c r="X168" s="631">
        <v>0</v>
      </c>
      <c r="Y168" s="631">
        <v>0</v>
      </c>
      <c r="Z168" s="631">
        <v>0</v>
      </c>
      <c r="AA168" s="631">
        <v>0</v>
      </c>
      <c r="AB168" s="631">
        <v>0</v>
      </c>
      <c r="AC168" s="631">
        <v>0</v>
      </c>
      <c r="AD168" s="631">
        <v>0</v>
      </c>
      <c r="AE168" s="631">
        <v>0</v>
      </c>
      <c r="AF168" s="631">
        <v>0</v>
      </c>
      <c r="AG168" s="631">
        <v>0</v>
      </c>
      <c r="AH168" s="631">
        <v>0</v>
      </c>
      <c r="AI168" s="631">
        <v>0</v>
      </c>
      <c r="AJ168" s="631">
        <v>0</v>
      </c>
      <c r="AK168" s="631">
        <v>0</v>
      </c>
      <c r="AL168" s="631">
        <v>0</v>
      </c>
      <c r="AM168" s="631">
        <v>0</v>
      </c>
      <c r="AN168" s="631">
        <v>0</v>
      </c>
      <c r="AO168" s="631">
        <v>0</v>
      </c>
      <c r="AP168" s="631">
        <v>0</v>
      </c>
      <c r="AQ168" s="631">
        <v>0</v>
      </c>
      <c r="AR168" s="631">
        <v>0</v>
      </c>
      <c r="AS168" s="631">
        <v>0</v>
      </c>
      <c r="AT168" s="631">
        <v>0</v>
      </c>
      <c r="AU168" s="631">
        <v>0</v>
      </c>
      <c r="AV168" s="631">
        <v>0</v>
      </c>
      <c r="AW168" s="631">
        <v>0</v>
      </c>
      <c r="AX168" s="631">
        <v>0</v>
      </c>
      <c r="AY168" s="632">
        <v>0</v>
      </c>
    </row>
    <row r="169" spans="1:51" s="609" customFormat="1" ht="12.75">
      <c r="A169" s="633">
        <f t="shared" si="17"/>
        <v>27</v>
      </c>
      <c r="B169" s="634" t="s">
        <v>42</v>
      </c>
      <c r="C169" s="634" t="s">
        <v>162</v>
      </c>
      <c r="D169" s="634">
        <v>2008</v>
      </c>
      <c r="E169" s="635" t="s">
        <v>161</v>
      </c>
      <c r="F169" s="611" t="b">
        <v>0</v>
      </c>
      <c r="G169" s="636">
        <v>0</v>
      </c>
      <c r="H169" s="637">
        <v>0</v>
      </c>
      <c r="I169" s="637">
        <v>0.00031880343643015156</v>
      </c>
      <c r="J169" s="637">
        <v>0.00031880343643015156</v>
      </c>
      <c r="K169" s="637">
        <v>0.00031880343643015156</v>
      </c>
      <c r="L169" s="637">
        <v>0.00031880343643015156</v>
      </c>
      <c r="M169" s="637">
        <v>0.00031880343643015156</v>
      </c>
      <c r="N169" s="637">
        <v>0.00031880343643015156</v>
      </c>
      <c r="O169" s="637">
        <v>0.00031880343643015156</v>
      </c>
      <c r="P169" s="637">
        <v>0.00031880343643015156</v>
      </c>
      <c r="Q169" s="637">
        <v>0.00031880343643015156</v>
      </c>
      <c r="R169" s="637">
        <v>0.00031880343643015156</v>
      </c>
      <c r="S169" s="637">
        <v>0.00031880343643015156</v>
      </c>
      <c r="T169" s="637">
        <v>0.00031880343643015156</v>
      </c>
      <c r="U169" s="637">
        <v>0.00031880343643015156</v>
      </c>
      <c r="V169" s="637">
        <v>0.00031880343643015156</v>
      </c>
      <c r="W169" s="637">
        <v>0</v>
      </c>
      <c r="X169" s="637">
        <v>0</v>
      </c>
      <c r="Y169" s="637">
        <v>0</v>
      </c>
      <c r="Z169" s="637">
        <v>0</v>
      </c>
      <c r="AA169" s="637">
        <v>0</v>
      </c>
      <c r="AB169" s="637">
        <v>0</v>
      </c>
      <c r="AC169" s="637">
        <v>0</v>
      </c>
      <c r="AD169" s="637">
        <v>0</v>
      </c>
      <c r="AE169" s="637">
        <v>0</v>
      </c>
      <c r="AF169" s="637">
        <v>0</v>
      </c>
      <c r="AG169" s="637">
        <v>0</v>
      </c>
      <c r="AH169" s="637">
        <v>0</v>
      </c>
      <c r="AI169" s="637">
        <v>0</v>
      </c>
      <c r="AJ169" s="637">
        <v>0</v>
      </c>
      <c r="AK169" s="637">
        <v>0</v>
      </c>
      <c r="AL169" s="637">
        <v>0</v>
      </c>
      <c r="AM169" s="637">
        <v>0</v>
      </c>
      <c r="AN169" s="637">
        <v>0</v>
      </c>
      <c r="AO169" s="637">
        <v>0</v>
      </c>
      <c r="AP169" s="637">
        <v>0</v>
      </c>
      <c r="AQ169" s="637">
        <v>0</v>
      </c>
      <c r="AR169" s="637">
        <v>0</v>
      </c>
      <c r="AS169" s="637">
        <v>0</v>
      </c>
      <c r="AT169" s="637">
        <v>0</v>
      </c>
      <c r="AU169" s="637">
        <v>0</v>
      </c>
      <c r="AV169" s="637">
        <v>0</v>
      </c>
      <c r="AW169" s="637">
        <v>0</v>
      </c>
      <c r="AX169" s="637">
        <v>0</v>
      </c>
      <c r="AY169" s="639">
        <v>0</v>
      </c>
    </row>
    <row r="170" spans="1:51" s="609" customFormat="1" ht="12.75">
      <c r="A170" s="627">
        <f t="shared" si="17"/>
        <v>28</v>
      </c>
      <c r="B170" s="628" t="s">
        <v>43</v>
      </c>
      <c r="C170" s="628" t="s">
        <v>174</v>
      </c>
      <c r="D170" s="628">
        <v>2008</v>
      </c>
      <c r="E170" s="629" t="s">
        <v>161</v>
      </c>
      <c r="F170" s="611" t="b">
        <v>0</v>
      </c>
      <c r="G170" s="630">
        <v>0</v>
      </c>
      <c r="H170" s="631">
        <v>0</v>
      </c>
      <c r="I170" s="631">
        <v>0</v>
      </c>
      <c r="J170" s="631">
        <v>0</v>
      </c>
      <c r="K170" s="631">
        <v>0</v>
      </c>
      <c r="L170" s="631">
        <v>0</v>
      </c>
      <c r="M170" s="631">
        <v>0</v>
      </c>
      <c r="N170" s="631">
        <v>0</v>
      </c>
      <c r="O170" s="631">
        <v>0</v>
      </c>
      <c r="P170" s="631">
        <v>0</v>
      </c>
      <c r="Q170" s="631">
        <v>0</v>
      </c>
      <c r="R170" s="631">
        <v>0</v>
      </c>
      <c r="S170" s="631">
        <v>0</v>
      </c>
      <c r="T170" s="631">
        <v>0</v>
      </c>
      <c r="U170" s="631">
        <v>0</v>
      </c>
      <c r="V170" s="631">
        <v>0</v>
      </c>
      <c r="W170" s="631">
        <v>0</v>
      </c>
      <c r="X170" s="631">
        <v>0</v>
      </c>
      <c r="Y170" s="631">
        <v>0</v>
      </c>
      <c r="Z170" s="631">
        <v>0</v>
      </c>
      <c r="AA170" s="631">
        <v>0</v>
      </c>
      <c r="AB170" s="631">
        <v>0</v>
      </c>
      <c r="AC170" s="631">
        <v>0</v>
      </c>
      <c r="AD170" s="631">
        <v>0</v>
      </c>
      <c r="AE170" s="631">
        <v>0</v>
      </c>
      <c r="AF170" s="631">
        <v>0</v>
      </c>
      <c r="AG170" s="631">
        <v>0</v>
      </c>
      <c r="AH170" s="631">
        <v>0</v>
      </c>
      <c r="AI170" s="631">
        <v>0</v>
      </c>
      <c r="AJ170" s="631">
        <v>0</v>
      </c>
      <c r="AK170" s="631">
        <v>0</v>
      </c>
      <c r="AL170" s="631">
        <v>0</v>
      </c>
      <c r="AM170" s="631">
        <v>0</v>
      </c>
      <c r="AN170" s="631">
        <v>0</v>
      </c>
      <c r="AO170" s="631">
        <v>0</v>
      </c>
      <c r="AP170" s="631">
        <v>0</v>
      </c>
      <c r="AQ170" s="631">
        <v>0</v>
      </c>
      <c r="AR170" s="631">
        <v>0</v>
      </c>
      <c r="AS170" s="631">
        <v>0</v>
      </c>
      <c r="AT170" s="631">
        <v>0</v>
      </c>
      <c r="AU170" s="631">
        <v>0</v>
      </c>
      <c r="AV170" s="631">
        <v>0</v>
      </c>
      <c r="AW170" s="631">
        <v>0</v>
      </c>
      <c r="AX170" s="631">
        <v>0</v>
      </c>
      <c r="AY170" s="632">
        <v>0</v>
      </c>
    </row>
    <row r="171" spans="1:51" s="609" customFormat="1" ht="12.75">
      <c r="A171" s="633">
        <f t="shared" si="17"/>
        <v>29</v>
      </c>
      <c r="B171" s="634" t="s">
        <v>45</v>
      </c>
      <c r="C171" s="634" t="s">
        <v>162</v>
      </c>
      <c r="D171" s="634">
        <v>2008</v>
      </c>
      <c r="E171" s="635" t="s">
        <v>161</v>
      </c>
      <c r="F171" s="611" t="b">
        <v>0</v>
      </c>
      <c r="G171" s="636">
        <v>0</v>
      </c>
      <c r="H171" s="637">
        <v>0</v>
      </c>
      <c r="I171" s="637">
        <v>0.28850304511179764</v>
      </c>
      <c r="J171" s="637">
        <v>0</v>
      </c>
      <c r="K171" s="637">
        <v>0</v>
      </c>
      <c r="L171" s="637">
        <v>0</v>
      </c>
      <c r="M171" s="637">
        <v>0</v>
      </c>
      <c r="N171" s="637">
        <v>0</v>
      </c>
      <c r="O171" s="637">
        <v>0</v>
      </c>
      <c r="P171" s="637">
        <v>0</v>
      </c>
      <c r="Q171" s="637">
        <v>0</v>
      </c>
      <c r="R171" s="637">
        <v>0</v>
      </c>
      <c r="S171" s="637">
        <v>0</v>
      </c>
      <c r="T171" s="637">
        <v>0</v>
      </c>
      <c r="U171" s="637">
        <v>0</v>
      </c>
      <c r="V171" s="637">
        <v>0</v>
      </c>
      <c r="W171" s="637">
        <v>0</v>
      </c>
      <c r="X171" s="637">
        <v>0</v>
      </c>
      <c r="Y171" s="637">
        <v>0</v>
      </c>
      <c r="Z171" s="637">
        <v>0</v>
      </c>
      <c r="AA171" s="637">
        <v>0</v>
      </c>
      <c r="AB171" s="637">
        <v>0</v>
      </c>
      <c r="AC171" s="637">
        <v>0</v>
      </c>
      <c r="AD171" s="637">
        <v>0</v>
      </c>
      <c r="AE171" s="637">
        <v>0</v>
      </c>
      <c r="AF171" s="637">
        <v>0</v>
      </c>
      <c r="AG171" s="637">
        <v>0</v>
      </c>
      <c r="AH171" s="637">
        <v>0</v>
      </c>
      <c r="AI171" s="637">
        <v>0</v>
      </c>
      <c r="AJ171" s="637">
        <v>0</v>
      </c>
      <c r="AK171" s="637">
        <v>0</v>
      </c>
      <c r="AL171" s="637">
        <v>0</v>
      </c>
      <c r="AM171" s="637">
        <v>0</v>
      </c>
      <c r="AN171" s="637">
        <v>0</v>
      </c>
      <c r="AO171" s="637">
        <v>0</v>
      </c>
      <c r="AP171" s="637">
        <v>0</v>
      </c>
      <c r="AQ171" s="637">
        <v>0</v>
      </c>
      <c r="AR171" s="637">
        <v>0</v>
      </c>
      <c r="AS171" s="637">
        <v>0</v>
      </c>
      <c r="AT171" s="637">
        <v>0</v>
      </c>
      <c r="AU171" s="637">
        <v>0</v>
      </c>
      <c r="AV171" s="637">
        <v>0</v>
      </c>
      <c r="AW171" s="637">
        <v>0</v>
      </c>
      <c r="AX171" s="637">
        <v>0</v>
      </c>
      <c r="AY171" s="639">
        <v>0</v>
      </c>
    </row>
    <row r="172" spans="1:51" s="609" customFormat="1" ht="12.75">
      <c r="A172" s="627">
        <f t="shared" si="17"/>
        <v>30</v>
      </c>
      <c r="B172" s="628" t="s">
        <v>46</v>
      </c>
      <c r="C172" s="628" t="s">
        <v>162</v>
      </c>
      <c r="D172" s="628">
        <v>2008</v>
      </c>
      <c r="E172" s="629" t="s">
        <v>161</v>
      </c>
      <c r="F172" s="611" t="b">
        <v>0</v>
      </c>
      <c r="G172" s="630">
        <v>0</v>
      </c>
      <c r="H172" s="631">
        <v>0</v>
      </c>
      <c r="I172" s="631">
        <v>0.05579060137527652</v>
      </c>
      <c r="J172" s="631">
        <v>0</v>
      </c>
      <c r="K172" s="631">
        <v>0</v>
      </c>
      <c r="L172" s="631">
        <v>0</v>
      </c>
      <c r="M172" s="631">
        <v>0</v>
      </c>
      <c r="N172" s="631">
        <v>0</v>
      </c>
      <c r="O172" s="631">
        <v>0</v>
      </c>
      <c r="P172" s="631">
        <v>0</v>
      </c>
      <c r="Q172" s="631">
        <v>0</v>
      </c>
      <c r="R172" s="631">
        <v>0</v>
      </c>
      <c r="S172" s="631">
        <v>0</v>
      </c>
      <c r="T172" s="631">
        <v>0</v>
      </c>
      <c r="U172" s="631">
        <v>0</v>
      </c>
      <c r="V172" s="631">
        <v>0</v>
      </c>
      <c r="W172" s="631">
        <v>0</v>
      </c>
      <c r="X172" s="631">
        <v>0</v>
      </c>
      <c r="Y172" s="631">
        <v>0</v>
      </c>
      <c r="Z172" s="631">
        <v>0</v>
      </c>
      <c r="AA172" s="631">
        <v>0</v>
      </c>
      <c r="AB172" s="631">
        <v>0</v>
      </c>
      <c r="AC172" s="631">
        <v>0</v>
      </c>
      <c r="AD172" s="631">
        <v>0</v>
      </c>
      <c r="AE172" s="631">
        <v>0</v>
      </c>
      <c r="AF172" s="631">
        <v>0</v>
      </c>
      <c r="AG172" s="631">
        <v>0</v>
      </c>
      <c r="AH172" s="631">
        <v>0</v>
      </c>
      <c r="AI172" s="631">
        <v>0</v>
      </c>
      <c r="AJ172" s="631">
        <v>0</v>
      </c>
      <c r="AK172" s="631">
        <v>0</v>
      </c>
      <c r="AL172" s="631">
        <v>0</v>
      </c>
      <c r="AM172" s="631">
        <v>0</v>
      </c>
      <c r="AN172" s="631">
        <v>0</v>
      </c>
      <c r="AO172" s="631">
        <v>0</v>
      </c>
      <c r="AP172" s="631">
        <v>0</v>
      </c>
      <c r="AQ172" s="631">
        <v>0</v>
      </c>
      <c r="AR172" s="631">
        <v>0</v>
      </c>
      <c r="AS172" s="631">
        <v>0</v>
      </c>
      <c r="AT172" s="631">
        <v>0</v>
      </c>
      <c r="AU172" s="631">
        <v>0</v>
      </c>
      <c r="AV172" s="631">
        <v>0</v>
      </c>
      <c r="AW172" s="631">
        <v>0</v>
      </c>
      <c r="AX172" s="631">
        <v>0</v>
      </c>
      <c r="AY172" s="632">
        <v>0</v>
      </c>
    </row>
    <row r="173" spans="1:51" s="609" customFormat="1" ht="12.75">
      <c r="A173" s="633">
        <f t="shared" si="17"/>
        <v>31</v>
      </c>
      <c r="B173" s="634" t="s">
        <v>142</v>
      </c>
      <c r="C173" s="634" t="s">
        <v>162</v>
      </c>
      <c r="D173" s="634">
        <v>2008</v>
      </c>
      <c r="E173" s="635" t="s">
        <v>161</v>
      </c>
      <c r="F173" s="611" t="b">
        <v>0</v>
      </c>
      <c r="G173" s="636">
        <v>0</v>
      </c>
      <c r="H173" s="637">
        <v>0</v>
      </c>
      <c r="I173" s="637">
        <v>0.019172276072609733</v>
      </c>
      <c r="J173" s="637">
        <v>0</v>
      </c>
      <c r="K173" s="637">
        <v>0</v>
      </c>
      <c r="L173" s="637">
        <v>0</v>
      </c>
      <c r="M173" s="637">
        <v>0</v>
      </c>
      <c r="N173" s="637">
        <v>0</v>
      </c>
      <c r="O173" s="637">
        <v>0</v>
      </c>
      <c r="P173" s="637">
        <v>0</v>
      </c>
      <c r="Q173" s="637">
        <v>0</v>
      </c>
      <c r="R173" s="637">
        <v>0</v>
      </c>
      <c r="S173" s="637">
        <v>0</v>
      </c>
      <c r="T173" s="637">
        <v>0</v>
      </c>
      <c r="U173" s="637">
        <v>0</v>
      </c>
      <c r="V173" s="637">
        <v>0</v>
      </c>
      <c r="W173" s="637">
        <v>0</v>
      </c>
      <c r="X173" s="637">
        <v>0</v>
      </c>
      <c r="Y173" s="637">
        <v>0</v>
      </c>
      <c r="Z173" s="637">
        <v>0</v>
      </c>
      <c r="AA173" s="637">
        <v>0</v>
      </c>
      <c r="AB173" s="637">
        <v>0</v>
      </c>
      <c r="AC173" s="637">
        <v>0</v>
      </c>
      <c r="AD173" s="637">
        <v>0</v>
      </c>
      <c r="AE173" s="637">
        <v>0</v>
      </c>
      <c r="AF173" s="637">
        <v>0</v>
      </c>
      <c r="AG173" s="637">
        <v>0</v>
      </c>
      <c r="AH173" s="637">
        <v>0</v>
      </c>
      <c r="AI173" s="637">
        <v>0</v>
      </c>
      <c r="AJ173" s="637">
        <v>0</v>
      </c>
      <c r="AK173" s="637">
        <v>0</v>
      </c>
      <c r="AL173" s="637">
        <v>0</v>
      </c>
      <c r="AM173" s="637">
        <v>0</v>
      </c>
      <c r="AN173" s="637">
        <v>0</v>
      </c>
      <c r="AO173" s="637">
        <v>0</v>
      </c>
      <c r="AP173" s="637">
        <v>0</v>
      </c>
      <c r="AQ173" s="637">
        <v>0</v>
      </c>
      <c r="AR173" s="637">
        <v>0</v>
      </c>
      <c r="AS173" s="637">
        <v>0</v>
      </c>
      <c r="AT173" s="637">
        <v>0</v>
      </c>
      <c r="AU173" s="637">
        <v>0</v>
      </c>
      <c r="AV173" s="637">
        <v>0</v>
      </c>
      <c r="AW173" s="637">
        <v>0</v>
      </c>
      <c r="AX173" s="637">
        <v>0</v>
      </c>
      <c r="AY173" s="639">
        <v>0</v>
      </c>
    </row>
    <row r="174" spans="1:51" s="609" customFormat="1" ht="12.75">
      <c r="A174" s="627">
        <f t="shared" si="17"/>
        <v>32</v>
      </c>
      <c r="B174" s="628" t="s">
        <v>171</v>
      </c>
      <c r="C174" s="628" t="s">
        <v>172</v>
      </c>
      <c r="D174" s="628">
        <v>2008</v>
      </c>
      <c r="E174" s="629" t="s">
        <v>161</v>
      </c>
      <c r="F174" s="611" t="b">
        <v>0</v>
      </c>
      <c r="G174" s="630">
        <v>0</v>
      </c>
      <c r="H174" s="631">
        <v>0</v>
      </c>
      <c r="I174" s="631">
        <v>0</v>
      </c>
      <c r="J174" s="631">
        <v>0</v>
      </c>
      <c r="K174" s="631">
        <v>0</v>
      </c>
      <c r="L174" s="631">
        <v>0</v>
      </c>
      <c r="M174" s="631">
        <v>0</v>
      </c>
      <c r="N174" s="631">
        <v>0</v>
      </c>
      <c r="O174" s="631">
        <v>0</v>
      </c>
      <c r="P174" s="631">
        <v>0</v>
      </c>
      <c r="Q174" s="631">
        <v>0</v>
      </c>
      <c r="R174" s="631">
        <v>0</v>
      </c>
      <c r="S174" s="631">
        <v>0</v>
      </c>
      <c r="T174" s="631">
        <v>0</v>
      </c>
      <c r="U174" s="631">
        <v>0</v>
      </c>
      <c r="V174" s="631">
        <v>0</v>
      </c>
      <c r="W174" s="631">
        <v>0</v>
      </c>
      <c r="X174" s="631">
        <v>0</v>
      </c>
      <c r="Y174" s="631">
        <v>0</v>
      </c>
      <c r="Z174" s="631">
        <v>0</v>
      </c>
      <c r="AA174" s="631">
        <v>0</v>
      </c>
      <c r="AB174" s="631">
        <v>0</v>
      </c>
      <c r="AC174" s="631">
        <v>0</v>
      </c>
      <c r="AD174" s="631">
        <v>0</v>
      </c>
      <c r="AE174" s="631">
        <v>0</v>
      </c>
      <c r="AF174" s="631">
        <v>0</v>
      </c>
      <c r="AG174" s="631">
        <v>0</v>
      </c>
      <c r="AH174" s="631">
        <v>0</v>
      </c>
      <c r="AI174" s="631">
        <v>0</v>
      </c>
      <c r="AJ174" s="631">
        <v>0</v>
      </c>
      <c r="AK174" s="631">
        <v>0</v>
      </c>
      <c r="AL174" s="631">
        <v>0</v>
      </c>
      <c r="AM174" s="631">
        <v>0</v>
      </c>
      <c r="AN174" s="631">
        <v>0</v>
      </c>
      <c r="AO174" s="631">
        <v>0</v>
      </c>
      <c r="AP174" s="631">
        <v>0</v>
      </c>
      <c r="AQ174" s="631">
        <v>0</v>
      </c>
      <c r="AR174" s="631">
        <v>0</v>
      </c>
      <c r="AS174" s="631">
        <v>0</v>
      </c>
      <c r="AT174" s="631">
        <v>0</v>
      </c>
      <c r="AU174" s="631">
        <v>0</v>
      </c>
      <c r="AV174" s="631">
        <v>0</v>
      </c>
      <c r="AW174" s="631">
        <v>0</v>
      </c>
      <c r="AX174" s="631">
        <v>0</v>
      </c>
      <c r="AY174" s="632">
        <v>0</v>
      </c>
    </row>
    <row r="175" spans="1:51" s="609" customFormat="1" ht="12.75">
      <c r="A175" s="633">
        <f t="shared" si="17"/>
        <v>33</v>
      </c>
      <c r="B175" s="634" t="s">
        <v>175</v>
      </c>
      <c r="C175" s="634" t="s">
        <v>162</v>
      </c>
      <c r="D175" s="634">
        <v>2008</v>
      </c>
      <c r="E175" s="635" t="s">
        <v>161</v>
      </c>
      <c r="F175" s="611" t="b">
        <v>0</v>
      </c>
      <c r="G175" s="636">
        <v>0</v>
      </c>
      <c r="H175" s="637">
        <v>0</v>
      </c>
      <c r="I175" s="637">
        <v>0</v>
      </c>
      <c r="J175" s="637">
        <v>0</v>
      </c>
      <c r="K175" s="637">
        <v>0</v>
      </c>
      <c r="L175" s="637">
        <v>0</v>
      </c>
      <c r="M175" s="637">
        <v>0</v>
      </c>
      <c r="N175" s="637">
        <v>0</v>
      </c>
      <c r="O175" s="637">
        <v>0</v>
      </c>
      <c r="P175" s="637">
        <v>0</v>
      </c>
      <c r="Q175" s="637">
        <v>0</v>
      </c>
      <c r="R175" s="637">
        <v>0</v>
      </c>
      <c r="S175" s="637">
        <v>0</v>
      </c>
      <c r="T175" s="637">
        <v>0</v>
      </c>
      <c r="U175" s="637">
        <v>0</v>
      </c>
      <c r="V175" s="637">
        <v>0</v>
      </c>
      <c r="W175" s="637">
        <v>0</v>
      </c>
      <c r="X175" s="637">
        <v>0</v>
      </c>
      <c r="Y175" s="637">
        <v>0</v>
      </c>
      <c r="Z175" s="637">
        <v>0</v>
      </c>
      <c r="AA175" s="637">
        <v>0</v>
      </c>
      <c r="AB175" s="637">
        <v>0</v>
      </c>
      <c r="AC175" s="637">
        <v>0</v>
      </c>
      <c r="AD175" s="637">
        <v>0</v>
      </c>
      <c r="AE175" s="637">
        <v>0</v>
      </c>
      <c r="AF175" s="637">
        <v>0</v>
      </c>
      <c r="AG175" s="637">
        <v>0</v>
      </c>
      <c r="AH175" s="637">
        <v>0</v>
      </c>
      <c r="AI175" s="637">
        <v>0</v>
      </c>
      <c r="AJ175" s="637">
        <v>0</v>
      </c>
      <c r="AK175" s="637">
        <v>0</v>
      </c>
      <c r="AL175" s="637">
        <v>0</v>
      </c>
      <c r="AM175" s="637">
        <v>0</v>
      </c>
      <c r="AN175" s="637">
        <v>0</v>
      </c>
      <c r="AO175" s="637">
        <v>0</v>
      </c>
      <c r="AP175" s="637">
        <v>0</v>
      </c>
      <c r="AQ175" s="637">
        <v>0</v>
      </c>
      <c r="AR175" s="637">
        <v>0</v>
      </c>
      <c r="AS175" s="637">
        <v>0</v>
      </c>
      <c r="AT175" s="637">
        <v>0</v>
      </c>
      <c r="AU175" s="637">
        <v>0</v>
      </c>
      <c r="AV175" s="637">
        <v>0</v>
      </c>
      <c r="AW175" s="637">
        <v>0</v>
      </c>
      <c r="AX175" s="637">
        <v>0</v>
      </c>
      <c r="AY175" s="639">
        <v>0</v>
      </c>
    </row>
    <row r="176" spans="1:51" s="609" customFormat="1" ht="12.75">
      <c r="A176" s="653">
        <f t="shared" si="17"/>
        <v>34</v>
      </c>
      <c r="B176" s="654" t="s">
        <v>176</v>
      </c>
      <c r="C176" s="654" t="s">
        <v>162</v>
      </c>
      <c r="D176" s="654">
        <v>2008</v>
      </c>
      <c r="E176" s="655" t="s">
        <v>161</v>
      </c>
      <c r="F176" s="611" t="b">
        <v>0</v>
      </c>
      <c r="G176" s="656">
        <v>0</v>
      </c>
      <c r="H176" s="657">
        <v>0</v>
      </c>
      <c r="I176" s="657">
        <v>0</v>
      </c>
      <c r="J176" s="657">
        <v>0</v>
      </c>
      <c r="K176" s="657">
        <v>0</v>
      </c>
      <c r="L176" s="657">
        <v>0</v>
      </c>
      <c r="M176" s="657">
        <v>0</v>
      </c>
      <c r="N176" s="657">
        <v>0</v>
      </c>
      <c r="O176" s="657">
        <v>0</v>
      </c>
      <c r="P176" s="657">
        <v>0</v>
      </c>
      <c r="Q176" s="657">
        <v>0</v>
      </c>
      <c r="R176" s="657">
        <v>0</v>
      </c>
      <c r="S176" s="657">
        <v>0</v>
      </c>
      <c r="T176" s="657">
        <v>0</v>
      </c>
      <c r="U176" s="657">
        <v>0</v>
      </c>
      <c r="V176" s="657">
        <v>0</v>
      </c>
      <c r="W176" s="657">
        <v>0</v>
      </c>
      <c r="X176" s="657">
        <v>0</v>
      </c>
      <c r="Y176" s="657">
        <v>0</v>
      </c>
      <c r="Z176" s="657">
        <v>0</v>
      </c>
      <c r="AA176" s="657">
        <v>0</v>
      </c>
      <c r="AB176" s="657">
        <v>0</v>
      </c>
      <c r="AC176" s="657">
        <v>0</v>
      </c>
      <c r="AD176" s="657">
        <v>0</v>
      </c>
      <c r="AE176" s="657">
        <v>0</v>
      </c>
      <c r="AF176" s="657">
        <v>0</v>
      </c>
      <c r="AG176" s="657">
        <v>0</v>
      </c>
      <c r="AH176" s="657">
        <v>0</v>
      </c>
      <c r="AI176" s="657">
        <v>0</v>
      </c>
      <c r="AJ176" s="657">
        <v>0</v>
      </c>
      <c r="AK176" s="657">
        <v>0</v>
      </c>
      <c r="AL176" s="657">
        <v>0</v>
      </c>
      <c r="AM176" s="657">
        <v>0</v>
      </c>
      <c r="AN176" s="657">
        <v>0</v>
      </c>
      <c r="AO176" s="657">
        <v>0</v>
      </c>
      <c r="AP176" s="657">
        <v>0</v>
      </c>
      <c r="AQ176" s="657">
        <v>0</v>
      </c>
      <c r="AR176" s="657">
        <v>0</v>
      </c>
      <c r="AS176" s="657">
        <v>0</v>
      </c>
      <c r="AT176" s="657">
        <v>0</v>
      </c>
      <c r="AU176" s="657">
        <v>0</v>
      </c>
      <c r="AV176" s="657">
        <v>0</v>
      </c>
      <c r="AW176" s="657">
        <v>0</v>
      </c>
      <c r="AX176" s="657">
        <v>0</v>
      </c>
      <c r="AY176" s="658">
        <v>0</v>
      </c>
    </row>
    <row r="177" spans="1:51" s="609" customFormat="1" ht="12.75">
      <c r="A177" s="620">
        <f t="shared" si="17"/>
        <v>35</v>
      </c>
      <c r="B177" s="621" t="s">
        <v>23</v>
      </c>
      <c r="C177" s="621" t="s">
        <v>160</v>
      </c>
      <c r="D177" s="621">
        <v>2009</v>
      </c>
      <c r="E177" s="622" t="s">
        <v>161</v>
      </c>
      <c r="F177" s="611" t="b">
        <v>0</v>
      </c>
      <c r="G177" s="623">
        <v>0</v>
      </c>
      <c r="H177" s="625">
        <v>0</v>
      </c>
      <c r="I177" s="625">
        <v>0</v>
      </c>
      <c r="J177" s="625">
        <v>0.05844810418272649</v>
      </c>
      <c r="K177" s="625">
        <v>0.05844810418272649</v>
      </c>
      <c r="L177" s="625">
        <v>0.05844810418272649</v>
      </c>
      <c r="M177" s="625">
        <v>0.05469618787166526</v>
      </c>
      <c r="N177" s="625">
        <v>0.0322137175311928</v>
      </c>
      <c r="O177" s="625">
        <v>0</v>
      </c>
      <c r="P177" s="625">
        <v>0</v>
      </c>
      <c r="Q177" s="625">
        <v>0</v>
      </c>
      <c r="R177" s="625">
        <v>0</v>
      </c>
      <c r="S177" s="625">
        <v>0</v>
      </c>
      <c r="T177" s="625">
        <v>0</v>
      </c>
      <c r="U177" s="625">
        <v>0</v>
      </c>
      <c r="V177" s="625">
        <v>0</v>
      </c>
      <c r="W177" s="625">
        <v>0</v>
      </c>
      <c r="X177" s="625">
        <v>0</v>
      </c>
      <c r="Y177" s="625">
        <v>0</v>
      </c>
      <c r="Z177" s="625">
        <v>0</v>
      </c>
      <c r="AA177" s="625">
        <v>0</v>
      </c>
      <c r="AB177" s="625">
        <v>0</v>
      </c>
      <c r="AC177" s="625">
        <v>0</v>
      </c>
      <c r="AD177" s="625">
        <v>0</v>
      </c>
      <c r="AE177" s="625">
        <v>0</v>
      </c>
      <c r="AF177" s="625">
        <v>0</v>
      </c>
      <c r="AG177" s="625">
        <v>0</v>
      </c>
      <c r="AH177" s="625">
        <v>0</v>
      </c>
      <c r="AI177" s="625">
        <v>0</v>
      </c>
      <c r="AJ177" s="625">
        <v>0</v>
      </c>
      <c r="AK177" s="625">
        <v>0</v>
      </c>
      <c r="AL177" s="625">
        <v>0</v>
      </c>
      <c r="AM177" s="625">
        <v>0</v>
      </c>
      <c r="AN177" s="625">
        <v>0</v>
      </c>
      <c r="AO177" s="625">
        <v>0</v>
      </c>
      <c r="AP177" s="625">
        <v>0</v>
      </c>
      <c r="AQ177" s="625">
        <v>0</v>
      </c>
      <c r="AR177" s="625">
        <v>0</v>
      </c>
      <c r="AS177" s="625">
        <v>0</v>
      </c>
      <c r="AT177" s="625">
        <v>0</v>
      </c>
      <c r="AU177" s="625">
        <v>0</v>
      </c>
      <c r="AV177" s="625">
        <v>0</v>
      </c>
      <c r="AW177" s="625">
        <v>0</v>
      </c>
      <c r="AX177" s="625">
        <v>0</v>
      </c>
      <c r="AY177" s="626">
        <v>0</v>
      </c>
    </row>
    <row r="178" spans="1:51" s="609" customFormat="1" ht="12.75">
      <c r="A178" s="627">
        <f t="shared" si="17"/>
        <v>36</v>
      </c>
      <c r="B178" s="628" t="s">
        <v>173</v>
      </c>
      <c r="C178" s="628" t="s">
        <v>160</v>
      </c>
      <c r="D178" s="628">
        <v>2009</v>
      </c>
      <c r="E178" s="629" t="s">
        <v>161</v>
      </c>
      <c r="F178" s="611" t="b">
        <v>0</v>
      </c>
      <c r="G178" s="630">
        <v>0</v>
      </c>
      <c r="H178" s="631">
        <v>0</v>
      </c>
      <c r="I178" s="631">
        <v>0</v>
      </c>
      <c r="J178" s="631">
        <v>0.038022876101980733</v>
      </c>
      <c r="K178" s="631">
        <v>0.038022876101980733</v>
      </c>
      <c r="L178" s="631">
        <v>0.038022876101980733</v>
      </c>
      <c r="M178" s="631">
        <v>0.03794516531120602</v>
      </c>
      <c r="N178" s="631">
        <v>0.037932338992567365</v>
      </c>
      <c r="O178" s="631">
        <v>0.037924704822412614</v>
      </c>
      <c r="P178" s="631">
        <v>0.037924704822412614</v>
      </c>
      <c r="Q178" s="631">
        <v>0.037924704822412614</v>
      </c>
      <c r="R178" s="631">
        <v>0.037924704822412614</v>
      </c>
      <c r="S178" s="631">
        <v>0.037924704822412614</v>
      </c>
      <c r="T178" s="631">
        <v>0.03767281158512255</v>
      </c>
      <c r="U178" s="631">
        <v>0.03767281158512255</v>
      </c>
      <c r="V178" s="631">
        <v>0.03767281158512255</v>
      </c>
      <c r="W178" s="631">
        <v>0.03767281158512255</v>
      </c>
      <c r="X178" s="631">
        <v>0.03767281158512255</v>
      </c>
      <c r="Y178" s="631">
        <v>0.03666987505086316</v>
      </c>
      <c r="Z178" s="631">
        <v>0.03666987505086316</v>
      </c>
      <c r="AA178" s="631">
        <v>0.03666987505086316</v>
      </c>
      <c r="AB178" s="631">
        <v>0.029392840847553305</v>
      </c>
      <c r="AC178" s="631">
        <v>0</v>
      </c>
      <c r="AD178" s="631">
        <v>0</v>
      </c>
      <c r="AE178" s="631">
        <v>0</v>
      </c>
      <c r="AF178" s="631">
        <v>0</v>
      </c>
      <c r="AG178" s="631">
        <v>0</v>
      </c>
      <c r="AH178" s="631">
        <v>0</v>
      </c>
      <c r="AI178" s="631">
        <v>0</v>
      </c>
      <c r="AJ178" s="631">
        <v>0</v>
      </c>
      <c r="AK178" s="631">
        <v>0</v>
      </c>
      <c r="AL178" s="631">
        <v>0</v>
      </c>
      <c r="AM178" s="631">
        <v>0</v>
      </c>
      <c r="AN178" s="631">
        <v>0</v>
      </c>
      <c r="AO178" s="631">
        <v>0</v>
      </c>
      <c r="AP178" s="631">
        <v>0</v>
      </c>
      <c r="AQ178" s="631">
        <v>0</v>
      </c>
      <c r="AR178" s="631">
        <v>0</v>
      </c>
      <c r="AS178" s="631">
        <v>0</v>
      </c>
      <c r="AT178" s="631">
        <v>0</v>
      </c>
      <c r="AU178" s="631">
        <v>0</v>
      </c>
      <c r="AV178" s="631">
        <v>0</v>
      </c>
      <c r="AW178" s="631">
        <v>0</v>
      </c>
      <c r="AX178" s="631">
        <v>0</v>
      </c>
      <c r="AY178" s="632">
        <v>0</v>
      </c>
    </row>
    <row r="179" spans="1:51" s="609" customFormat="1" ht="12.75">
      <c r="A179" s="633">
        <f t="shared" si="17"/>
        <v>37</v>
      </c>
      <c r="B179" s="634" t="s">
        <v>40</v>
      </c>
      <c r="C179" s="634" t="s">
        <v>160</v>
      </c>
      <c r="D179" s="634">
        <v>2009</v>
      </c>
      <c r="E179" s="635" t="s">
        <v>161</v>
      </c>
      <c r="F179" s="611" t="b">
        <v>0</v>
      </c>
      <c r="G179" s="636">
        <v>0</v>
      </c>
      <c r="H179" s="637">
        <v>0</v>
      </c>
      <c r="I179" s="637">
        <v>0</v>
      </c>
      <c r="J179" s="637">
        <v>0.01213507682119005</v>
      </c>
      <c r="K179" s="637">
        <v>0.011642180295099789</v>
      </c>
      <c r="L179" s="637">
        <v>0.011642180295099789</v>
      </c>
      <c r="M179" s="637">
        <v>0.011642180295099789</v>
      </c>
      <c r="N179" s="637">
        <v>0.01159923134274529</v>
      </c>
      <c r="O179" s="637">
        <v>0.01159923134274529</v>
      </c>
      <c r="P179" s="637">
        <v>0.010926115188050726</v>
      </c>
      <c r="Q179" s="637">
        <v>0.010926115188050726</v>
      </c>
      <c r="R179" s="637">
        <v>0.008801222747558181</v>
      </c>
      <c r="S179" s="637">
        <v>0.008801222747558181</v>
      </c>
      <c r="T179" s="637">
        <v>0.007705018961649361</v>
      </c>
      <c r="U179" s="637">
        <v>0.00770277469152214</v>
      </c>
      <c r="V179" s="637">
        <v>0.0051208215670720935</v>
      </c>
      <c r="W179" s="637">
        <v>0.0051208215670720935</v>
      </c>
      <c r="X179" s="637">
        <v>0.004863215183416868</v>
      </c>
      <c r="Y179" s="637">
        <v>0.0009226225468374749</v>
      </c>
      <c r="Z179" s="637">
        <v>0.0006712534795296363</v>
      </c>
      <c r="AA179" s="637">
        <v>0.0006712534795296363</v>
      </c>
      <c r="AB179" s="637">
        <v>0.0004896884562380565</v>
      </c>
      <c r="AC179" s="637">
        <v>0.0004896884562380565</v>
      </c>
      <c r="AD179" s="637">
        <v>0</v>
      </c>
      <c r="AE179" s="637">
        <v>0</v>
      </c>
      <c r="AF179" s="637">
        <v>0</v>
      </c>
      <c r="AG179" s="637">
        <v>0</v>
      </c>
      <c r="AH179" s="637">
        <v>0</v>
      </c>
      <c r="AI179" s="637">
        <v>0</v>
      </c>
      <c r="AJ179" s="637">
        <v>0</v>
      </c>
      <c r="AK179" s="637">
        <v>0</v>
      </c>
      <c r="AL179" s="637">
        <v>0</v>
      </c>
      <c r="AM179" s="637">
        <v>0</v>
      </c>
      <c r="AN179" s="637">
        <v>0</v>
      </c>
      <c r="AO179" s="637">
        <v>0</v>
      </c>
      <c r="AP179" s="637">
        <v>0</v>
      </c>
      <c r="AQ179" s="637">
        <v>0</v>
      </c>
      <c r="AR179" s="637">
        <v>0</v>
      </c>
      <c r="AS179" s="637">
        <v>0</v>
      </c>
      <c r="AT179" s="637">
        <v>0</v>
      </c>
      <c r="AU179" s="637">
        <v>0</v>
      </c>
      <c r="AV179" s="637">
        <v>0</v>
      </c>
      <c r="AW179" s="637">
        <v>0</v>
      </c>
      <c r="AX179" s="637">
        <v>0</v>
      </c>
      <c r="AY179" s="639">
        <v>0</v>
      </c>
    </row>
    <row r="180" spans="1:51" s="609" customFormat="1" ht="14.25">
      <c r="A180" s="627">
        <f t="shared" si="17"/>
        <v>38</v>
      </c>
      <c r="B180" s="659" t="s">
        <v>163</v>
      </c>
      <c r="C180" s="628" t="s">
        <v>164</v>
      </c>
      <c r="D180" s="628">
        <v>2009</v>
      </c>
      <c r="E180" s="629" t="s">
        <v>161</v>
      </c>
      <c r="F180" s="611" t="b">
        <v>0</v>
      </c>
      <c r="G180" s="630">
        <v>0</v>
      </c>
      <c r="H180" s="631">
        <v>0</v>
      </c>
      <c r="I180" s="631">
        <v>0</v>
      </c>
      <c r="J180" s="631">
        <v>0</v>
      </c>
      <c r="K180" s="631">
        <v>0</v>
      </c>
      <c r="L180" s="631">
        <v>0</v>
      </c>
      <c r="M180" s="631">
        <v>0</v>
      </c>
      <c r="N180" s="631">
        <v>0</v>
      </c>
      <c r="O180" s="631">
        <v>0</v>
      </c>
      <c r="P180" s="631">
        <v>0</v>
      </c>
      <c r="Q180" s="631">
        <v>0</v>
      </c>
      <c r="R180" s="631">
        <v>0</v>
      </c>
      <c r="S180" s="631">
        <v>0</v>
      </c>
      <c r="T180" s="631">
        <v>0</v>
      </c>
      <c r="U180" s="631">
        <v>0</v>
      </c>
      <c r="V180" s="631">
        <v>0</v>
      </c>
      <c r="W180" s="631">
        <v>0</v>
      </c>
      <c r="X180" s="631">
        <v>0</v>
      </c>
      <c r="Y180" s="631">
        <v>0</v>
      </c>
      <c r="Z180" s="631">
        <v>0</v>
      </c>
      <c r="AA180" s="631">
        <v>0</v>
      </c>
      <c r="AB180" s="631">
        <v>0</v>
      </c>
      <c r="AC180" s="631">
        <v>0</v>
      </c>
      <c r="AD180" s="631">
        <v>0</v>
      </c>
      <c r="AE180" s="631">
        <v>0</v>
      </c>
      <c r="AF180" s="631">
        <v>0</v>
      </c>
      <c r="AG180" s="631">
        <v>0</v>
      </c>
      <c r="AH180" s="631">
        <v>0</v>
      </c>
      <c r="AI180" s="631">
        <v>0</v>
      </c>
      <c r="AJ180" s="631">
        <v>0</v>
      </c>
      <c r="AK180" s="631">
        <v>0</v>
      </c>
      <c r="AL180" s="631">
        <v>0</v>
      </c>
      <c r="AM180" s="631">
        <v>0</v>
      </c>
      <c r="AN180" s="631">
        <v>0</v>
      </c>
      <c r="AO180" s="631">
        <v>0</v>
      </c>
      <c r="AP180" s="631">
        <v>0</v>
      </c>
      <c r="AQ180" s="631">
        <v>0</v>
      </c>
      <c r="AR180" s="631">
        <v>0</v>
      </c>
      <c r="AS180" s="631">
        <v>0</v>
      </c>
      <c r="AT180" s="631">
        <v>0</v>
      </c>
      <c r="AU180" s="631">
        <v>0</v>
      </c>
      <c r="AV180" s="631">
        <v>0</v>
      </c>
      <c r="AW180" s="631">
        <v>0</v>
      </c>
      <c r="AX180" s="631">
        <v>0</v>
      </c>
      <c r="AY180" s="632">
        <v>0</v>
      </c>
    </row>
    <row r="181" spans="1:51" s="609" customFormat="1" ht="12.75">
      <c r="A181" s="633">
        <f t="shared" si="17"/>
        <v>39</v>
      </c>
      <c r="B181" s="634" t="s">
        <v>169</v>
      </c>
      <c r="C181" s="634" t="s">
        <v>162</v>
      </c>
      <c r="D181" s="634">
        <v>2009</v>
      </c>
      <c r="E181" s="635" t="s">
        <v>161</v>
      </c>
      <c r="F181" s="611" t="b">
        <v>0</v>
      </c>
      <c r="G181" s="636">
        <v>0</v>
      </c>
      <c r="H181" s="637">
        <v>0</v>
      </c>
      <c r="I181" s="637">
        <v>0</v>
      </c>
      <c r="J181" s="637">
        <v>0.031818181818181815</v>
      </c>
      <c r="K181" s="637">
        <v>0.031818181818181815</v>
      </c>
      <c r="L181" s="637">
        <v>0.031818181818181815</v>
      </c>
      <c r="M181" s="637">
        <v>0.031818181818181815</v>
      </c>
      <c r="N181" s="637">
        <v>0.031818181818181815</v>
      </c>
      <c r="O181" s="637">
        <v>0.031818181818181815</v>
      </c>
      <c r="P181" s="637">
        <v>0.031818181818181815</v>
      </c>
      <c r="Q181" s="637">
        <v>0.031818181818181815</v>
      </c>
      <c r="R181" s="637">
        <v>0.031818181818181815</v>
      </c>
      <c r="S181" s="637">
        <v>0.031818181818181815</v>
      </c>
      <c r="T181" s="637">
        <v>0.031818181818181815</v>
      </c>
      <c r="U181" s="637">
        <v>0</v>
      </c>
      <c r="V181" s="637">
        <v>0</v>
      </c>
      <c r="W181" s="637">
        <v>0</v>
      </c>
      <c r="X181" s="637">
        <v>0</v>
      </c>
      <c r="Y181" s="637">
        <v>0</v>
      </c>
      <c r="Z181" s="637">
        <v>0</v>
      </c>
      <c r="AA181" s="637">
        <v>0</v>
      </c>
      <c r="AB181" s="637">
        <v>0</v>
      </c>
      <c r="AC181" s="637">
        <v>0</v>
      </c>
      <c r="AD181" s="637">
        <v>0</v>
      </c>
      <c r="AE181" s="637">
        <v>0</v>
      </c>
      <c r="AF181" s="637">
        <v>0</v>
      </c>
      <c r="AG181" s="637">
        <v>0</v>
      </c>
      <c r="AH181" s="637">
        <v>0</v>
      </c>
      <c r="AI181" s="637">
        <v>0</v>
      </c>
      <c r="AJ181" s="637">
        <v>0</v>
      </c>
      <c r="AK181" s="637">
        <v>0</v>
      </c>
      <c r="AL181" s="637">
        <v>0</v>
      </c>
      <c r="AM181" s="637">
        <v>0</v>
      </c>
      <c r="AN181" s="637">
        <v>0</v>
      </c>
      <c r="AO181" s="637">
        <v>0</v>
      </c>
      <c r="AP181" s="637">
        <v>0</v>
      </c>
      <c r="AQ181" s="637">
        <v>0</v>
      </c>
      <c r="AR181" s="637">
        <v>0</v>
      </c>
      <c r="AS181" s="637">
        <v>0</v>
      </c>
      <c r="AT181" s="637">
        <v>0</v>
      </c>
      <c r="AU181" s="637">
        <v>0</v>
      </c>
      <c r="AV181" s="637">
        <v>0</v>
      </c>
      <c r="AW181" s="637">
        <v>0</v>
      </c>
      <c r="AX181" s="637">
        <v>0</v>
      </c>
      <c r="AY181" s="639">
        <v>0</v>
      </c>
    </row>
    <row r="182" spans="1:51" s="609" customFormat="1" ht="12.75">
      <c r="A182" s="627">
        <f t="shared" si="17"/>
        <v>40</v>
      </c>
      <c r="B182" s="628" t="s">
        <v>41</v>
      </c>
      <c r="C182" s="628" t="s">
        <v>170</v>
      </c>
      <c r="D182" s="628">
        <v>2009</v>
      </c>
      <c r="E182" s="629" t="s">
        <v>161</v>
      </c>
      <c r="F182" s="611" t="b">
        <v>0</v>
      </c>
      <c r="G182" s="630">
        <v>0</v>
      </c>
      <c r="H182" s="631">
        <v>0</v>
      </c>
      <c r="I182" s="631">
        <v>0</v>
      </c>
      <c r="J182" s="631">
        <v>0</v>
      </c>
      <c r="K182" s="631">
        <v>0</v>
      </c>
      <c r="L182" s="631">
        <v>0</v>
      </c>
      <c r="M182" s="631">
        <v>0</v>
      </c>
      <c r="N182" s="631">
        <v>0</v>
      </c>
      <c r="O182" s="631">
        <v>0</v>
      </c>
      <c r="P182" s="631">
        <v>0</v>
      </c>
      <c r="Q182" s="631">
        <v>0</v>
      </c>
      <c r="R182" s="631">
        <v>0</v>
      </c>
      <c r="S182" s="631">
        <v>0</v>
      </c>
      <c r="T182" s="631">
        <v>0</v>
      </c>
      <c r="U182" s="631">
        <v>0</v>
      </c>
      <c r="V182" s="631">
        <v>0</v>
      </c>
      <c r="W182" s="631">
        <v>0</v>
      </c>
      <c r="X182" s="631">
        <v>0</v>
      </c>
      <c r="Y182" s="631">
        <v>0</v>
      </c>
      <c r="Z182" s="631">
        <v>0</v>
      </c>
      <c r="AA182" s="631">
        <v>0</v>
      </c>
      <c r="AB182" s="631">
        <v>0</v>
      </c>
      <c r="AC182" s="631">
        <v>0</v>
      </c>
      <c r="AD182" s="631">
        <v>0</v>
      </c>
      <c r="AE182" s="631">
        <v>0</v>
      </c>
      <c r="AF182" s="631">
        <v>0</v>
      </c>
      <c r="AG182" s="631">
        <v>0</v>
      </c>
      <c r="AH182" s="631">
        <v>0</v>
      </c>
      <c r="AI182" s="631">
        <v>0</v>
      </c>
      <c r="AJ182" s="631">
        <v>0</v>
      </c>
      <c r="AK182" s="631">
        <v>0</v>
      </c>
      <c r="AL182" s="631">
        <v>0</v>
      </c>
      <c r="AM182" s="631">
        <v>0</v>
      </c>
      <c r="AN182" s="631">
        <v>0</v>
      </c>
      <c r="AO182" s="631">
        <v>0</v>
      </c>
      <c r="AP182" s="631">
        <v>0</v>
      </c>
      <c r="AQ182" s="631">
        <v>0</v>
      </c>
      <c r="AR182" s="631">
        <v>0</v>
      </c>
      <c r="AS182" s="631">
        <v>0</v>
      </c>
      <c r="AT182" s="631">
        <v>0</v>
      </c>
      <c r="AU182" s="631">
        <v>0</v>
      </c>
      <c r="AV182" s="631">
        <v>0</v>
      </c>
      <c r="AW182" s="631">
        <v>0</v>
      </c>
      <c r="AX182" s="631">
        <v>0</v>
      </c>
      <c r="AY182" s="632">
        <v>0</v>
      </c>
    </row>
    <row r="183" spans="1:51" s="609" customFormat="1" ht="12.75">
      <c r="A183" s="633">
        <f t="shared" si="17"/>
        <v>41</v>
      </c>
      <c r="B183" s="634" t="s">
        <v>42</v>
      </c>
      <c r="C183" s="634" t="s">
        <v>162</v>
      </c>
      <c r="D183" s="634">
        <v>2009</v>
      </c>
      <c r="E183" s="635" t="s">
        <v>161</v>
      </c>
      <c r="F183" s="611" t="b">
        <v>0</v>
      </c>
      <c r="G183" s="636">
        <v>0</v>
      </c>
      <c r="H183" s="637">
        <v>0</v>
      </c>
      <c r="I183" s="637">
        <v>0</v>
      </c>
      <c r="J183" s="637">
        <v>0.0038970303803638148</v>
      </c>
      <c r="K183" s="637">
        <v>0.0038970303803638148</v>
      </c>
      <c r="L183" s="637">
        <v>0.0038970303803638148</v>
      </c>
      <c r="M183" s="637">
        <v>0.0038970303803638148</v>
      </c>
      <c r="N183" s="637">
        <v>0.0038970303803638148</v>
      </c>
      <c r="O183" s="637">
        <v>0.0038970303803638148</v>
      </c>
      <c r="P183" s="637">
        <v>0.0038970303803638148</v>
      </c>
      <c r="Q183" s="637">
        <v>0.0038970303803638148</v>
      </c>
      <c r="R183" s="637">
        <v>0.0038970303803638148</v>
      </c>
      <c r="S183" s="637">
        <v>0.0038970303803638148</v>
      </c>
      <c r="T183" s="637">
        <v>0.0038970303803638148</v>
      </c>
      <c r="U183" s="637">
        <v>0.0038970303803638148</v>
      </c>
      <c r="V183" s="637">
        <v>0.0038970303803638148</v>
      </c>
      <c r="W183" s="637">
        <v>0.0038970303803638148</v>
      </c>
      <c r="X183" s="637">
        <v>0.0038970303803638148</v>
      </c>
      <c r="Y183" s="637">
        <v>0.0038970303803638148</v>
      </c>
      <c r="Z183" s="637">
        <v>0.0038970303803638148</v>
      </c>
      <c r="AA183" s="637">
        <v>0.0038970303803638148</v>
      </c>
      <c r="AB183" s="637">
        <v>0.0038970303803638148</v>
      </c>
      <c r="AC183" s="637">
        <v>0.0038970303803638148</v>
      </c>
      <c r="AD183" s="637">
        <v>0</v>
      </c>
      <c r="AE183" s="637">
        <v>0</v>
      </c>
      <c r="AF183" s="637">
        <v>0</v>
      </c>
      <c r="AG183" s="637">
        <v>0</v>
      </c>
      <c r="AH183" s="637">
        <v>0</v>
      </c>
      <c r="AI183" s="637">
        <v>0</v>
      </c>
      <c r="AJ183" s="637">
        <v>0</v>
      </c>
      <c r="AK183" s="637">
        <v>0</v>
      </c>
      <c r="AL183" s="637">
        <v>0</v>
      </c>
      <c r="AM183" s="637">
        <v>0</v>
      </c>
      <c r="AN183" s="637">
        <v>0</v>
      </c>
      <c r="AO183" s="637">
        <v>0</v>
      </c>
      <c r="AP183" s="637">
        <v>0</v>
      </c>
      <c r="AQ183" s="637">
        <v>0</v>
      </c>
      <c r="AR183" s="637">
        <v>0</v>
      </c>
      <c r="AS183" s="637">
        <v>0</v>
      </c>
      <c r="AT183" s="637">
        <v>0</v>
      </c>
      <c r="AU183" s="637">
        <v>0</v>
      </c>
      <c r="AV183" s="637">
        <v>0</v>
      </c>
      <c r="AW183" s="637">
        <v>0</v>
      </c>
      <c r="AX183" s="637">
        <v>0</v>
      </c>
      <c r="AY183" s="639">
        <v>0</v>
      </c>
    </row>
    <row r="184" spans="1:51" s="609" customFormat="1" ht="12.75">
      <c r="A184" s="627">
        <f t="shared" si="17"/>
        <v>42</v>
      </c>
      <c r="B184" s="628" t="s">
        <v>43</v>
      </c>
      <c r="C184" s="628" t="s">
        <v>174</v>
      </c>
      <c r="D184" s="628">
        <v>2009</v>
      </c>
      <c r="E184" s="629" t="s">
        <v>161</v>
      </c>
      <c r="F184" s="611" t="b">
        <v>0</v>
      </c>
      <c r="G184" s="630">
        <v>0</v>
      </c>
      <c r="H184" s="631">
        <v>0</v>
      </c>
      <c r="I184" s="631">
        <v>0</v>
      </c>
      <c r="J184" s="631">
        <v>0.11878301882224193</v>
      </c>
      <c r="K184" s="631">
        <v>0.11878301882224193</v>
      </c>
      <c r="L184" s="631">
        <v>0.11878301882224193</v>
      </c>
      <c r="M184" s="631">
        <v>0.11878301882224193</v>
      </c>
      <c r="N184" s="631">
        <v>0.11878301882224193</v>
      </c>
      <c r="O184" s="631">
        <v>0.11878301882224193</v>
      </c>
      <c r="P184" s="631">
        <v>0.11878301882224193</v>
      </c>
      <c r="Q184" s="631">
        <v>0.11878301882224193</v>
      </c>
      <c r="R184" s="631">
        <v>0.11878301882224193</v>
      </c>
      <c r="S184" s="631">
        <v>0</v>
      </c>
      <c r="T184" s="631">
        <v>0</v>
      </c>
      <c r="U184" s="631">
        <v>0</v>
      </c>
      <c r="V184" s="631">
        <v>0</v>
      </c>
      <c r="W184" s="631">
        <v>0</v>
      </c>
      <c r="X184" s="631">
        <v>0</v>
      </c>
      <c r="Y184" s="631">
        <v>0</v>
      </c>
      <c r="Z184" s="631">
        <v>0</v>
      </c>
      <c r="AA184" s="631">
        <v>0</v>
      </c>
      <c r="AB184" s="631">
        <v>0</v>
      </c>
      <c r="AC184" s="631">
        <v>0</v>
      </c>
      <c r="AD184" s="631">
        <v>0</v>
      </c>
      <c r="AE184" s="631">
        <v>0</v>
      </c>
      <c r="AF184" s="631">
        <v>0</v>
      </c>
      <c r="AG184" s="631">
        <v>0</v>
      </c>
      <c r="AH184" s="631">
        <v>0</v>
      </c>
      <c r="AI184" s="631">
        <v>0</v>
      </c>
      <c r="AJ184" s="631">
        <v>0</v>
      </c>
      <c r="AK184" s="631">
        <v>0</v>
      </c>
      <c r="AL184" s="631">
        <v>0</v>
      </c>
      <c r="AM184" s="631">
        <v>0</v>
      </c>
      <c r="AN184" s="631">
        <v>0</v>
      </c>
      <c r="AO184" s="631">
        <v>0</v>
      </c>
      <c r="AP184" s="631">
        <v>0</v>
      </c>
      <c r="AQ184" s="631">
        <v>0</v>
      </c>
      <c r="AR184" s="631">
        <v>0</v>
      </c>
      <c r="AS184" s="631">
        <v>0</v>
      </c>
      <c r="AT184" s="631">
        <v>0</v>
      </c>
      <c r="AU184" s="631">
        <v>0</v>
      </c>
      <c r="AV184" s="631">
        <v>0</v>
      </c>
      <c r="AW184" s="631">
        <v>0</v>
      </c>
      <c r="AX184" s="631">
        <v>0</v>
      </c>
      <c r="AY184" s="632">
        <v>0</v>
      </c>
    </row>
    <row r="185" spans="1:51" s="609" customFormat="1" ht="12.75">
      <c r="A185" s="633">
        <f t="shared" si="17"/>
        <v>43</v>
      </c>
      <c r="B185" s="634" t="s">
        <v>177</v>
      </c>
      <c r="C185" s="634" t="s">
        <v>178</v>
      </c>
      <c r="D185" s="634">
        <v>2009</v>
      </c>
      <c r="E185" s="635" t="s">
        <v>161</v>
      </c>
      <c r="F185" s="611" t="b">
        <v>0</v>
      </c>
      <c r="G185" s="636">
        <v>0</v>
      </c>
      <c r="H185" s="637">
        <v>0</v>
      </c>
      <c r="I185" s="637">
        <v>0</v>
      </c>
      <c r="J185" s="637">
        <v>0</v>
      </c>
      <c r="K185" s="637">
        <v>0</v>
      </c>
      <c r="L185" s="637">
        <v>0</v>
      </c>
      <c r="M185" s="637">
        <v>0</v>
      </c>
      <c r="N185" s="637">
        <v>0</v>
      </c>
      <c r="O185" s="637">
        <v>0</v>
      </c>
      <c r="P185" s="637">
        <v>0</v>
      </c>
      <c r="Q185" s="637">
        <v>0</v>
      </c>
      <c r="R185" s="637">
        <v>0</v>
      </c>
      <c r="S185" s="637">
        <v>0</v>
      </c>
      <c r="T185" s="637">
        <v>0</v>
      </c>
      <c r="U185" s="637">
        <v>0</v>
      </c>
      <c r="V185" s="637">
        <v>0</v>
      </c>
      <c r="W185" s="637">
        <v>0</v>
      </c>
      <c r="X185" s="637">
        <v>0</v>
      </c>
      <c r="Y185" s="637">
        <v>0</v>
      </c>
      <c r="Z185" s="637">
        <v>0</v>
      </c>
      <c r="AA185" s="637">
        <v>0</v>
      </c>
      <c r="AB185" s="637">
        <v>0</v>
      </c>
      <c r="AC185" s="637">
        <v>0</v>
      </c>
      <c r="AD185" s="637">
        <v>0</v>
      </c>
      <c r="AE185" s="637">
        <v>0</v>
      </c>
      <c r="AF185" s="637">
        <v>0</v>
      </c>
      <c r="AG185" s="637">
        <v>0</v>
      </c>
      <c r="AH185" s="637">
        <v>0</v>
      </c>
      <c r="AI185" s="637">
        <v>0</v>
      </c>
      <c r="AJ185" s="637">
        <v>0</v>
      </c>
      <c r="AK185" s="637">
        <v>0</v>
      </c>
      <c r="AL185" s="637">
        <v>0</v>
      </c>
      <c r="AM185" s="637">
        <v>0</v>
      </c>
      <c r="AN185" s="637">
        <v>0</v>
      </c>
      <c r="AO185" s="637">
        <v>0</v>
      </c>
      <c r="AP185" s="637">
        <v>0</v>
      </c>
      <c r="AQ185" s="637">
        <v>0</v>
      </c>
      <c r="AR185" s="637">
        <v>0</v>
      </c>
      <c r="AS185" s="637">
        <v>0</v>
      </c>
      <c r="AT185" s="637">
        <v>0</v>
      </c>
      <c r="AU185" s="637">
        <v>0</v>
      </c>
      <c r="AV185" s="637">
        <v>0</v>
      </c>
      <c r="AW185" s="637">
        <v>0</v>
      </c>
      <c r="AX185" s="637">
        <v>0</v>
      </c>
      <c r="AY185" s="639">
        <v>0</v>
      </c>
    </row>
    <row r="186" spans="1:51" s="609" customFormat="1" ht="12.75">
      <c r="A186" s="627">
        <f t="shared" si="17"/>
        <v>44</v>
      </c>
      <c r="B186" s="628" t="s">
        <v>45</v>
      </c>
      <c r="C186" s="628" t="s">
        <v>162</v>
      </c>
      <c r="D186" s="628">
        <v>2009</v>
      </c>
      <c r="E186" s="629" t="s">
        <v>161</v>
      </c>
      <c r="F186" s="611" t="b">
        <v>0</v>
      </c>
      <c r="G186" s="630">
        <v>0</v>
      </c>
      <c r="H186" s="631">
        <v>0</v>
      </c>
      <c r="I186" s="631">
        <v>0</v>
      </c>
      <c r="J186" s="631">
        <v>0.1231658384416156</v>
      </c>
      <c r="K186" s="631">
        <v>0</v>
      </c>
      <c r="L186" s="631">
        <v>0</v>
      </c>
      <c r="M186" s="631">
        <v>0</v>
      </c>
      <c r="N186" s="631">
        <v>0</v>
      </c>
      <c r="O186" s="631">
        <v>0</v>
      </c>
      <c r="P186" s="631">
        <v>0</v>
      </c>
      <c r="Q186" s="631">
        <v>0</v>
      </c>
      <c r="R186" s="631">
        <v>0</v>
      </c>
      <c r="S186" s="631">
        <v>0</v>
      </c>
      <c r="T186" s="631">
        <v>0</v>
      </c>
      <c r="U186" s="631">
        <v>0</v>
      </c>
      <c r="V186" s="631">
        <v>0</v>
      </c>
      <c r="W186" s="631">
        <v>0</v>
      </c>
      <c r="X186" s="631">
        <v>0</v>
      </c>
      <c r="Y186" s="631">
        <v>0</v>
      </c>
      <c r="Z186" s="631">
        <v>0</v>
      </c>
      <c r="AA186" s="631">
        <v>0</v>
      </c>
      <c r="AB186" s="631">
        <v>0</v>
      </c>
      <c r="AC186" s="631">
        <v>0</v>
      </c>
      <c r="AD186" s="631">
        <v>0</v>
      </c>
      <c r="AE186" s="631">
        <v>0</v>
      </c>
      <c r="AF186" s="631">
        <v>0</v>
      </c>
      <c r="AG186" s="631">
        <v>0</v>
      </c>
      <c r="AH186" s="631">
        <v>0</v>
      </c>
      <c r="AI186" s="631">
        <v>0</v>
      </c>
      <c r="AJ186" s="631">
        <v>0</v>
      </c>
      <c r="AK186" s="631">
        <v>0</v>
      </c>
      <c r="AL186" s="631">
        <v>0</v>
      </c>
      <c r="AM186" s="631">
        <v>0</v>
      </c>
      <c r="AN186" s="631">
        <v>0</v>
      </c>
      <c r="AO186" s="631">
        <v>0</v>
      </c>
      <c r="AP186" s="631">
        <v>0</v>
      </c>
      <c r="AQ186" s="631">
        <v>0</v>
      </c>
      <c r="AR186" s="631">
        <v>0</v>
      </c>
      <c r="AS186" s="631">
        <v>0</v>
      </c>
      <c r="AT186" s="631">
        <v>0</v>
      </c>
      <c r="AU186" s="631">
        <v>0</v>
      </c>
      <c r="AV186" s="631">
        <v>0</v>
      </c>
      <c r="AW186" s="631">
        <v>0</v>
      </c>
      <c r="AX186" s="631">
        <v>0</v>
      </c>
      <c r="AY186" s="632">
        <v>0</v>
      </c>
    </row>
    <row r="187" spans="1:51" s="609" customFormat="1" ht="12.75">
      <c r="A187" s="633">
        <f t="shared" si="17"/>
        <v>45</v>
      </c>
      <c r="B187" s="634" t="s">
        <v>143</v>
      </c>
      <c r="C187" s="634" t="s">
        <v>162</v>
      </c>
      <c r="D187" s="634">
        <v>2009</v>
      </c>
      <c r="E187" s="635" t="s">
        <v>161</v>
      </c>
      <c r="F187" s="611" t="b">
        <v>0</v>
      </c>
      <c r="G187" s="636">
        <v>0</v>
      </c>
      <c r="H187" s="637">
        <v>0</v>
      </c>
      <c r="I187" s="637">
        <v>0</v>
      </c>
      <c r="J187" s="637">
        <v>0.08363329400600432</v>
      </c>
      <c r="K187" s="637">
        <v>0</v>
      </c>
      <c r="L187" s="637">
        <v>0</v>
      </c>
      <c r="M187" s="637">
        <v>0</v>
      </c>
      <c r="N187" s="637">
        <v>0</v>
      </c>
      <c r="O187" s="637">
        <v>0</v>
      </c>
      <c r="P187" s="637">
        <v>0</v>
      </c>
      <c r="Q187" s="637">
        <v>0</v>
      </c>
      <c r="R187" s="637">
        <v>0</v>
      </c>
      <c r="S187" s="637">
        <v>0</v>
      </c>
      <c r="T187" s="637">
        <v>0</v>
      </c>
      <c r="U187" s="637">
        <v>0</v>
      </c>
      <c r="V187" s="637">
        <v>0</v>
      </c>
      <c r="W187" s="637">
        <v>0</v>
      </c>
      <c r="X187" s="637">
        <v>0</v>
      </c>
      <c r="Y187" s="637">
        <v>0</v>
      </c>
      <c r="Z187" s="637">
        <v>0</v>
      </c>
      <c r="AA187" s="637">
        <v>0</v>
      </c>
      <c r="AB187" s="637">
        <v>0</v>
      </c>
      <c r="AC187" s="637">
        <v>0</v>
      </c>
      <c r="AD187" s="637">
        <v>0</v>
      </c>
      <c r="AE187" s="637">
        <v>0</v>
      </c>
      <c r="AF187" s="637">
        <v>0</v>
      </c>
      <c r="AG187" s="637">
        <v>0</v>
      </c>
      <c r="AH187" s="637">
        <v>0</v>
      </c>
      <c r="AI187" s="637">
        <v>0</v>
      </c>
      <c r="AJ187" s="637">
        <v>0</v>
      </c>
      <c r="AK187" s="637">
        <v>0</v>
      </c>
      <c r="AL187" s="637">
        <v>0</v>
      </c>
      <c r="AM187" s="637">
        <v>0</v>
      </c>
      <c r="AN187" s="637">
        <v>0</v>
      </c>
      <c r="AO187" s="637">
        <v>0</v>
      </c>
      <c r="AP187" s="637">
        <v>0</v>
      </c>
      <c r="AQ187" s="637">
        <v>0</v>
      </c>
      <c r="AR187" s="637">
        <v>0</v>
      </c>
      <c r="AS187" s="637">
        <v>0</v>
      </c>
      <c r="AT187" s="637">
        <v>0</v>
      </c>
      <c r="AU187" s="637">
        <v>0</v>
      </c>
      <c r="AV187" s="637">
        <v>0</v>
      </c>
      <c r="AW187" s="637">
        <v>0</v>
      </c>
      <c r="AX187" s="637">
        <v>0</v>
      </c>
      <c r="AY187" s="639">
        <v>0</v>
      </c>
    </row>
    <row r="188" spans="1:51" s="609" customFormat="1" ht="12.75">
      <c r="A188" s="627">
        <f t="shared" si="17"/>
        <v>46</v>
      </c>
      <c r="B188" s="628" t="s">
        <v>46</v>
      </c>
      <c r="C188" s="628" t="s">
        <v>162</v>
      </c>
      <c r="D188" s="628">
        <v>2009</v>
      </c>
      <c r="E188" s="629" t="s">
        <v>161</v>
      </c>
      <c r="F188" s="611" t="b">
        <v>0</v>
      </c>
      <c r="G188" s="630">
        <v>0</v>
      </c>
      <c r="H188" s="631">
        <v>0</v>
      </c>
      <c r="I188" s="631">
        <v>0</v>
      </c>
      <c r="J188" s="631">
        <v>0.11947613429429188</v>
      </c>
      <c r="K188" s="631">
        <v>0</v>
      </c>
      <c r="L188" s="631">
        <v>0</v>
      </c>
      <c r="M188" s="631">
        <v>0</v>
      </c>
      <c r="N188" s="631">
        <v>0</v>
      </c>
      <c r="O188" s="631">
        <v>0</v>
      </c>
      <c r="P188" s="631">
        <v>0</v>
      </c>
      <c r="Q188" s="631">
        <v>0</v>
      </c>
      <c r="R188" s="631">
        <v>0</v>
      </c>
      <c r="S188" s="631">
        <v>0</v>
      </c>
      <c r="T188" s="631">
        <v>0</v>
      </c>
      <c r="U188" s="631">
        <v>0</v>
      </c>
      <c r="V188" s="631">
        <v>0</v>
      </c>
      <c r="W188" s="631">
        <v>0</v>
      </c>
      <c r="X188" s="631">
        <v>0</v>
      </c>
      <c r="Y188" s="631">
        <v>0</v>
      </c>
      <c r="Z188" s="631">
        <v>0</v>
      </c>
      <c r="AA188" s="631">
        <v>0</v>
      </c>
      <c r="AB188" s="631">
        <v>0</v>
      </c>
      <c r="AC188" s="631">
        <v>0</v>
      </c>
      <c r="AD188" s="631">
        <v>0</v>
      </c>
      <c r="AE188" s="631">
        <v>0</v>
      </c>
      <c r="AF188" s="631">
        <v>0</v>
      </c>
      <c r="AG188" s="631">
        <v>0</v>
      </c>
      <c r="AH188" s="631">
        <v>0</v>
      </c>
      <c r="AI188" s="631">
        <v>0</v>
      </c>
      <c r="AJ188" s="631">
        <v>0</v>
      </c>
      <c r="AK188" s="631">
        <v>0</v>
      </c>
      <c r="AL188" s="631">
        <v>0</v>
      </c>
      <c r="AM188" s="631">
        <v>0</v>
      </c>
      <c r="AN188" s="631">
        <v>0</v>
      </c>
      <c r="AO188" s="631">
        <v>0</v>
      </c>
      <c r="AP188" s="631">
        <v>0</v>
      </c>
      <c r="AQ188" s="631">
        <v>0</v>
      </c>
      <c r="AR188" s="631">
        <v>0</v>
      </c>
      <c r="AS188" s="631">
        <v>0</v>
      </c>
      <c r="AT188" s="631">
        <v>0</v>
      </c>
      <c r="AU188" s="631">
        <v>0</v>
      </c>
      <c r="AV188" s="631">
        <v>0</v>
      </c>
      <c r="AW188" s="631">
        <v>0</v>
      </c>
      <c r="AX188" s="631">
        <v>0</v>
      </c>
      <c r="AY188" s="632">
        <v>0</v>
      </c>
    </row>
    <row r="189" spans="1:51" s="609" customFormat="1" ht="12.75">
      <c r="A189" s="633">
        <f t="shared" si="17"/>
        <v>47</v>
      </c>
      <c r="B189" s="634" t="s">
        <v>142</v>
      </c>
      <c r="C189" s="634" t="s">
        <v>162</v>
      </c>
      <c r="D189" s="634">
        <v>2009</v>
      </c>
      <c r="E189" s="635" t="s">
        <v>161</v>
      </c>
      <c r="F189" s="611" t="b">
        <v>0</v>
      </c>
      <c r="G189" s="636">
        <v>0</v>
      </c>
      <c r="H189" s="637">
        <v>0</v>
      </c>
      <c r="I189" s="637">
        <v>0</v>
      </c>
      <c r="J189" s="637">
        <v>0.02052881107491921</v>
      </c>
      <c r="K189" s="637">
        <v>0</v>
      </c>
      <c r="L189" s="637">
        <v>0</v>
      </c>
      <c r="M189" s="637">
        <v>0</v>
      </c>
      <c r="N189" s="637">
        <v>0</v>
      </c>
      <c r="O189" s="637">
        <v>0</v>
      </c>
      <c r="P189" s="637">
        <v>0</v>
      </c>
      <c r="Q189" s="637">
        <v>0</v>
      </c>
      <c r="R189" s="637">
        <v>0</v>
      </c>
      <c r="S189" s="637">
        <v>0</v>
      </c>
      <c r="T189" s="637">
        <v>0</v>
      </c>
      <c r="U189" s="637">
        <v>0</v>
      </c>
      <c r="V189" s="637">
        <v>0</v>
      </c>
      <c r="W189" s="637">
        <v>0</v>
      </c>
      <c r="X189" s="637">
        <v>0</v>
      </c>
      <c r="Y189" s="637">
        <v>0</v>
      </c>
      <c r="Z189" s="637">
        <v>0</v>
      </c>
      <c r="AA189" s="637">
        <v>0</v>
      </c>
      <c r="AB189" s="637">
        <v>0</v>
      </c>
      <c r="AC189" s="637">
        <v>0</v>
      </c>
      <c r="AD189" s="637">
        <v>0</v>
      </c>
      <c r="AE189" s="637">
        <v>0</v>
      </c>
      <c r="AF189" s="637">
        <v>0</v>
      </c>
      <c r="AG189" s="637">
        <v>0</v>
      </c>
      <c r="AH189" s="637">
        <v>0</v>
      </c>
      <c r="AI189" s="637">
        <v>0</v>
      </c>
      <c r="AJ189" s="637">
        <v>0</v>
      </c>
      <c r="AK189" s="637">
        <v>0</v>
      </c>
      <c r="AL189" s="637">
        <v>0</v>
      </c>
      <c r="AM189" s="637">
        <v>0</v>
      </c>
      <c r="AN189" s="637">
        <v>0</v>
      </c>
      <c r="AO189" s="637">
        <v>0</v>
      </c>
      <c r="AP189" s="637">
        <v>0</v>
      </c>
      <c r="AQ189" s="637">
        <v>0</v>
      </c>
      <c r="AR189" s="637">
        <v>0</v>
      </c>
      <c r="AS189" s="637">
        <v>0</v>
      </c>
      <c r="AT189" s="637">
        <v>0</v>
      </c>
      <c r="AU189" s="637">
        <v>0</v>
      </c>
      <c r="AV189" s="637">
        <v>0</v>
      </c>
      <c r="AW189" s="637">
        <v>0</v>
      </c>
      <c r="AX189" s="637">
        <v>0</v>
      </c>
      <c r="AY189" s="639">
        <v>0</v>
      </c>
    </row>
    <row r="190" spans="1:51" s="609" customFormat="1" ht="12.75">
      <c r="A190" s="627">
        <f t="shared" si="17"/>
        <v>48</v>
      </c>
      <c r="B190" s="628" t="s">
        <v>179</v>
      </c>
      <c r="C190" s="628" t="s">
        <v>160</v>
      </c>
      <c r="D190" s="628">
        <v>2009</v>
      </c>
      <c r="E190" s="629" t="s">
        <v>161</v>
      </c>
      <c r="F190" s="611" t="b">
        <v>0</v>
      </c>
      <c r="G190" s="630">
        <v>0</v>
      </c>
      <c r="H190" s="631">
        <v>0</v>
      </c>
      <c r="I190" s="631">
        <v>0</v>
      </c>
      <c r="J190" s="631">
        <v>0</v>
      </c>
      <c r="K190" s="631">
        <v>0</v>
      </c>
      <c r="L190" s="631">
        <v>0</v>
      </c>
      <c r="M190" s="631">
        <v>0</v>
      </c>
      <c r="N190" s="631">
        <v>0</v>
      </c>
      <c r="O190" s="631">
        <v>0</v>
      </c>
      <c r="P190" s="631">
        <v>0</v>
      </c>
      <c r="Q190" s="631">
        <v>0</v>
      </c>
      <c r="R190" s="631">
        <v>0</v>
      </c>
      <c r="S190" s="631">
        <v>0</v>
      </c>
      <c r="T190" s="631">
        <v>0</v>
      </c>
      <c r="U190" s="631">
        <v>0</v>
      </c>
      <c r="V190" s="631">
        <v>0</v>
      </c>
      <c r="W190" s="631">
        <v>0</v>
      </c>
      <c r="X190" s="631">
        <v>0</v>
      </c>
      <c r="Y190" s="631">
        <v>0</v>
      </c>
      <c r="Z190" s="631">
        <v>0</v>
      </c>
      <c r="AA190" s="631">
        <v>0</v>
      </c>
      <c r="AB190" s="631">
        <v>0</v>
      </c>
      <c r="AC190" s="631">
        <v>0</v>
      </c>
      <c r="AD190" s="631">
        <v>0</v>
      </c>
      <c r="AE190" s="631">
        <v>0</v>
      </c>
      <c r="AF190" s="631">
        <v>0</v>
      </c>
      <c r="AG190" s="631">
        <v>0</v>
      </c>
      <c r="AH190" s="631">
        <v>0</v>
      </c>
      <c r="AI190" s="631">
        <v>0</v>
      </c>
      <c r="AJ190" s="631">
        <v>0</v>
      </c>
      <c r="AK190" s="631">
        <v>0</v>
      </c>
      <c r="AL190" s="631">
        <v>0</v>
      </c>
      <c r="AM190" s="631">
        <v>0</v>
      </c>
      <c r="AN190" s="631">
        <v>0</v>
      </c>
      <c r="AO190" s="631">
        <v>0</v>
      </c>
      <c r="AP190" s="631">
        <v>0</v>
      </c>
      <c r="AQ190" s="631">
        <v>0</v>
      </c>
      <c r="AR190" s="631">
        <v>0</v>
      </c>
      <c r="AS190" s="631">
        <v>0</v>
      </c>
      <c r="AT190" s="631">
        <v>0</v>
      </c>
      <c r="AU190" s="631">
        <v>0</v>
      </c>
      <c r="AV190" s="631">
        <v>0</v>
      </c>
      <c r="AW190" s="631">
        <v>0</v>
      </c>
      <c r="AX190" s="631">
        <v>0</v>
      </c>
      <c r="AY190" s="632">
        <v>0</v>
      </c>
    </row>
    <row r="191" spans="1:51" s="609" customFormat="1" ht="12.75">
      <c r="A191" s="660">
        <f t="shared" si="17"/>
        <v>49</v>
      </c>
      <c r="B191" s="661" t="s">
        <v>180</v>
      </c>
      <c r="C191" s="661" t="s">
        <v>160</v>
      </c>
      <c r="D191" s="661">
        <v>2009</v>
      </c>
      <c r="E191" s="662" t="s">
        <v>161</v>
      </c>
      <c r="F191" s="611" t="b">
        <v>0</v>
      </c>
      <c r="G191" s="663">
        <v>0</v>
      </c>
      <c r="H191" s="664">
        <v>0</v>
      </c>
      <c r="I191" s="664">
        <v>0</v>
      </c>
      <c r="J191" s="664">
        <v>0</v>
      </c>
      <c r="K191" s="664">
        <v>0</v>
      </c>
      <c r="L191" s="664">
        <v>0</v>
      </c>
      <c r="M191" s="664">
        <v>0</v>
      </c>
      <c r="N191" s="664">
        <v>0</v>
      </c>
      <c r="O191" s="664">
        <v>0</v>
      </c>
      <c r="P191" s="664">
        <v>0</v>
      </c>
      <c r="Q191" s="664">
        <v>0</v>
      </c>
      <c r="R191" s="664">
        <v>0</v>
      </c>
      <c r="S191" s="664">
        <v>0</v>
      </c>
      <c r="T191" s="664">
        <v>0</v>
      </c>
      <c r="U191" s="664">
        <v>0</v>
      </c>
      <c r="V191" s="664">
        <v>0</v>
      </c>
      <c r="W191" s="664">
        <v>0</v>
      </c>
      <c r="X191" s="664">
        <v>0</v>
      </c>
      <c r="Y191" s="664">
        <v>0</v>
      </c>
      <c r="Z191" s="664">
        <v>0</v>
      </c>
      <c r="AA191" s="664">
        <v>0</v>
      </c>
      <c r="AB191" s="664">
        <v>0</v>
      </c>
      <c r="AC191" s="664">
        <v>0</v>
      </c>
      <c r="AD191" s="664">
        <v>0</v>
      </c>
      <c r="AE191" s="664">
        <v>0</v>
      </c>
      <c r="AF191" s="664">
        <v>0</v>
      </c>
      <c r="AG191" s="664">
        <v>0</v>
      </c>
      <c r="AH191" s="664">
        <v>0</v>
      </c>
      <c r="AI191" s="664">
        <v>0</v>
      </c>
      <c r="AJ191" s="664">
        <v>0</v>
      </c>
      <c r="AK191" s="664">
        <v>0</v>
      </c>
      <c r="AL191" s="664">
        <v>0</v>
      </c>
      <c r="AM191" s="664">
        <v>0</v>
      </c>
      <c r="AN191" s="664">
        <v>0</v>
      </c>
      <c r="AO191" s="664">
        <v>0</v>
      </c>
      <c r="AP191" s="664">
        <v>0</v>
      </c>
      <c r="AQ191" s="664">
        <v>0</v>
      </c>
      <c r="AR191" s="664">
        <v>0</v>
      </c>
      <c r="AS191" s="664">
        <v>0</v>
      </c>
      <c r="AT191" s="664">
        <v>0</v>
      </c>
      <c r="AU191" s="664">
        <v>0</v>
      </c>
      <c r="AV191" s="664">
        <v>0</v>
      </c>
      <c r="AW191" s="664">
        <v>0</v>
      </c>
      <c r="AX191" s="664">
        <v>0</v>
      </c>
      <c r="AY191" s="665">
        <v>0</v>
      </c>
    </row>
    <row r="192" spans="1:51" s="609" customFormat="1" ht="12.75">
      <c r="A192" s="653">
        <f t="shared" si="17"/>
        <v>50</v>
      </c>
      <c r="B192" s="654" t="s">
        <v>181</v>
      </c>
      <c r="C192" s="654" t="s">
        <v>174</v>
      </c>
      <c r="D192" s="654">
        <v>2009</v>
      </c>
      <c r="E192" s="655" t="s">
        <v>161</v>
      </c>
      <c r="F192" s="611"/>
      <c r="G192" s="656">
        <v>0</v>
      </c>
      <c r="H192" s="657">
        <v>0</v>
      </c>
      <c r="I192" s="657">
        <v>0</v>
      </c>
      <c r="J192" s="657">
        <v>0</v>
      </c>
      <c r="K192" s="657">
        <v>0</v>
      </c>
      <c r="L192" s="657">
        <v>0</v>
      </c>
      <c r="M192" s="657">
        <v>0</v>
      </c>
      <c r="N192" s="657">
        <v>0</v>
      </c>
      <c r="O192" s="657">
        <v>0</v>
      </c>
      <c r="P192" s="657">
        <v>0</v>
      </c>
      <c r="Q192" s="657">
        <v>0</v>
      </c>
      <c r="R192" s="657">
        <v>0</v>
      </c>
      <c r="S192" s="657">
        <v>0</v>
      </c>
      <c r="T192" s="657">
        <v>0</v>
      </c>
      <c r="U192" s="657">
        <v>0</v>
      </c>
      <c r="V192" s="657">
        <v>0</v>
      </c>
      <c r="W192" s="657">
        <v>0</v>
      </c>
      <c r="X192" s="657">
        <v>0</v>
      </c>
      <c r="Y192" s="657">
        <v>0</v>
      </c>
      <c r="Z192" s="657">
        <v>0</v>
      </c>
      <c r="AA192" s="657">
        <v>0</v>
      </c>
      <c r="AB192" s="657">
        <v>0</v>
      </c>
      <c r="AC192" s="657">
        <v>0</v>
      </c>
      <c r="AD192" s="657">
        <v>0</v>
      </c>
      <c r="AE192" s="657">
        <v>0</v>
      </c>
      <c r="AF192" s="657">
        <v>0</v>
      </c>
      <c r="AG192" s="657">
        <v>0</v>
      </c>
      <c r="AH192" s="657">
        <v>0</v>
      </c>
      <c r="AI192" s="657">
        <v>0</v>
      </c>
      <c r="AJ192" s="657">
        <v>0</v>
      </c>
      <c r="AK192" s="657">
        <v>0</v>
      </c>
      <c r="AL192" s="657">
        <v>0</v>
      </c>
      <c r="AM192" s="657">
        <v>0</v>
      </c>
      <c r="AN192" s="657">
        <v>0</v>
      </c>
      <c r="AO192" s="657">
        <v>0</v>
      </c>
      <c r="AP192" s="657">
        <v>0</v>
      </c>
      <c r="AQ192" s="657">
        <v>0</v>
      </c>
      <c r="AR192" s="657">
        <v>0</v>
      </c>
      <c r="AS192" s="657">
        <v>0</v>
      </c>
      <c r="AT192" s="657">
        <v>0</v>
      </c>
      <c r="AU192" s="657">
        <v>0</v>
      </c>
      <c r="AV192" s="657">
        <v>0</v>
      </c>
      <c r="AW192" s="657">
        <v>0</v>
      </c>
      <c r="AX192" s="657">
        <v>0</v>
      </c>
      <c r="AY192" s="658">
        <v>0</v>
      </c>
    </row>
    <row r="193" spans="1:51" s="609" customFormat="1" ht="12.75">
      <c r="A193" s="620">
        <f>A192+1</f>
        <v>51</v>
      </c>
      <c r="B193" s="621" t="s">
        <v>182</v>
      </c>
      <c r="C193" s="621" t="s">
        <v>183</v>
      </c>
      <c r="D193" s="621">
        <v>2008</v>
      </c>
      <c r="E193" s="622" t="s">
        <v>161</v>
      </c>
      <c r="F193" s="611"/>
      <c r="G193" s="623">
        <v>0</v>
      </c>
      <c r="H193" s="625">
        <v>0</v>
      </c>
      <c r="I193" s="625">
        <v>0</v>
      </c>
      <c r="J193" s="625">
        <v>0</v>
      </c>
      <c r="K193" s="625">
        <v>0</v>
      </c>
      <c r="L193" s="625">
        <v>0</v>
      </c>
      <c r="M193" s="625">
        <v>0</v>
      </c>
      <c r="N193" s="625">
        <v>0</v>
      </c>
      <c r="O193" s="625">
        <v>0</v>
      </c>
      <c r="P193" s="625">
        <v>0</v>
      </c>
      <c r="Q193" s="625">
        <v>0</v>
      </c>
      <c r="R193" s="625">
        <v>0</v>
      </c>
      <c r="S193" s="625">
        <v>0</v>
      </c>
      <c r="T193" s="625">
        <v>0</v>
      </c>
      <c r="U193" s="625">
        <v>0</v>
      </c>
      <c r="V193" s="625">
        <v>0</v>
      </c>
      <c r="W193" s="625">
        <v>0</v>
      </c>
      <c r="X193" s="625">
        <v>0</v>
      </c>
      <c r="Y193" s="625">
        <v>0</v>
      </c>
      <c r="Z193" s="625">
        <v>0</v>
      </c>
      <c r="AA193" s="625">
        <v>0</v>
      </c>
      <c r="AB193" s="625">
        <v>0</v>
      </c>
      <c r="AC193" s="625">
        <v>0</v>
      </c>
      <c r="AD193" s="625">
        <v>0</v>
      </c>
      <c r="AE193" s="625">
        <v>0</v>
      </c>
      <c r="AF193" s="625">
        <v>0</v>
      </c>
      <c r="AG193" s="625">
        <v>0</v>
      </c>
      <c r="AH193" s="625">
        <v>0</v>
      </c>
      <c r="AI193" s="625">
        <v>0</v>
      </c>
      <c r="AJ193" s="625">
        <v>0</v>
      </c>
      <c r="AK193" s="625">
        <v>0</v>
      </c>
      <c r="AL193" s="625">
        <v>0</v>
      </c>
      <c r="AM193" s="625">
        <v>0</v>
      </c>
      <c r="AN193" s="625">
        <v>0</v>
      </c>
      <c r="AO193" s="625">
        <v>0</v>
      </c>
      <c r="AP193" s="625">
        <v>0</v>
      </c>
      <c r="AQ193" s="625">
        <v>0</v>
      </c>
      <c r="AR193" s="625">
        <v>0</v>
      </c>
      <c r="AS193" s="625">
        <v>0</v>
      </c>
      <c r="AT193" s="625">
        <v>0</v>
      </c>
      <c r="AU193" s="625">
        <v>0</v>
      </c>
      <c r="AV193" s="625">
        <v>0</v>
      </c>
      <c r="AW193" s="625">
        <v>0</v>
      </c>
      <c r="AX193" s="625">
        <v>0</v>
      </c>
      <c r="AY193" s="626">
        <v>0</v>
      </c>
    </row>
    <row r="194" spans="1:51" s="609" customFormat="1" ht="12.75">
      <c r="A194" s="653">
        <f>A193+1</f>
        <v>52</v>
      </c>
      <c r="B194" s="654" t="s">
        <v>184</v>
      </c>
      <c r="C194" s="654" t="s">
        <v>183</v>
      </c>
      <c r="D194" s="654">
        <v>2008</v>
      </c>
      <c r="E194" s="655" t="s">
        <v>161</v>
      </c>
      <c r="F194" s="611"/>
      <c r="G194" s="656">
        <v>0</v>
      </c>
      <c r="H194" s="657">
        <v>0</v>
      </c>
      <c r="I194" s="657">
        <v>0</v>
      </c>
      <c r="J194" s="657">
        <v>0</v>
      </c>
      <c r="K194" s="657">
        <v>0</v>
      </c>
      <c r="L194" s="657">
        <v>0</v>
      </c>
      <c r="M194" s="657">
        <v>0</v>
      </c>
      <c r="N194" s="657">
        <v>0</v>
      </c>
      <c r="O194" s="657">
        <v>0</v>
      </c>
      <c r="P194" s="657">
        <v>0</v>
      </c>
      <c r="Q194" s="657">
        <v>0</v>
      </c>
      <c r="R194" s="657">
        <v>0</v>
      </c>
      <c r="S194" s="657">
        <v>0</v>
      </c>
      <c r="T194" s="657">
        <v>0</v>
      </c>
      <c r="U194" s="657">
        <v>0</v>
      </c>
      <c r="V194" s="657">
        <v>0</v>
      </c>
      <c r="W194" s="657">
        <v>0</v>
      </c>
      <c r="X194" s="657">
        <v>0</v>
      </c>
      <c r="Y194" s="657">
        <v>0</v>
      </c>
      <c r="Z194" s="657">
        <v>0</v>
      </c>
      <c r="AA194" s="657">
        <v>0</v>
      </c>
      <c r="AB194" s="657">
        <v>0</v>
      </c>
      <c r="AC194" s="657">
        <v>0</v>
      </c>
      <c r="AD194" s="657">
        <v>0</v>
      </c>
      <c r="AE194" s="657">
        <v>0</v>
      </c>
      <c r="AF194" s="657">
        <v>0</v>
      </c>
      <c r="AG194" s="657">
        <v>0</v>
      </c>
      <c r="AH194" s="657">
        <v>0</v>
      </c>
      <c r="AI194" s="657">
        <v>0</v>
      </c>
      <c r="AJ194" s="657">
        <v>0</v>
      </c>
      <c r="AK194" s="657">
        <v>0</v>
      </c>
      <c r="AL194" s="657">
        <v>0</v>
      </c>
      <c r="AM194" s="657">
        <v>0</v>
      </c>
      <c r="AN194" s="657">
        <v>0</v>
      </c>
      <c r="AO194" s="657">
        <v>0</v>
      </c>
      <c r="AP194" s="657">
        <v>0</v>
      </c>
      <c r="AQ194" s="657">
        <v>0</v>
      </c>
      <c r="AR194" s="657">
        <v>0</v>
      </c>
      <c r="AS194" s="657">
        <v>0</v>
      </c>
      <c r="AT194" s="657">
        <v>0</v>
      </c>
      <c r="AU194" s="657">
        <v>0</v>
      </c>
      <c r="AV194" s="657">
        <v>0</v>
      </c>
      <c r="AW194" s="657">
        <v>0</v>
      </c>
      <c r="AX194" s="657">
        <v>0</v>
      </c>
      <c r="AY194" s="658">
        <v>0</v>
      </c>
    </row>
    <row r="195" spans="1:51" s="609" customFormat="1" ht="4.5" customHeight="1">
      <c r="A195" s="619"/>
      <c r="B195" s="619"/>
      <c r="C195" s="619"/>
      <c r="D195" s="619"/>
      <c r="E195" s="619"/>
      <c r="F195" s="607"/>
      <c r="G195" s="608"/>
      <c r="H195" s="608"/>
      <c r="I195" s="608"/>
      <c r="J195" s="608"/>
      <c r="K195" s="608"/>
      <c r="L195" s="608"/>
      <c r="M195" s="608"/>
      <c r="N195" s="608"/>
      <c r="O195" s="608"/>
      <c r="P195" s="608"/>
      <c r="Q195" s="608"/>
      <c r="R195" s="608"/>
      <c r="S195" s="608"/>
      <c r="T195" s="608"/>
      <c r="U195" s="608"/>
      <c r="V195" s="608"/>
      <c r="W195" s="608"/>
      <c r="X195" s="608"/>
      <c r="Y195" s="608"/>
      <c r="Z195" s="608"/>
      <c r="AA195" s="608"/>
      <c r="AB195" s="608"/>
      <c r="AC195" s="608"/>
      <c r="AD195" s="608"/>
      <c r="AE195" s="608"/>
      <c r="AF195" s="608"/>
      <c r="AG195" s="608"/>
      <c r="AH195" s="608"/>
      <c r="AI195" s="608"/>
      <c r="AJ195" s="608"/>
      <c r="AK195" s="608"/>
      <c r="AL195" s="608"/>
      <c r="AM195" s="608"/>
      <c r="AN195" s="608"/>
      <c r="AO195" s="608"/>
      <c r="AP195" s="608"/>
      <c r="AQ195" s="608"/>
      <c r="AR195" s="608"/>
      <c r="AS195" s="608"/>
      <c r="AT195" s="608"/>
      <c r="AU195" s="608"/>
      <c r="AV195" s="608"/>
      <c r="AW195" s="608"/>
      <c r="AX195" s="608"/>
      <c r="AY195" s="608"/>
    </row>
    <row r="196" spans="1:51" s="609" customFormat="1" ht="12.75">
      <c r="A196" s="666" t="s">
        <v>185</v>
      </c>
      <c r="B196" s="667"/>
      <c r="C196" s="667"/>
      <c r="D196" s="667"/>
      <c r="E196" s="668"/>
      <c r="F196" s="607"/>
      <c r="G196" s="669">
        <f>SUM(G143:G147)</f>
        <v>0.20201050155018332</v>
      </c>
      <c r="H196" s="669">
        <f aca="true" t="shared" si="18" ref="H196:AY196">SUM(H143:H147)</f>
        <v>0.01779391796029976</v>
      </c>
      <c r="I196" s="669">
        <f t="shared" si="18"/>
        <v>0.01779391796029976</v>
      </c>
      <c r="J196" s="669">
        <f t="shared" si="18"/>
        <v>0.01779391796029976</v>
      </c>
      <c r="K196" s="669">
        <f t="shared" si="18"/>
        <v>0.01779391796029976</v>
      </c>
      <c r="L196" s="669">
        <f t="shared" si="18"/>
        <v>0.01779391796029976</v>
      </c>
      <c r="M196" s="669">
        <f t="shared" si="18"/>
        <v>0.016636827609054484</v>
      </c>
      <c r="N196" s="669">
        <f t="shared" si="18"/>
        <v>0.016636827609054484</v>
      </c>
      <c r="O196" s="669">
        <f t="shared" si="18"/>
        <v>0.013251995496523804</v>
      </c>
      <c r="P196" s="669">
        <f t="shared" si="18"/>
        <v>0.013251995496523804</v>
      </c>
      <c r="Q196" s="669">
        <f t="shared" si="18"/>
        <v>0.013251995496523804</v>
      </c>
      <c r="R196" s="669">
        <f t="shared" si="18"/>
        <v>0.013251995496523804</v>
      </c>
      <c r="S196" s="669">
        <f t="shared" si="18"/>
        <v>0.013251995496523804</v>
      </c>
      <c r="T196" s="669">
        <f t="shared" si="18"/>
        <v>0.013251995496523804</v>
      </c>
      <c r="U196" s="669">
        <f t="shared" si="18"/>
        <v>0.008537864088047789</v>
      </c>
      <c r="V196" s="669">
        <f t="shared" si="18"/>
        <v>0.00522459329573939</v>
      </c>
      <c r="W196" s="669">
        <f t="shared" si="18"/>
        <v>0.00522459329573939</v>
      </c>
      <c r="X196" s="669">
        <f t="shared" si="18"/>
        <v>0.00522459329573939</v>
      </c>
      <c r="Y196" s="669">
        <f t="shared" si="18"/>
        <v>0.00014271857211079828</v>
      </c>
      <c r="Z196" s="669">
        <f t="shared" si="18"/>
        <v>0.00014271857211079828</v>
      </c>
      <c r="AA196" s="669">
        <f t="shared" si="18"/>
        <v>0</v>
      </c>
      <c r="AB196" s="669">
        <f t="shared" si="18"/>
        <v>0</v>
      </c>
      <c r="AC196" s="669">
        <f t="shared" si="18"/>
        <v>0</v>
      </c>
      <c r="AD196" s="669">
        <f t="shared" si="18"/>
        <v>0</v>
      </c>
      <c r="AE196" s="669">
        <f t="shared" si="18"/>
        <v>0</v>
      </c>
      <c r="AF196" s="669">
        <f t="shared" si="18"/>
        <v>0</v>
      </c>
      <c r="AG196" s="669">
        <f t="shared" si="18"/>
        <v>0</v>
      </c>
      <c r="AH196" s="669">
        <f t="shared" si="18"/>
        <v>0</v>
      </c>
      <c r="AI196" s="669">
        <f t="shared" si="18"/>
        <v>0</v>
      </c>
      <c r="AJ196" s="669">
        <f t="shared" si="18"/>
        <v>0</v>
      </c>
      <c r="AK196" s="669">
        <f t="shared" si="18"/>
        <v>0</v>
      </c>
      <c r="AL196" s="669">
        <f t="shared" si="18"/>
        <v>0</v>
      </c>
      <c r="AM196" s="669">
        <f t="shared" si="18"/>
        <v>0</v>
      </c>
      <c r="AN196" s="669">
        <f t="shared" si="18"/>
        <v>0</v>
      </c>
      <c r="AO196" s="669">
        <f t="shared" si="18"/>
        <v>0</v>
      </c>
      <c r="AP196" s="669">
        <f t="shared" si="18"/>
        <v>0</v>
      </c>
      <c r="AQ196" s="669">
        <f t="shared" si="18"/>
        <v>0</v>
      </c>
      <c r="AR196" s="669">
        <f t="shared" si="18"/>
        <v>0</v>
      </c>
      <c r="AS196" s="669">
        <f t="shared" si="18"/>
        <v>0</v>
      </c>
      <c r="AT196" s="669">
        <f t="shared" si="18"/>
        <v>0</v>
      </c>
      <c r="AU196" s="669">
        <f t="shared" si="18"/>
        <v>0</v>
      </c>
      <c r="AV196" s="669">
        <f t="shared" si="18"/>
        <v>0</v>
      </c>
      <c r="AW196" s="669">
        <f t="shared" si="18"/>
        <v>0</v>
      </c>
      <c r="AX196" s="669">
        <f t="shared" si="18"/>
        <v>0</v>
      </c>
      <c r="AY196" s="669">
        <f t="shared" si="18"/>
        <v>0</v>
      </c>
    </row>
    <row r="197" spans="1:51" s="609" customFormat="1" ht="4.5" customHeight="1">
      <c r="A197" s="619"/>
      <c r="B197" s="619"/>
      <c r="C197" s="619"/>
      <c r="D197" s="619"/>
      <c r="E197" s="619"/>
      <c r="F197" s="607"/>
      <c r="G197" s="608"/>
      <c r="H197" s="608"/>
      <c r="I197" s="608"/>
      <c r="J197" s="608"/>
      <c r="K197" s="608"/>
      <c r="L197" s="608"/>
      <c r="M197" s="608"/>
      <c r="N197" s="608"/>
      <c r="O197" s="608"/>
      <c r="P197" s="608"/>
      <c r="Q197" s="608"/>
      <c r="R197" s="608"/>
      <c r="S197" s="608"/>
      <c r="T197" s="608"/>
      <c r="U197" s="608"/>
      <c r="V197" s="608"/>
      <c r="W197" s="608"/>
      <c r="X197" s="608"/>
      <c r="Y197" s="608"/>
      <c r="Z197" s="608"/>
      <c r="AA197" s="608"/>
      <c r="AB197" s="608"/>
      <c r="AC197" s="608"/>
      <c r="AD197" s="608"/>
      <c r="AE197" s="608"/>
      <c r="AF197" s="608"/>
      <c r="AG197" s="608"/>
      <c r="AH197" s="608"/>
      <c r="AI197" s="608"/>
      <c r="AJ197" s="608"/>
      <c r="AK197" s="608"/>
      <c r="AL197" s="608"/>
      <c r="AM197" s="608"/>
      <c r="AN197" s="608"/>
      <c r="AO197" s="608"/>
      <c r="AP197" s="608"/>
      <c r="AQ197" s="608"/>
      <c r="AR197" s="608"/>
      <c r="AS197" s="608"/>
      <c r="AT197" s="608"/>
      <c r="AU197" s="608"/>
      <c r="AV197" s="608"/>
      <c r="AW197" s="608"/>
      <c r="AX197" s="608"/>
      <c r="AY197" s="608"/>
    </row>
    <row r="198" spans="1:51" s="609" customFormat="1" ht="12.75">
      <c r="A198" s="666" t="s">
        <v>186</v>
      </c>
      <c r="B198" s="667"/>
      <c r="C198" s="667"/>
      <c r="D198" s="667"/>
      <c r="E198" s="668"/>
      <c r="F198" s="607"/>
      <c r="G198" s="669">
        <f>SUM(G148:G161)</f>
        <v>0</v>
      </c>
      <c r="H198" s="669">
        <f aca="true" t="shared" si="19" ref="H198:AY198">SUM(H148:H161)</f>
        <v>0.762883844014347</v>
      </c>
      <c r="I198" s="669">
        <f t="shared" si="19"/>
        <v>0.19516720548197114</v>
      </c>
      <c r="J198" s="669">
        <f t="shared" si="19"/>
        <v>0.12027633451291547</v>
      </c>
      <c r="K198" s="669">
        <f t="shared" si="19"/>
        <v>0.12027633451291547</v>
      </c>
      <c r="L198" s="669">
        <f t="shared" si="19"/>
        <v>0.1092073295752371</v>
      </c>
      <c r="M198" s="669">
        <f t="shared" si="19"/>
        <v>0.10320074307059754</v>
      </c>
      <c r="N198" s="669">
        <f t="shared" si="19"/>
        <v>0.10320074307059754</v>
      </c>
      <c r="O198" s="669">
        <f t="shared" si="19"/>
        <v>0.10320074307059754</v>
      </c>
      <c r="P198" s="669">
        <f t="shared" si="19"/>
        <v>0.09775146382931875</v>
      </c>
      <c r="Q198" s="669">
        <f t="shared" si="19"/>
        <v>0.09224099100174772</v>
      </c>
      <c r="R198" s="669">
        <f t="shared" si="19"/>
        <v>0.0894666488739755</v>
      </c>
      <c r="S198" s="669">
        <f t="shared" si="19"/>
        <v>0.0894666488739755</v>
      </c>
      <c r="T198" s="669">
        <f t="shared" si="19"/>
        <v>0.0894666488739755</v>
      </c>
      <c r="U198" s="669">
        <f t="shared" si="19"/>
        <v>0.0894666488739755</v>
      </c>
      <c r="V198" s="669">
        <f t="shared" si="19"/>
        <v>0.020551671128463705</v>
      </c>
      <c r="W198" s="669">
        <f t="shared" si="19"/>
        <v>0.004696631878479506</v>
      </c>
      <c r="X198" s="669">
        <f t="shared" si="19"/>
        <v>0.00465355595117266</v>
      </c>
      <c r="Y198" s="669">
        <f t="shared" si="19"/>
        <v>0.00465355595117266</v>
      </c>
      <c r="Z198" s="669">
        <f t="shared" si="19"/>
        <v>0.001</v>
      </c>
      <c r="AA198" s="669">
        <f t="shared" si="19"/>
        <v>0.001</v>
      </c>
      <c r="AB198" s="669">
        <f t="shared" si="19"/>
        <v>0</v>
      </c>
      <c r="AC198" s="669">
        <f t="shared" si="19"/>
        <v>0</v>
      </c>
      <c r="AD198" s="669">
        <f t="shared" si="19"/>
        <v>0</v>
      </c>
      <c r="AE198" s="669">
        <f t="shared" si="19"/>
        <v>0</v>
      </c>
      <c r="AF198" s="669">
        <f t="shared" si="19"/>
        <v>0</v>
      </c>
      <c r="AG198" s="669">
        <f t="shared" si="19"/>
        <v>0</v>
      </c>
      <c r="AH198" s="669">
        <f t="shared" si="19"/>
        <v>0</v>
      </c>
      <c r="AI198" s="669">
        <f t="shared" si="19"/>
        <v>0</v>
      </c>
      <c r="AJ198" s="669">
        <f t="shared" si="19"/>
        <v>0</v>
      </c>
      <c r="AK198" s="669">
        <f t="shared" si="19"/>
        <v>0</v>
      </c>
      <c r="AL198" s="669">
        <f t="shared" si="19"/>
        <v>0</v>
      </c>
      <c r="AM198" s="669">
        <f t="shared" si="19"/>
        <v>0</v>
      </c>
      <c r="AN198" s="669">
        <f t="shared" si="19"/>
        <v>0</v>
      </c>
      <c r="AO198" s="669">
        <f t="shared" si="19"/>
        <v>0</v>
      </c>
      <c r="AP198" s="669">
        <f t="shared" si="19"/>
        <v>0</v>
      </c>
      <c r="AQ198" s="669">
        <f t="shared" si="19"/>
        <v>0</v>
      </c>
      <c r="AR198" s="669">
        <f t="shared" si="19"/>
        <v>0</v>
      </c>
      <c r="AS198" s="669">
        <f t="shared" si="19"/>
        <v>0</v>
      </c>
      <c r="AT198" s="669">
        <f t="shared" si="19"/>
        <v>0</v>
      </c>
      <c r="AU198" s="669">
        <f t="shared" si="19"/>
        <v>0</v>
      </c>
      <c r="AV198" s="669">
        <f t="shared" si="19"/>
        <v>0</v>
      </c>
      <c r="AW198" s="669">
        <f t="shared" si="19"/>
        <v>0</v>
      </c>
      <c r="AX198" s="669">
        <f t="shared" si="19"/>
        <v>0</v>
      </c>
      <c r="AY198" s="669">
        <f t="shared" si="19"/>
        <v>0</v>
      </c>
    </row>
    <row r="199" spans="1:51" s="609" customFormat="1" ht="4.5" customHeight="1">
      <c r="A199" s="619"/>
      <c r="B199" s="619"/>
      <c r="C199" s="619"/>
      <c r="D199" s="619"/>
      <c r="E199" s="619"/>
      <c r="F199" s="607"/>
      <c r="G199" s="608"/>
      <c r="H199" s="608"/>
      <c r="I199" s="608"/>
      <c r="J199" s="608"/>
      <c r="K199" s="608"/>
      <c r="L199" s="608"/>
      <c r="M199" s="608"/>
      <c r="N199" s="608"/>
      <c r="O199" s="608"/>
      <c r="P199" s="608"/>
      <c r="Q199" s="608"/>
      <c r="R199" s="608"/>
      <c r="S199" s="608"/>
      <c r="T199" s="608"/>
      <c r="U199" s="608"/>
      <c r="V199" s="608"/>
      <c r="W199" s="608"/>
      <c r="X199" s="608"/>
      <c r="Y199" s="608"/>
      <c r="Z199" s="608"/>
      <c r="AA199" s="608"/>
      <c r="AB199" s="608"/>
      <c r="AC199" s="608"/>
      <c r="AD199" s="608"/>
      <c r="AE199" s="608"/>
      <c r="AF199" s="608"/>
      <c r="AG199" s="608"/>
      <c r="AH199" s="608"/>
      <c r="AI199" s="608"/>
      <c r="AJ199" s="608"/>
      <c r="AK199" s="608"/>
      <c r="AL199" s="608"/>
      <c r="AM199" s="608"/>
      <c r="AN199" s="608"/>
      <c r="AO199" s="608"/>
      <c r="AP199" s="608"/>
      <c r="AQ199" s="608"/>
      <c r="AR199" s="608"/>
      <c r="AS199" s="608"/>
      <c r="AT199" s="608"/>
      <c r="AU199" s="608"/>
      <c r="AV199" s="608"/>
      <c r="AW199" s="608"/>
      <c r="AX199" s="608"/>
      <c r="AY199" s="608"/>
    </row>
    <row r="200" spans="1:51" s="609" customFormat="1" ht="12.75">
      <c r="A200" s="666" t="s">
        <v>187</v>
      </c>
      <c r="B200" s="667"/>
      <c r="C200" s="667"/>
      <c r="D200" s="667"/>
      <c r="E200" s="668"/>
      <c r="F200" s="607"/>
      <c r="G200" s="669">
        <f>SUM(G162:G176,G193:G194)</f>
        <v>0</v>
      </c>
      <c r="H200" s="669">
        <f aca="true" t="shared" si="20" ref="H200:AY200">SUM(H162:H176,H193:H194)</f>
        <v>0</v>
      </c>
      <c r="I200" s="669">
        <f t="shared" si="20"/>
        <v>0.4116360578514768</v>
      </c>
      <c r="J200" s="669">
        <f t="shared" si="20"/>
        <v>0.044730254302063135</v>
      </c>
      <c r="K200" s="669">
        <f t="shared" si="20"/>
        <v>0.044730254302063135</v>
      </c>
      <c r="L200" s="669">
        <f t="shared" si="20"/>
        <v>0.044730254302063135</v>
      </c>
      <c r="M200" s="669">
        <f t="shared" si="20"/>
        <v>0.043302178015388826</v>
      </c>
      <c r="N200" s="669">
        <f t="shared" si="20"/>
        <v>0.043302178015388826</v>
      </c>
      <c r="O200" s="669">
        <f t="shared" si="20"/>
        <v>0.04092049887910283</v>
      </c>
      <c r="P200" s="669">
        <f t="shared" si="20"/>
        <v>0.039936264072088085</v>
      </c>
      <c r="Q200" s="669">
        <f t="shared" si="20"/>
        <v>0.03660176181040588</v>
      </c>
      <c r="R200" s="669">
        <f t="shared" si="20"/>
        <v>0.031260236264255475</v>
      </c>
      <c r="S200" s="669">
        <f t="shared" si="20"/>
        <v>0.03065692746142535</v>
      </c>
      <c r="T200" s="669">
        <f t="shared" si="20"/>
        <v>0.03065692746142535</v>
      </c>
      <c r="U200" s="669">
        <f t="shared" si="20"/>
        <v>0.02866653219042992</v>
      </c>
      <c r="V200" s="669">
        <f t="shared" si="20"/>
        <v>0.02862163491164093</v>
      </c>
      <c r="W200" s="669">
        <f t="shared" si="20"/>
        <v>0.028285970781478927</v>
      </c>
      <c r="X200" s="669">
        <f t="shared" si="20"/>
        <v>0.02401546005972563</v>
      </c>
      <c r="Y200" s="669">
        <f t="shared" si="20"/>
        <v>0.02085959712740589</v>
      </c>
      <c r="Z200" s="669">
        <f t="shared" si="20"/>
        <v>0.02085959712740589</v>
      </c>
      <c r="AA200" s="669">
        <f t="shared" si="20"/>
        <v>0.0032979487169877567</v>
      </c>
      <c r="AB200" s="669">
        <f t="shared" si="20"/>
        <v>0.0032979487169877567</v>
      </c>
      <c r="AC200" s="669">
        <f t="shared" si="20"/>
        <v>0</v>
      </c>
      <c r="AD200" s="669">
        <f t="shared" si="20"/>
        <v>0</v>
      </c>
      <c r="AE200" s="669">
        <f t="shared" si="20"/>
        <v>0</v>
      </c>
      <c r="AF200" s="669">
        <f t="shared" si="20"/>
        <v>0</v>
      </c>
      <c r="AG200" s="669">
        <f t="shared" si="20"/>
        <v>0</v>
      </c>
      <c r="AH200" s="669">
        <f t="shared" si="20"/>
        <v>0</v>
      </c>
      <c r="AI200" s="669">
        <f t="shared" si="20"/>
        <v>0</v>
      </c>
      <c r="AJ200" s="669">
        <f t="shared" si="20"/>
        <v>0</v>
      </c>
      <c r="AK200" s="669">
        <f t="shared" si="20"/>
        <v>0</v>
      </c>
      <c r="AL200" s="669">
        <f t="shared" si="20"/>
        <v>0</v>
      </c>
      <c r="AM200" s="669">
        <f t="shared" si="20"/>
        <v>0</v>
      </c>
      <c r="AN200" s="669">
        <f t="shared" si="20"/>
        <v>0</v>
      </c>
      <c r="AO200" s="669">
        <f t="shared" si="20"/>
        <v>0</v>
      </c>
      <c r="AP200" s="669">
        <f t="shared" si="20"/>
        <v>0</v>
      </c>
      <c r="AQ200" s="669">
        <f t="shared" si="20"/>
        <v>0</v>
      </c>
      <c r="AR200" s="669">
        <f t="shared" si="20"/>
        <v>0</v>
      </c>
      <c r="AS200" s="669">
        <f t="shared" si="20"/>
        <v>0</v>
      </c>
      <c r="AT200" s="669">
        <f t="shared" si="20"/>
        <v>0</v>
      </c>
      <c r="AU200" s="669">
        <f t="shared" si="20"/>
        <v>0</v>
      </c>
      <c r="AV200" s="669">
        <f t="shared" si="20"/>
        <v>0</v>
      </c>
      <c r="AW200" s="669">
        <f t="shared" si="20"/>
        <v>0</v>
      </c>
      <c r="AX200" s="669">
        <f t="shared" si="20"/>
        <v>0</v>
      </c>
      <c r="AY200" s="669">
        <f t="shared" si="20"/>
        <v>0</v>
      </c>
    </row>
    <row r="201" spans="1:51" s="609" customFormat="1" ht="4.5" customHeight="1">
      <c r="A201" s="619"/>
      <c r="B201" s="619"/>
      <c r="C201" s="619"/>
      <c r="D201" s="619"/>
      <c r="E201" s="619"/>
      <c r="F201" s="607"/>
      <c r="G201" s="608"/>
      <c r="H201" s="608"/>
      <c r="I201" s="608"/>
      <c r="J201" s="608"/>
      <c r="K201" s="608"/>
      <c r="L201" s="608"/>
      <c r="M201" s="608"/>
      <c r="N201" s="608"/>
      <c r="O201" s="608"/>
      <c r="P201" s="608"/>
      <c r="Q201" s="608"/>
      <c r="R201" s="608"/>
      <c r="S201" s="608"/>
      <c r="T201" s="608"/>
      <c r="U201" s="608"/>
      <c r="V201" s="608"/>
      <c r="W201" s="608"/>
      <c r="X201" s="608"/>
      <c r="Y201" s="608"/>
      <c r="Z201" s="608"/>
      <c r="AA201" s="608"/>
      <c r="AB201" s="608"/>
      <c r="AC201" s="608"/>
      <c r="AD201" s="608"/>
      <c r="AE201" s="608"/>
      <c r="AF201" s="608"/>
      <c r="AG201" s="608"/>
      <c r="AH201" s="608"/>
      <c r="AI201" s="608"/>
      <c r="AJ201" s="608"/>
      <c r="AK201" s="608"/>
      <c r="AL201" s="608"/>
      <c r="AM201" s="608"/>
      <c r="AN201" s="608"/>
      <c r="AO201" s="608"/>
      <c r="AP201" s="608"/>
      <c r="AQ201" s="608"/>
      <c r="AR201" s="608"/>
      <c r="AS201" s="608"/>
      <c r="AT201" s="608"/>
      <c r="AU201" s="608"/>
      <c r="AV201" s="608"/>
      <c r="AW201" s="608"/>
      <c r="AX201" s="608"/>
      <c r="AY201" s="608"/>
    </row>
    <row r="202" spans="1:51" s="609" customFormat="1" ht="12.75">
      <c r="A202" s="666" t="s">
        <v>188</v>
      </c>
      <c r="B202" s="667"/>
      <c r="C202" s="667"/>
      <c r="D202" s="667"/>
      <c r="E202" s="668"/>
      <c r="F202" s="607"/>
      <c r="G202" s="669">
        <f>SUM(G177:G192)</f>
        <v>0</v>
      </c>
      <c r="H202" s="669">
        <f aca="true" t="shared" si="21" ref="H202:AY202">SUM(H177:H192)</f>
        <v>0</v>
      </c>
      <c r="I202" s="669">
        <f t="shared" si="21"/>
        <v>0</v>
      </c>
      <c r="J202" s="669">
        <f t="shared" si="21"/>
        <v>0.6099083659435159</v>
      </c>
      <c r="K202" s="669">
        <f t="shared" si="21"/>
        <v>0.26261139160059455</v>
      </c>
      <c r="L202" s="669">
        <f t="shared" si="21"/>
        <v>0.26261139160059455</v>
      </c>
      <c r="M202" s="669">
        <f t="shared" si="21"/>
        <v>0.25878176449875867</v>
      </c>
      <c r="N202" s="669">
        <f t="shared" si="21"/>
        <v>0.236243518887293</v>
      </c>
      <c r="O202" s="669">
        <f t="shared" si="21"/>
        <v>0.20402216718594546</v>
      </c>
      <c r="P202" s="669">
        <f t="shared" si="21"/>
        <v>0.2033490510312509</v>
      </c>
      <c r="Q202" s="669">
        <f t="shared" si="21"/>
        <v>0.2033490510312509</v>
      </c>
      <c r="R202" s="669">
        <f t="shared" si="21"/>
        <v>0.20122415859075837</v>
      </c>
      <c r="S202" s="669">
        <f t="shared" si="21"/>
        <v>0.08244113976851643</v>
      </c>
      <c r="T202" s="669">
        <f t="shared" si="21"/>
        <v>0.08109304274531753</v>
      </c>
      <c r="U202" s="669">
        <f t="shared" si="21"/>
        <v>0.0492726166570085</v>
      </c>
      <c r="V202" s="669">
        <f t="shared" si="21"/>
        <v>0.046690663532558456</v>
      </c>
      <c r="W202" s="669">
        <f t="shared" si="21"/>
        <v>0.046690663532558456</v>
      </c>
      <c r="X202" s="669">
        <f t="shared" si="21"/>
        <v>0.04643305714890323</v>
      </c>
      <c r="Y202" s="669">
        <f t="shared" si="21"/>
        <v>0.04148952797806445</v>
      </c>
      <c r="Z202" s="669">
        <f t="shared" si="21"/>
        <v>0.041238158910756606</v>
      </c>
      <c r="AA202" s="669">
        <f t="shared" si="21"/>
        <v>0.041238158910756606</v>
      </c>
      <c r="AB202" s="669">
        <f t="shared" si="21"/>
        <v>0.03377955968415518</v>
      </c>
      <c r="AC202" s="669">
        <f t="shared" si="21"/>
        <v>0.0043867188366018715</v>
      </c>
      <c r="AD202" s="669">
        <f t="shared" si="21"/>
        <v>0</v>
      </c>
      <c r="AE202" s="669">
        <f t="shared" si="21"/>
        <v>0</v>
      </c>
      <c r="AF202" s="669">
        <f t="shared" si="21"/>
        <v>0</v>
      </c>
      <c r="AG202" s="669">
        <f t="shared" si="21"/>
        <v>0</v>
      </c>
      <c r="AH202" s="669">
        <f t="shared" si="21"/>
        <v>0</v>
      </c>
      <c r="AI202" s="669">
        <f t="shared" si="21"/>
        <v>0</v>
      </c>
      <c r="AJ202" s="669">
        <f t="shared" si="21"/>
        <v>0</v>
      </c>
      <c r="AK202" s="669">
        <f t="shared" si="21"/>
        <v>0</v>
      </c>
      <c r="AL202" s="669">
        <f t="shared" si="21"/>
        <v>0</v>
      </c>
      <c r="AM202" s="669">
        <f t="shared" si="21"/>
        <v>0</v>
      </c>
      <c r="AN202" s="669">
        <f t="shared" si="21"/>
        <v>0</v>
      </c>
      <c r="AO202" s="669">
        <f t="shared" si="21"/>
        <v>0</v>
      </c>
      <c r="AP202" s="669">
        <f t="shared" si="21"/>
        <v>0</v>
      </c>
      <c r="AQ202" s="669">
        <f t="shared" si="21"/>
        <v>0</v>
      </c>
      <c r="AR202" s="669">
        <f t="shared" si="21"/>
        <v>0</v>
      </c>
      <c r="AS202" s="669">
        <f t="shared" si="21"/>
        <v>0</v>
      </c>
      <c r="AT202" s="669">
        <f t="shared" si="21"/>
        <v>0</v>
      </c>
      <c r="AU202" s="669">
        <f t="shared" si="21"/>
        <v>0</v>
      </c>
      <c r="AV202" s="669">
        <f t="shared" si="21"/>
        <v>0</v>
      </c>
      <c r="AW202" s="669">
        <f t="shared" si="21"/>
        <v>0</v>
      </c>
      <c r="AX202" s="669">
        <f t="shared" si="21"/>
        <v>0</v>
      </c>
      <c r="AY202" s="669">
        <f t="shared" si="21"/>
        <v>0</v>
      </c>
    </row>
    <row r="203" spans="1:51" s="609" customFormat="1" ht="4.5" customHeight="1">
      <c r="A203" s="619"/>
      <c r="B203" s="619"/>
      <c r="C203" s="619"/>
      <c r="D203" s="619"/>
      <c r="E203" s="619"/>
      <c r="F203" s="607"/>
      <c r="G203" s="608"/>
      <c r="H203" s="608"/>
      <c r="I203" s="608"/>
      <c r="J203" s="608"/>
      <c r="K203" s="608"/>
      <c r="L203" s="608"/>
      <c r="M203" s="608"/>
      <c r="N203" s="608"/>
      <c r="O203" s="608"/>
      <c r="P203" s="608"/>
      <c r="Q203" s="608"/>
      <c r="R203" s="608"/>
      <c r="S203" s="608"/>
      <c r="T203" s="608"/>
      <c r="U203" s="608"/>
      <c r="V203" s="608"/>
      <c r="W203" s="608"/>
      <c r="X203" s="608"/>
      <c r="Y203" s="608"/>
      <c r="Z203" s="608"/>
      <c r="AA203" s="608"/>
      <c r="AB203" s="608"/>
      <c r="AC203" s="608"/>
      <c r="AD203" s="608"/>
      <c r="AE203" s="608"/>
      <c r="AF203" s="608"/>
      <c r="AG203" s="608"/>
      <c r="AH203" s="608"/>
      <c r="AI203" s="608"/>
      <c r="AJ203" s="608"/>
      <c r="AK203" s="608"/>
      <c r="AL203" s="608"/>
      <c r="AM203" s="608"/>
      <c r="AN203" s="608"/>
      <c r="AO203" s="608"/>
      <c r="AP203" s="608"/>
      <c r="AQ203" s="608"/>
      <c r="AR203" s="608"/>
      <c r="AS203" s="608"/>
      <c r="AT203" s="608"/>
      <c r="AU203" s="608"/>
      <c r="AV203" s="608"/>
      <c r="AW203" s="608"/>
      <c r="AX203" s="608"/>
      <c r="AY203" s="608"/>
    </row>
    <row r="204" spans="1:51" s="609" customFormat="1" ht="12.75">
      <c r="A204" s="666" t="s">
        <v>189</v>
      </c>
      <c r="B204" s="670"/>
      <c r="C204" s="670"/>
      <c r="D204" s="670"/>
      <c r="E204" s="671"/>
      <c r="F204" s="607"/>
      <c r="G204" s="669">
        <f aca="true" t="shared" si="22" ref="G204:AY204">SUM(G143:G193)</f>
        <v>0.20201050155018332</v>
      </c>
      <c r="H204" s="669">
        <f t="shared" si="22"/>
        <v>0.7806777619746468</v>
      </c>
      <c r="I204" s="669">
        <f t="shared" si="22"/>
        <v>0.6245971812937476</v>
      </c>
      <c r="J204" s="669">
        <f t="shared" si="22"/>
        <v>0.7927088727187942</v>
      </c>
      <c r="K204" s="669">
        <f t="shared" si="22"/>
        <v>0.4454118983758729</v>
      </c>
      <c r="L204" s="669">
        <f t="shared" si="22"/>
        <v>0.43434289343819454</v>
      </c>
      <c r="M204" s="669">
        <f t="shared" si="22"/>
        <v>0.42192151319379945</v>
      </c>
      <c r="N204" s="669">
        <f t="shared" si="22"/>
        <v>0.3993832675823339</v>
      </c>
      <c r="O204" s="669">
        <f t="shared" si="22"/>
        <v>0.3613954046321697</v>
      </c>
      <c r="P204" s="669">
        <f t="shared" si="22"/>
        <v>0.3542887744291816</v>
      </c>
      <c r="Q204" s="669">
        <f t="shared" si="22"/>
        <v>0.3454437993399283</v>
      </c>
      <c r="R204" s="669">
        <f t="shared" si="22"/>
        <v>0.3352030392255131</v>
      </c>
      <c r="S204" s="669">
        <f t="shared" si="22"/>
        <v>0.21581671160044102</v>
      </c>
      <c r="T204" s="669">
        <f t="shared" si="22"/>
        <v>0.21446861457724214</v>
      </c>
      <c r="U204" s="669">
        <f t="shared" si="22"/>
        <v>0.1759436618094617</v>
      </c>
      <c r="V204" s="669">
        <f t="shared" si="22"/>
        <v>0.10108856286840248</v>
      </c>
      <c r="W204" s="669">
        <f t="shared" si="22"/>
        <v>0.08489785948825627</v>
      </c>
      <c r="X204" s="669">
        <f t="shared" si="22"/>
        <v>0.08032666645554093</v>
      </c>
      <c r="Y204" s="669">
        <f t="shared" si="22"/>
        <v>0.0671453996287538</v>
      </c>
      <c r="Z204" s="669">
        <f t="shared" si="22"/>
        <v>0.0632404746102733</v>
      </c>
      <c r="AA204" s="669">
        <f t="shared" si="22"/>
        <v>0.04553610762774436</v>
      </c>
      <c r="AB204" s="669">
        <f t="shared" si="22"/>
        <v>0.03707750840114293</v>
      </c>
      <c r="AC204" s="669">
        <f t="shared" si="22"/>
        <v>0.0043867188366018715</v>
      </c>
      <c r="AD204" s="669">
        <f t="shared" si="22"/>
        <v>0</v>
      </c>
      <c r="AE204" s="669">
        <f t="shared" si="22"/>
        <v>0</v>
      </c>
      <c r="AF204" s="669">
        <f t="shared" si="22"/>
        <v>0</v>
      </c>
      <c r="AG204" s="669">
        <f t="shared" si="22"/>
        <v>0</v>
      </c>
      <c r="AH204" s="669">
        <f t="shared" si="22"/>
        <v>0</v>
      </c>
      <c r="AI204" s="669">
        <f t="shared" si="22"/>
        <v>0</v>
      </c>
      <c r="AJ204" s="669">
        <f t="shared" si="22"/>
        <v>0</v>
      </c>
      <c r="AK204" s="669">
        <f t="shared" si="22"/>
        <v>0</v>
      </c>
      <c r="AL204" s="669">
        <f t="shared" si="22"/>
        <v>0</v>
      </c>
      <c r="AM204" s="669">
        <f t="shared" si="22"/>
        <v>0</v>
      </c>
      <c r="AN204" s="669">
        <f t="shared" si="22"/>
        <v>0</v>
      </c>
      <c r="AO204" s="669">
        <f t="shared" si="22"/>
        <v>0</v>
      </c>
      <c r="AP204" s="669">
        <f t="shared" si="22"/>
        <v>0</v>
      </c>
      <c r="AQ204" s="669">
        <f t="shared" si="22"/>
        <v>0</v>
      </c>
      <c r="AR204" s="669">
        <f t="shared" si="22"/>
        <v>0</v>
      </c>
      <c r="AS204" s="669">
        <f t="shared" si="22"/>
        <v>0</v>
      </c>
      <c r="AT204" s="669">
        <f t="shared" si="22"/>
        <v>0</v>
      </c>
      <c r="AU204" s="669">
        <f t="shared" si="22"/>
        <v>0</v>
      </c>
      <c r="AV204" s="669">
        <f t="shared" si="22"/>
        <v>0</v>
      </c>
      <c r="AW204" s="669">
        <f t="shared" si="22"/>
        <v>0</v>
      </c>
      <c r="AX204" s="669">
        <f t="shared" si="22"/>
        <v>0</v>
      </c>
      <c r="AY204" s="669">
        <f t="shared" si="22"/>
        <v>0</v>
      </c>
    </row>
    <row r="205" spans="1:51" s="609" customFormat="1" ht="12.75">
      <c r="A205" s="606"/>
      <c r="B205" s="606"/>
      <c r="C205" s="606"/>
      <c r="D205" s="606"/>
      <c r="E205" s="606"/>
      <c r="F205" s="607"/>
      <c r="G205" s="672">
        <v>3</v>
      </c>
      <c r="H205" s="672">
        <f>G205+1</f>
        <v>4</v>
      </c>
      <c r="I205" s="672">
        <f aca="true" t="shared" si="23" ref="I205:AY205">H205+1</f>
        <v>5</v>
      </c>
      <c r="J205" s="672">
        <f t="shared" si="23"/>
        <v>6</v>
      </c>
      <c r="K205" s="672">
        <f t="shared" si="23"/>
        <v>7</v>
      </c>
      <c r="L205" s="672">
        <f t="shared" si="23"/>
        <v>8</v>
      </c>
      <c r="M205" s="672">
        <f t="shared" si="23"/>
        <v>9</v>
      </c>
      <c r="N205" s="672">
        <f t="shared" si="23"/>
        <v>10</v>
      </c>
      <c r="O205" s="672">
        <f t="shared" si="23"/>
        <v>11</v>
      </c>
      <c r="P205" s="672">
        <f t="shared" si="23"/>
        <v>12</v>
      </c>
      <c r="Q205" s="672">
        <f t="shared" si="23"/>
        <v>13</v>
      </c>
      <c r="R205" s="672">
        <f t="shared" si="23"/>
        <v>14</v>
      </c>
      <c r="S205" s="672">
        <f t="shared" si="23"/>
        <v>15</v>
      </c>
      <c r="T205" s="672">
        <f t="shared" si="23"/>
        <v>16</v>
      </c>
      <c r="U205" s="672">
        <f t="shared" si="23"/>
        <v>17</v>
      </c>
      <c r="V205" s="672">
        <f t="shared" si="23"/>
        <v>18</v>
      </c>
      <c r="W205" s="672">
        <f t="shared" si="23"/>
        <v>19</v>
      </c>
      <c r="X205" s="672">
        <f t="shared" si="23"/>
        <v>20</v>
      </c>
      <c r="Y205" s="672">
        <f t="shared" si="23"/>
        <v>21</v>
      </c>
      <c r="Z205" s="672">
        <f t="shared" si="23"/>
        <v>22</v>
      </c>
      <c r="AA205" s="672">
        <f t="shared" si="23"/>
        <v>23</v>
      </c>
      <c r="AB205" s="672">
        <f t="shared" si="23"/>
        <v>24</v>
      </c>
      <c r="AC205" s="672">
        <f t="shared" si="23"/>
        <v>25</v>
      </c>
      <c r="AD205" s="672">
        <f t="shared" si="23"/>
        <v>26</v>
      </c>
      <c r="AE205" s="672">
        <f t="shared" si="23"/>
        <v>27</v>
      </c>
      <c r="AF205" s="672">
        <f t="shared" si="23"/>
        <v>28</v>
      </c>
      <c r="AG205" s="672">
        <f t="shared" si="23"/>
        <v>29</v>
      </c>
      <c r="AH205" s="672">
        <f t="shared" si="23"/>
        <v>30</v>
      </c>
      <c r="AI205" s="672">
        <f t="shared" si="23"/>
        <v>31</v>
      </c>
      <c r="AJ205" s="672">
        <f t="shared" si="23"/>
        <v>32</v>
      </c>
      <c r="AK205" s="672">
        <f t="shared" si="23"/>
        <v>33</v>
      </c>
      <c r="AL205" s="672">
        <f t="shared" si="23"/>
        <v>34</v>
      </c>
      <c r="AM205" s="672">
        <f t="shared" si="23"/>
        <v>35</v>
      </c>
      <c r="AN205" s="672">
        <f t="shared" si="23"/>
        <v>36</v>
      </c>
      <c r="AO205" s="672">
        <f t="shared" si="23"/>
        <v>37</v>
      </c>
      <c r="AP205" s="672">
        <f t="shared" si="23"/>
        <v>38</v>
      </c>
      <c r="AQ205" s="672">
        <f t="shared" si="23"/>
        <v>39</v>
      </c>
      <c r="AR205" s="672">
        <f t="shared" si="23"/>
        <v>40</v>
      </c>
      <c r="AS205" s="672">
        <f t="shared" si="23"/>
        <v>41</v>
      </c>
      <c r="AT205" s="672">
        <f t="shared" si="23"/>
        <v>42</v>
      </c>
      <c r="AU205" s="672">
        <f t="shared" si="23"/>
        <v>43</v>
      </c>
      <c r="AV205" s="672">
        <f t="shared" si="23"/>
        <v>44</v>
      </c>
      <c r="AW205" s="672">
        <f t="shared" si="23"/>
        <v>45</v>
      </c>
      <c r="AX205" s="672">
        <f t="shared" si="23"/>
        <v>46</v>
      </c>
      <c r="AY205" s="672">
        <f t="shared" si="23"/>
        <v>47</v>
      </c>
    </row>
    <row r="206" spans="1:51" s="609" customFormat="1" ht="12.75">
      <c r="A206" s="606"/>
      <c r="B206" s="606"/>
      <c r="C206" s="606"/>
      <c r="D206" s="606"/>
      <c r="E206" s="606"/>
      <c r="F206" s="607"/>
      <c r="G206" s="608"/>
      <c r="H206" s="608"/>
      <c r="I206" s="608"/>
      <c r="J206" s="608"/>
      <c r="K206" s="608"/>
      <c r="L206" s="608"/>
      <c r="M206" s="608"/>
      <c r="N206" s="608"/>
      <c r="O206" s="608"/>
      <c r="P206" s="608"/>
      <c r="Q206" s="608"/>
      <c r="R206" s="608"/>
      <c r="S206" s="608"/>
      <c r="T206" s="608"/>
      <c r="U206" s="608"/>
      <c r="V206" s="608"/>
      <c r="W206" s="608"/>
      <c r="X206" s="608"/>
      <c r="Y206" s="608"/>
      <c r="Z206" s="608"/>
      <c r="AA206" s="608"/>
      <c r="AB206" s="608"/>
      <c r="AC206" s="608"/>
      <c r="AD206" s="608"/>
      <c r="AE206" s="608"/>
      <c r="AF206" s="608"/>
      <c r="AG206" s="608"/>
      <c r="AH206" s="608"/>
      <c r="AI206" s="608"/>
      <c r="AJ206" s="608"/>
      <c r="AK206" s="608"/>
      <c r="AL206" s="608"/>
      <c r="AM206" s="608"/>
      <c r="AN206" s="608"/>
      <c r="AO206" s="608"/>
      <c r="AP206" s="608"/>
      <c r="AQ206" s="608"/>
      <c r="AR206" s="608"/>
      <c r="AS206" s="608"/>
      <c r="AT206" s="608"/>
      <c r="AU206" s="608"/>
      <c r="AV206" s="608"/>
      <c r="AW206" s="608"/>
      <c r="AX206" s="608"/>
      <c r="AY206" s="608"/>
    </row>
    <row r="207" spans="1:51" s="609" customFormat="1" ht="15.75">
      <c r="A207" s="616" t="s">
        <v>192</v>
      </c>
      <c r="B207" s="606"/>
      <c r="C207" s="606"/>
      <c r="D207" s="606"/>
      <c r="E207" s="606"/>
      <c r="F207" s="607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608"/>
      <c r="AC207" s="608"/>
      <c r="AD207" s="608"/>
      <c r="AE207" s="608"/>
      <c r="AF207" s="608"/>
      <c r="AG207" s="608"/>
      <c r="AH207" s="608"/>
      <c r="AI207" s="608"/>
      <c r="AJ207" s="608"/>
      <c r="AK207" s="608"/>
      <c r="AL207" s="608"/>
      <c r="AM207" s="608"/>
      <c r="AN207" s="608"/>
      <c r="AO207" s="608"/>
      <c r="AP207" s="608"/>
      <c r="AQ207" s="608"/>
      <c r="AR207" s="608"/>
      <c r="AS207" s="608"/>
      <c r="AT207" s="608"/>
      <c r="AU207" s="608"/>
      <c r="AV207" s="608"/>
      <c r="AW207" s="608"/>
      <c r="AX207" s="608"/>
      <c r="AY207" s="608"/>
    </row>
    <row r="208" spans="1:51" s="609" customFormat="1" ht="25.5">
      <c r="A208" s="617" t="s">
        <v>154</v>
      </c>
      <c r="B208" s="617" t="s">
        <v>155</v>
      </c>
      <c r="C208" s="617" t="s">
        <v>156</v>
      </c>
      <c r="D208" s="618" t="s">
        <v>157</v>
      </c>
      <c r="E208" s="618" t="s">
        <v>158</v>
      </c>
      <c r="F208" s="607"/>
      <c r="G208" s="617">
        <v>2006</v>
      </c>
      <c r="H208" s="617">
        <f>G208+1</f>
        <v>2007</v>
      </c>
      <c r="I208" s="617">
        <f aca="true" t="shared" si="24" ref="I208:AY208">H208+1</f>
        <v>2008</v>
      </c>
      <c r="J208" s="617">
        <f t="shared" si="24"/>
        <v>2009</v>
      </c>
      <c r="K208" s="617">
        <f t="shared" si="24"/>
        <v>2010</v>
      </c>
      <c r="L208" s="617">
        <f t="shared" si="24"/>
        <v>2011</v>
      </c>
      <c r="M208" s="617">
        <f t="shared" si="24"/>
        <v>2012</v>
      </c>
      <c r="N208" s="617">
        <f t="shared" si="24"/>
        <v>2013</v>
      </c>
      <c r="O208" s="617">
        <f t="shared" si="24"/>
        <v>2014</v>
      </c>
      <c r="P208" s="617">
        <f t="shared" si="24"/>
        <v>2015</v>
      </c>
      <c r="Q208" s="617">
        <f t="shared" si="24"/>
        <v>2016</v>
      </c>
      <c r="R208" s="617">
        <f t="shared" si="24"/>
        <v>2017</v>
      </c>
      <c r="S208" s="617">
        <f t="shared" si="24"/>
        <v>2018</v>
      </c>
      <c r="T208" s="617">
        <f t="shared" si="24"/>
        <v>2019</v>
      </c>
      <c r="U208" s="617">
        <f t="shared" si="24"/>
        <v>2020</v>
      </c>
      <c r="V208" s="617">
        <f t="shared" si="24"/>
        <v>2021</v>
      </c>
      <c r="W208" s="617">
        <f t="shared" si="24"/>
        <v>2022</v>
      </c>
      <c r="X208" s="617">
        <f t="shared" si="24"/>
        <v>2023</v>
      </c>
      <c r="Y208" s="617">
        <f t="shared" si="24"/>
        <v>2024</v>
      </c>
      <c r="Z208" s="617">
        <f t="shared" si="24"/>
        <v>2025</v>
      </c>
      <c r="AA208" s="617">
        <f t="shared" si="24"/>
        <v>2026</v>
      </c>
      <c r="AB208" s="617">
        <f t="shared" si="24"/>
        <v>2027</v>
      </c>
      <c r="AC208" s="617">
        <f t="shared" si="24"/>
        <v>2028</v>
      </c>
      <c r="AD208" s="617">
        <f t="shared" si="24"/>
        <v>2029</v>
      </c>
      <c r="AE208" s="617">
        <f t="shared" si="24"/>
        <v>2030</v>
      </c>
      <c r="AF208" s="617">
        <f t="shared" si="24"/>
        <v>2031</v>
      </c>
      <c r="AG208" s="617">
        <f t="shared" si="24"/>
        <v>2032</v>
      </c>
      <c r="AH208" s="617">
        <f t="shared" si="24"/>
        <v>2033</v>
      </c>
      <c r="AI208" s="617">
        <f t="shared" si="24"/>
        <v>2034</v>
      </c>
      <c r="AJ208" s="617">
        <f t="shared" si="24"/>
        <v>2035</v>
      </c>
      <c r="AK208" s="617">
        <f t="shared" si="24"/>
        <v>2036</v>
      </c>
      <c r="AL208" s="617">
        <f t="shared" si="24"/>
        <v>2037</v>
      </c>
      <c r="AM208" s="617">
        <f t="shared" si="24"/>
        <v>2038</v>
      </c>
      <c r="AN208" s="617">
        <f t="shared" si="24"/>
        <v>2039</v>
      </c>
      <c r="AO208" s="617">
        <f t="shared" si="24"/>
        <v>2040</v>
      </c>
      <c r="AP208" s="617">
        <f t="shared" si="24"/>
        <v>2041</v>
      </c>
      <c r="AQ208" s="617">
        <f t="shared" si="24"/>
        <v>2042</v>
      </c>
      <c r="AR208" s="617">
        <f t="shared" si="24"/>
        <v>2043</v>
      </c>
      <c r="AS208" s="617">
        <f t="shared" si="24"/>
        <v>2044</v>
      </c>
      <c r="AT208" s="617">
        <f t="shared" si="24"/>
        <v>2045</v>
      </c>
      <c r="AU208" s="617">
        <f t="shared" si="24"/>
        <v>2046</v>
      </c>
      <c r="AV208" s="617">
        <f t="shared" si="24"/>
        <v>2047</v>
      </c>
      <c r="AW208" s="617">
        <f t="shared" si="24"/>
        <v>2048</v>
      </c>
      <c r="AX208" s="617">
        <f t="shared" si="24"/>
        <v>2049</v>
      </c>
      <c r="AY208" s="617">
        <f t="shared" si="24"/>
        <v>2050</v>
      </c>
    </row>
    <row r="209" spans="1:51" s="609" customFormat="1" ht="4.5" customHeight="1">
      <c r="A209" s="619"/>
      <c r="B209" s="619"/>
      <c r="C209" s="619"/>
      <c r="D209" s="619"/>
      <c r="E209" s="619"/>
      <c r="F209" s="607"/>
      <c r="G209" s="606"/>
      <c r="H209" s="606"/>
      <c r="I209" s="606"/>
      <c r="J209" s="606"/>
      <c r="K209" s="606"/>
      <c r="L209" s="606"/>
      <c r="M209" s="606"/>
      <c r="N209" s="606"/>
      <c r="O209" s="606"/>
      <c r="P209" s="606"/>
      <c r="Q209" s="606"/>
      <c r="R209" s="606"/>
      <c r="S209" s="606"/>
      <c r="T209" s="606"/>
      <c r="U209" s="606"/>
      <c r="V209" s="606"/>
      <c r="W209" s="606"/>
      <c r="X209" s="606"/>
      <c r="Y209" s="606"/>
      <c r="Z209" s="606"/>
      <c r="AA209" s="606"/>
      <c r="AB209" s="606"/>
      <c r="AC209" s="606"/>
      <c r="AD209" s="606"/>
      <c r="AE209" s="606"/>
      <c r="AF209" s="606"/>
      <c r="AG209" s="606"/>
      <c r="AH209" s="606"/>
      <c r="AI209" s="606"/>
      <c r="AJ209" s="606"/>
      <c r="AK209" s="606"/>
      <c r="AL209" s="606"/>
      <c r="AM209" s="606"/>
      <c r="AN209" s="606"/>
      <c r="AO209" s="606"/>
      <c r="AP209" s="606"/>
      <c r="AQ209" s="606"/>
      <c r="AR209" s="606"/>
      <c r="AS209" s="606"/>
      <c r="AT209" s="606"/>
      <c r="AU209" s="606"/>
      <c r="AV209" s="606"/>
      <c r="AW209" s="606"/>
      <c r="AX209" s="606"/>
      <c r="AY209" s="606"/>
    </row>
    <row r="210" spans="1:51" s="609" customFormat="1" ht="12.75">
      <c r="A210" s="620">
        <v>1</v>
      </c>
      <c r="B210" s="621" t="s">
        <v>159</v>
      </c>
      <c r="C210" s="621" t="s">
        <v>160</v>
      </c>
      <c r="D210" s="621">
        <v>2006</v>
      </c>
      <c r="E210" s="622" t="s">
        <v>161</v>
      </c>
      <c r="F210" s="611" t="b">
        <v>0</v>
      </c>
      <c r="G210" s="673">
        <v>5.104810373140912</v>
      </c>
      <c r="H210" s="674">
        <v>5.104810373140912</v>
      </c>
      <c r="I210" s="674">
        <v>5.104810373140912</v>
      </c>
      <c r="J210" s="674">
        <v>5.104810373140912</v>
      </c>
      <c r="K210" s="674">
        <v>5.104810373140912</v>
      </c>
      <c r="L210" s="674">
        <v>5.104810373140912</v>
      </c>
      <c r="M210" s="674">
        <v>0</v>
      </c>
      <c r="N210" s="674">
        <v>0</v>
      </c>
      <c r="O210" s="674">
        <v>0</v>
      </c>
      <c r="P210" s="674">
        <v>0</v>
      </c>
      <c r="Q210" s="674">
        <v>0</v>
      </c>
      <c r="R210" s="674">
        <v>0</v>
      </c>
      <c r="S210" s="674">
        <v>0</v>
      </c>
      <c r="T210" s="674">
        <v>0</v>
      </c>
      <c r="U210" s="674">
        <v>0</v>
      </c>
      <c r="V210" s="674">
        <v>0</v>
      </c>
      <c r="W210" s="674">
        <v>0</v>
      </c>
      <c r="X210" s="674">
        <v>0</v>
      </c>
      <c r="Y210" s="674">
        <v>0</v>
      </c>
      <c r="Z210" s="674">
        <v>0</v>
      </c>
      <c r="AA210" s="674">
        <v>0</v>
      </c>
      <c r="AB210" s="674">
        <v>0</v>
      </c>
      <c r="AC210" s="674">
        <v>0</v>
      </c>
      <c r="AD210" s="674">
        <v>0</v>
      </c>
      <c r="AE210" s="674">
        <v>0</v>
      </c>
      <c r="AF210" s="674">
        <v>0</v>
      </c>
      <c r="AG210" s="674">
        <v>0</v>
      </c>
      <c r="AH210" s="674">
        <v>0</v>
      </c>
      <c r="AI210" s="674">
        <v>0</v>
      </c>
      <c r="AJ210" s="674">
        <v>0</v>
      </c>
      <c r="AK210" s="674">
        <v>0</v>
      </c>
      <c r="AL210" s="674">
        <v>0</v>
      </c>
      <c r="AM210" s="674">
        <v>0</v>
      </c>
      <c r="AN210" s="674">
        <v>0</v>
      </c>
      <c r="AO210" s="674">
        <v>0</v>
      </c>
      <c r="AP210" s="674">
        <v>0</v>
      </c>
      <c r="AQ210" s="674">
        <v>0</v>
      </c>
      <c r="AR210" s="674">
        <v>0</v>
      </c>
      <c r="AS210" s="674">
        <v>0</v>
      </c>
      <c r="AT210" s="674">
        <v>0</v>
      </c>
      <c r="AU210" s="674">
        <v>0</v>
      </c>
      <c r="AV210" s="674">
        <v>0</v>
      </c>
      <c r="AW210" s="674">
        <v>0</v>
      </c>
      <c r="AX210" s="674">
        <v>0</v>
      </c>
      <c r="AY210" s="675">
        <v>0</v>
      </c>
    </row>
    <row r="211" spans="1:51" s="609" customFormat="1" ht="12.75">
      <c r="A211" s="627">
        <f>A210+1</f>
        <v>2</v>
      </c>
      <c r="B211" s="628" t="s">
        <v>140</v>
      </c>
      <c r="C211" s="628" t="s">
        <v>160</v>
      </c>
      <c r="D211" s="628">
        <v>2006</v>
      </c>
      <c r="E211" s="629" t="s">
        <v>161</v>
      </c>
      <c r="F211" s="611" t="b">
        <v>0</v>
      </c>
      <c r="G211" s="676">
        <v>14.367580833789406</v>
      </c>
      <c r="H211" s="677">
        <v>14.367580833789406</v>
      </c>
      <c r="I211" s="677">
        <v>14.367580833789406</v>
      </c>
      <c r="J211" s="677">
        <v>14.367580833789406</v>
      </c>
      <c r="K211" s="677">
        <v>14.367580833789406</v>
      </c>
      <c r="L211" s="677">
        <v>14.367580833789406</v>
      </c>
      <c r="M211" s="677">
        <v>14.367580833789406</v>
      </c>
      <c r="N211" s="677">
        <v>14.367580833789406</v>
      </c>
      <c r="O211" s="677">
        <v>11.063035844143553</v>
      </c>
      <c r="P211" s="677">
        <v>11.063035844143553</v>
      </c>
      <c r="Q211" s="677">
        <v>11.063035844143553</v>
      </c>
      <c r="R211" s="677">
        <v>11.063035844143553</v>
      </c>
      <c r="S211" s="677">
        <v>11.063035844143553</v>
      </c>
      <c r="T211" s="677">
        <v>11.063035844143553</v>
      </c>
      <c r="U211" s="677">
        <v>6.453825107619296</v>
      </c>
      <c r="V211" s="677">
        <v>1.9631615723708922</v>
      </c>
      <c r="W211" s="677">
        <v>1.9631615723708922</v>
      </c>
      <c r="X211" s="677">
        <v>1.9631615723708922</v>
      </c>
      <c r="Y211" s="677">
        <v>0</v>
      </c>
      <c r="Z211" s="677">
        <v>0</v>
      </c>
      <c r="AA211" s="677">
        <v>0</v>
      </c>
      <c r="AB211" s="677">
        <v>0</v>
      </c>
      <c r="AC211" s="677">
        <v>0</v>
      </c>
      <c r="AD211" s="677">
        <v>0</v>
      </c>
      <c r="AE211" s="677">
        <v>0</v>
      </c>
      <c r="AF211" s="677">
        <v>0</v>
      </c>
      <c r="AG211" s="677">
        <v>0</v>
      </c>
      <c r="AH211" s="677">
        <v>0</v>
      </c>
      <c r="AI211" s="677">
        <v>0</v>
      </c>
      <c r="AJ211" s="677">
        <v>0</v>
      </c>
      <c r="AK211" s="677">
        <v>0</v>
      </c>
      <c r="AL211" s="677">
        <v>0</v>
      </c>
      <c r="AM211" s="677">
        <v>0</v>
      </c>
      <c r="AN211" s="677">
        <v>0</v>
      </c>
      <c r="AO211" s="677">
        <v>0</v>
      </c>
      <c r="AP211" s="677">
        <v>0</v>
      </c>
      <c r="AQ211" s="677">
        <v>0</v>
      </c>
      <c r="AR211" s="677">
        <v>0</v>
      </c>
      <c r="AS211" s="677">
        <v>0</v>
      </c>
      <c r="AT211" s="677">
        <v>0</v>
      </c>
      <c r="AU211" s="677">
        <v>0</v>
      </c>
      <c r="AV211" s="677">
        <v>0</v>
      </c>
      <c r="AW211" s="677">
        <v>0</v>
      </c>
      <c r="AX211" s="677">
        <v>0</v>
      </c>
      <c r="AY211" s="678">
        <v>0</v>
      </c>
    </row>
    <row r="212" spans="1:51" s="609" customFormat="1" ht="12.75">
      <c r="A212" s="633">
        <f aca="true" t="shared" si="25" ref="A212:A261">A211+1</f>
        <v>3</v>
      </c>
      <c r="B212" s="634" t="s">
        <v>33</v>
      </c>
      <c r="C212" s="634" t="s">
        <v>160</v>
      </c>
      <c r="D212" s="634">
        <v>2006</v>
      </c>
      <c r="E212" s="635" t="s">
        <v>161</v>
      </c>
      <c r="F212" s="611" t="b">
        <v>0</v>
      </c>
      <c r="G212" s="679">
        <v>326.9825458973413</v>
      </c>
      <c r="H212" s="680">
        <v>326.9825458973413</v>
      </c>
      <c r="I212" s="680">
        <v>326.9825458973413</v>
      </c>
      <c r="J212" s="680">
        <v>326.9825458973413</v>
      </c>
      <c r="K212" s="680">
        <v>42.15840278835827</v>
      </c>
      <c r="L212" s="680">
        <v>42.15840278835827</v>
      </c>
      <c r="M212" s="680">
        <v>42.15840278835827</v>
      </c>
      <c r="N212" s="680">
        <v>42.15840278835827</v>
      </c>
      <c r="O212" s="680">
        <v>42.15840278835827</v>
      </c>
      <c r="P212" s="680">
        <v>42.15840278835827</v>
      </c>
      <c r="Q212" s="680">
        <v>39.31700090972605</v>
      </c>
      <c r="R212" s="680">
        <v>39.31700090972605</v>
      </c>
      <c r="S212" s="680">
        <v>39.31700090972605</v>
      </c>
      <c r="T212" s="680">
        <v>39.31700090972605</v>
      </c>
      <c r="U212" s="680">
        <v>39.31700090972605</v>
      </c>
      <c r="V212" s="680">
        <v>36.42246036016493</v>
      </c>
      <c r="W212" s="680">
        <v>36.42246036016493</v>
      </c>
      <c r="X212" s="680">
        <v>36.42246036016493</v>
      </c>
      <c r="Y212" s="680">
        <v>20.667445027370572</v>
      </c>
      <c r="Z212" s="680">
        <v>20.667445027370572</v>
      </c>
      <c r="AA212" s="680">
        <v>12.059410602880817</v>
      </c>
      <c r="AB212" s="680">
        <v>12.059410602880817</v>
      </c>
      <c r="AC212" s="680">
        <v>12.059410602880817</v>
      </c>
      <c r="AD212" s="680">
        <v>12.059410602880817</v>
      </c>
      <c r="AE212" s="680">
        <v>12.059410602880817</v>
      </c>
      <c r="AF212" s="680">
        <v>12.059410602880817</v>
      </c>
      <c r="AG212" s="680">
        <v>12.059410602880817</v>
      </c>
      <c r="AH212" s="680">
        <v>12.059410602880817</v>
      </c>
      <c r="AI212" s="680">
        <v>12.059410602880817</v>
      </c>
      <c r="AJ212" s="680">
        <v>12.059410602880817</v>
      </c>
      <c r="AK212" s="680">
        <v>0</v>
      </c>
      <c r="AL212" s="680">
        <v>0</v>
      </c>
      <c r="AM212" s="680">
        <v>0</v>
      </c>
      <c r="AN212" s="680">
        <v>0</v>
      </c>
      <c r="AO212" s="680">
        <v>0</v>
      </c>
      <c r="AP212" s="680">
        <v>0</v>
      </c>
      <c r="AQ212" s="680">
        <v>0</v>
      </c>
      <c r="AR212" s="680">
        <v>0</v>
      </c>
      <c r="AS212" s="680">
        <v>0</v>
      </c>
      <c r="AT212" s="680">
        <v>0</v>
      </c>
      <c r="AU212" s="680">
        <v>0</v>
      </c>
      <c r="AV212" s="680">
        <v>0</v>
      </c>
      <c r="AW212" s="680">
        <v>0</v>
      </c>
      <c r="AX212" s="680">
        <v>0</v>
      </c>
      <c r="AY212" s="681">
        <v>0</v>
      </c>
    </row>
    <row r="213" spans="1:51" s="609" customFormat="1" ht="12.75">
      <c r="A213" s="627">
        <f t="shared" si="25"/>
        <v>4</v>
      </c>
      <c r="B213" s="628" t="s">
        <v>45</v>
      </c>
      <c r="C213" s="628" t="s">
        <v>162</v>
      </c>
      <c r="D213" s="628">
        <v>2006</v>
      </c>
      <c r="E213" s="629" t="s">
        <v>161</v>
      </c>
      <c r="F213" s="611" t="b">
        <v>0</v>
      </c>
      <c r="G213" s="676">
        <v>0</v>
      </c>
      <c r="H213" s="677">
        <v>0</v>
      </c>
      <c r="I213" s="677">
        <v>0</v>
      </c>
      <c r="J213" s="677">
        <v>0</v>
      </c>
      <c r="K213" s="677">
        <v>0</v>
      </c>
      <c r="L213" s="677">
        <v>0</v>
      </c>
      <c r="M213" s="677">
        <v>0</v>
      </c>
      <c r="N213" s="677">
        <v>0</v>
      </c>
      <c r="O213" s="677">
        <v>0</v>
      </c>
      <c r="P213" s="677">
        <v>0</v>
      </c>
      <c r="Q213" s="677">
        <v>0</v>
      </c>
      <c r="R213" s="677">
        <v>0</v>
      </c>
      <c r="S213" s="677">
        <v>0</v>
      </c>
      <c r="T213" s="677">
        <v>0</v>
      </c>
      <c r="U213" s="677">
        <v>0</v>
      </c>
      <c r="V213" s="677">
        <v>0</v>
      </c>
      <c r="W213" s="677">
        <v>0</v>
      </c>
      <c r="X213" s="677">
        <v>0</v>
      </c>
      <c r="Y213" s="677">
        <v>0</v>
      </c>
      <c r="Z213" s="677">
        <v>0</v>
      </c>
      <c r="AA213" s="677">
        <v>0</v>
      </c>
      <c r="AB213" s="677">
        <v>0</v>
      </c>
      <c r="AC213" s="677">
        <v>0</v>
      </c>
      <c r="AD213" s="677">
        <v>0</v>
      </c>
      <c r="AE213" s="677">
        <v>0</v>
      </c>
      <c r="AF213" s="677">
        <v>0</v>
      </c>
      <c r="AG213" s="677">
        <v>0</v>
      </c>
      <c r="AH213" s="677">
        <v>0</v>
      </c>
      <c r="AI213" s="677">
        <v>0</v>
      </c>
      <c r="AJ213" s="677">
        <v>0</v>
      </c>
      <c r="AK213" s="677">
        <v>0</v>
      </c>
      <c r="AL213" s="677">
        <v>0</v>
      </c>
      <c r="AM213" s="677">
        <v>0</v>
      </c>
      <c r="AN213" s="677">
        <v>0</v>
      </c>
      <c r="AO213" s="677">
        <v>0</v>
      </c>
      <c r="AP213" s="677">
        <v>0</v>
      </c>
      <c r="AQ213" s="677">
        <v>0</v>
      </c>
      <c r="AR213" s="677">
        <v>0</v>
      </c>
      <c r="AS213" s="677">
        <v>0</v>
      </c>
      <c r="AT213" s="677">
        <v>0</v>
      </c>
      <c r="AU213" s="677">
        <v>0</v>
      </c>
      <c r="AV213" s="677">
        <v>0</v>
      </c>
      <c r="AW213" s="677">
        <v>0</v>
      </c>
      <c r="AX213" s="677">
        <v>0</v>
      </c>
      <c r="AY213" s="678">
        <v>0</v>
      </c>
    </row>
    <row r="214" spans="1:51" s="609" customFormat="1" ht="12.75">
      <c r="A214" s="640">
        <f t="shared" si="25"/>
        <v>5</v>
      </c>
      <c r="B214" s="641" t="s">
        <v>142</v>
      </c>
      <c r="C214" s="641" t="s">
        <v>160</v>
      </c>
      <c r="D214" s="641">
        <v>2006</v>
      </c>
      <c r="E214" s="642" t="s">
        <v>161</v>
      </c>
      <c r="F214" s="611" t="b">
        <v>0</v>
      </c>
      <c r="G214" s="688">
        <v>0</v>
      </c>
      <c r="H214" s="689">
        <v>0</v>
      </c>
      <c r="I214" s="689">
        <v>0</v>
      </c>
      <c r="J214" s="689">
        <v>0</v>
      </c>
      <c r="K214" s="689">
        <v>0</v>
      </c>
      <c r="L214" s="689">
        <v>0</v>
      </c>
      <c r="M214" s="689">
        <v>0</v>
      </c>
      <c r="N214" s="689">
        <v>0</v>
      </c>
      <c r="O214" s="689">
        <v>0</v>
      </c>
      <c r="P214" s="689">
        <v>0</v>
      </c>
      <c r="Q214" s="689">
        <v>0</v>
      </c>
      <c r="R214" s="689">
        <v>0</v>
      </c>
      <c r="S214" s="689">
        <v>0</v>
      </c>
      <c r="T214" s="689">
        <v>0</v>
      </c>
      <c r="U214" s="689">
        <v>0</v>
      </c>
      <c r="V214" s="689">
        <v>0</v>
      </c>
      <c r="W214" s="689">
        <v>0</v>
      </c>
      <c r="X214" s="689">
        <v>0</v>
      </c>
      <c r="Y214" s="689">
        <v>0</v>
      </c>
      <c r="Z214" s="689">
        <v>0</v>
      </c>
      <c r="AA214" s="689">
        <v>0</v>
      </c>
      <c r="AB214" s="689">
        <v>0</v>
      </c>
      <c r="AC214" s="689">
        <v>0</v>
      </c>
      <c r="AD214" s="689">
        <v>0</v>
      </c>
      <c r="AE214" s="689">
        <v>0</v>
      </c>
      <c r="AF214" s="689">
        <v>0</v>
      </c>
      <c r="AG214" s="689">
        <v>0</v>
      </c>
      <c r="AH214" s="689">
        <v>0</v>
      </c>
      <c r="AI214" s="689">
        <v>0</v>
      </c>
      <c r="AJ214" s="689">
        <v>0</v>
      </c>
      <c r="AK214" s="689">
        <v>0</v>
      </c>
      <c r="AL214" s="689">
        <v>0</v>
      </c>
      <c r="AM214" s="689">
        <v>0</v>
      </c>
      <c r="AN214" s="689">
        <v>0</v>
      </c>
      <c r="AO214" s="689">
        <v>0</v>
      </c>
      <c r="AP214" s="689">
        <v>0</v>
      </c>
      <c r="AQ214" s="689">
        <v>0</v>
      </c>
      <c r="AR214" s="689">
        <v>0</v>
      </c>
      <c r="AS214" s="689">
        <v>0</v>
      </c>
      <c r="AT214" s="689">
        <v>0</v>
      </c>
      <c r="AU214" s="689">
        <v>0</v>
      </c>
      <c r="AV214" s="689">
        <v>0</v>
      </c>
      <c r="AW214" s="689">
        <v>0</v>
      </c>
      <c r="AX214" s="689">
        <v>0</v>
      </c>
      <c r="AY214" s="690">
        <v>0</v>
      </c>
    </row>
    <row r="215" spans="1:51" s="609" customFormat="1" ht="12.75">
      <c r="A215" s="646">
        <f t="shared" si="25"/>
        <v>6</v>
      </c>
      <c r="B215" s="647" t="s">
        <v>23</v>
      </c>
      <c r="C215" s="647" t="s">
        <v>160</v>
      </c>
      <c r="D215" s="647">
        <v>2007</v>
      </c>
      <c r="E215" s="648" t="s">
        <v>161</v>
      </c>
      <c r="F215" s="611" t="b">
        <v>0</v>
      </c>
      <c r="G215" s="691">
        <v>0</v>
      </c>
      <c r="H215" s="692">
        <v>60.44633750586512</v>
      </c>
      <c r="I215" s="692">
        <v>60.44633750586512</v>
      </c>
      <c r="J215" s="692">
        <v>60.44633750586512</v>
      </c>
      <c r="K215" s="692">
        <v>60.44633750586512</v>
      </c>
      <c r="L215" s="692">
        <v>59.60573491204134</v>
      </c>
      <c r="M215" s="692">
        <v>58.76513231821757</v>
      </c>
      <c r="N215" s="692">
        <v>58.76513231821757</v>
      </c>
      <c r="O215" s="692">
        <v>58.76513231821757</v>
      </c>
      <c r="P215" s="692">
        <v>51.11241960554287</v>
      </c>
      <c r="Q215" s="692">
        <v>0</v>
      </c>
      <c r="R215" s="692">
        <v>0</v>
      </c>
      <c r="S215" s="692">
        <v>0</v>
      </c>
      <c r="T215" s="692">
        <v>0</v>
      </c>
      <c r="U215" s="692">
        <v>0</v>
      </c>
      <c r="V215" s="692">
        <v>0</v>
      </c>
      <c r="W215" s="692">
        <v>0</v>
      </c>
      <c r="X215" s="692">
        <v>0</v>
      </c>
      <c r="Y215" s="692">
        <v>0</v>
      </c>
      <c r="Z215" s="692">
        <v>0</v>
      </c>
      <c r="AA215" s="692">
        <v>0</v>
      </c>
      <c r="AB215" s="692">
        <v>0</v>
      </c>
      <c r="AC215" s="692">
        <v>0</v>
      </c>
      <c r="AD215" s="692">
        <v>0</v>
      </c>
      <c r="AE215" s="692">
        <v>0</v>
      </c>
      <c r="AF215" s="692">
        <v>0</v>
      </c>
      <c r="AG215" s="692">
        <v>0</v>
      </c>
      <c r="AH215" s="692">
        <v>0</v>
      </c>
      <c r="AI215" s="692">
        <v>0</v>
      </c>
      <c r="AJ215" s="692">
        <v>0</v>
      </c>
      <c r="AK215" s="692">
        <v>0</v>
      </c>
      <c r="AL215" s="692">
        <v>0</v>
      </c>
      <c r="AM215" s="692">
        <v>0</v>
      </c>
      <c r="AN215" s="692">
        <v>0</v>
      </c>
      <c r="AO215" s="692">
        <v>0</v>
      </c>
      <c r="AP215" s="692">
        <v>0</v>
      </c>
      <c r="AQ215" s="692">
        <v>0</v>
      </c>
      <c r="AR215" s="692">
        <v>0</v>
      </c>
      <c r="AS215" s="692">
        <v>0</v>
      </c>
      <c r="AT215" s="692">
        <v>0</v>
      </c>
      <c r="AU215" s="692">
        <v>0</v>
      </c>
      <c r="AV215" s="692">
        <v>0</v>
      </c>
      <c r="AW215" s="692">
        <v>0</v>
      </c>
      <c r="AX215" s="692">
        <v>0</v>
      </c>
      <c r="AY215" s="693">
        <v>0</v>
      </c>
    </row>
    <row r="216" spans="1:51" s="609" customFormat="1" ht="12.75">
      <c r="A216" s="633">
        <f t="shared" si="25"/>
        <v>7</v>
      </c>
      <c r="B216" s="634" t="s">
        <v>140</v>
      </c>
      <c r="C216" s="634" t="s">
        <v>160</v>
      </c>
      <c r="D216" s="634">
        <v>2007</v>
      </c>
      <c r="E216" s="635" t="s">
        <v>161</v>
      </c>
      <c r="F216" s="611" t="b">
        <v>0</v>
      </c>
      <c r="G216" s="679">
        <v>0</v>
      </c>
      <c r="H216" s="680">
        <v>35.75610033346742</v>
      </c>
      <c r="I216" s="680">
        <v>35.75610033346742</v>
      </c>
      <c r="J216" s="680">
        <v>35.75610033346742</v>
      </c>
      <c r="K216" s="680">
        <v>35.75610033346742</v>
      </c>
      <c r="L216" s="680">
        <v>35.75610033346742</v>
      </c>
      <c r="M216" s="680">
        <v>30.26311278002744</v>
      </c>
      <c r="N216" s="680">
        <v>30.26311278002744</v>
      </c>
      <c r="O216" s="680">
        <v>30.26311278002744</v>
      </c>
      <c r="P216" s="680">
        <v>30.26311278002744</v>
      </c>
      <c r="Q216" s="680">
        <v>30.26311278002744</v>
      </c>
      <c r="R216" s="680">
        <v>30.26311278002744</v>
      </c>
      <c r="S216" s="680">
        <v>30.26311278002744</v>
      </c>
      <c r="T216" s="680">
        <v>30.26311278002744</v>
      </c>
      <c r="U216" s="680">
        <v>30.26311278002744</v>
      </c>
      <c r="V216" s="680">
        <v>30.26311278002744</v>
      </c>
      <c r="W216" s="680">
        <v>3.324610981857991</v>
      </c>
      <c r="X216" s="680">
        <v>3.324610981857991</v>
      </c>
      <c r="Y216" s="680">
        <v>3.324610981857991</v>
      </c>
      <c r="Z216" s="680">
        <v>0</v>
      </c>
      <c r="AA216" s="680">
        <v>0</v>
      </c>
      <c r="AB216" s="680">
        <v>0</v>
      </c>
      <c r="AC216" s="680">
        <v>0</v>
      </c>
      <c r="AD216" s="680">
        <v>0</v>
      </c>
      <c r="AE216" s="680">
        <v>0</v>
      </c>
      <c r="AF216" s="680">
        <v>0</v>
      </c>
      <c r="AG216" s="680">
        <v>0</v>
      </c>
      <c r="AH216" s="680">
        <v>0</v>
      </c>
      <c r="AI216" s="680">
        <v>0</v>
      </c>
      <c r="AJ216" s="680">
        <v>0</v>
      </c>
      <c r="AK216" s="680">
        <v>0</v>
      </c>
      <c r="AL216" s="680">
        <v>0</v>
      </c>
      <c r="AM216" s="680">
        <v>0</v>
      </c>
      <c r="AN216" s="680">
        <v>0</v>
      </c>
      <c r="AO216" s="680">
        <v>0</v>
      </c>
      <c r="AP216" s="680">
        <v>0</v>
      </c>
      <c r="AQ216" s="680">
        <v>0</v>
      </c>
      <c r="AR216" s="680">
        <v>0</v>
      </c>
      <c r="AS216" s="680">
        <v>0</v>
      </c>
      <c r="AT216" s="680">
        <v>0</v>
      </c>
      <c r="AU216" s="680">
        <v>0</v>
      </c>
      <c r="AV216" s="680">
        <v>0</v>
      </c>
      <c r="AW216" s="680">
        <v>0</v>
      </c>
      <c r="AX216" s="680">
        <v>0</v>
      </c>
      <c r="AY216" s="681">
        <v>0</v>
      </c>
    </row>
    <row r="217" spans="1:51" s="609" customFormat="1" ht="12.75">
      <c r="A217" s="627">
        <f t="shared" si="25"/>
        <v>8</v>
      </c>
      <c r="B217" s="628" t="s">
        <v>33</v>
      </c>
      <c r="C217" s="628" t="s">
        <v>160</v>
      </c>
      <c r="D217" s="628">
        <v>2007</v>
      </c>
      <c r="E217" s="629" t="s">
        <v>161</v>
      </c>
      <c r="F217" s="611" t="b">
        <v>0</v>
      </c>
      <c r="G217" s="676">
        <v>0</v>
      </c>
      <c r="H217" s="677">
        <v>148.879307923124</v>
      </c>
      <c r="I217" s="677">
        <v>146.45271541010445</v>
      </c>
      <c r="J217" s="677">
        <v>146.45271541010445</v>
      </c>
      <c r="K217" s="677">
        <v>146.45271541010445</v>
      </c>
      <c r="L217" s="677">
        <v>146.45271541010445</v>
      </c>
      <c r="M217" s="677">
        <v>138.04179481182484</v>
      </c>
      <c r="N217" s="677">
        <v>138.04179481182484</v>
      </c>
      <c r="O217" s="677">
        <v>138.04179481182484</v>
      </c>
      <c r="P217" s="677">
        <v>14.945632319829569</v>
      </c>
      <c r="Q217" s="677">
        <v>14.945632319829569</v>
      </c>
      <c r="R217" s="677">
        <v>2.6724971280087355</v>
      </c>
      <c r="S217" s="677">
        <v>2.6724971280087355</v>
      </c>
      <c r="T217" s="677">
        <v>2.6724971280087355</v>
      </c>
      <c r="U217" s="677">
        <v>2.6724971280087355</v>
      </c>
      <c r="V217" s="677">
        <v>2.6724971280087355</v>
      </c>
      <c r="W217" s="677">
        <v>1.5061852909329654</v>
      </c>
      <c r="X217" s="677">
        <v>0.5608225291452305</v>
      </c>
      <c r="Y217" s="677">
        <v>0.5608225291452305</v>
      </c>
      <c r="Z217" s="677">
        <v>0</v>
      </c>
      <c r="AA217" s="677">
        <v>0</v>
      </c>
      <c r="AB217" s="677">
        <v>0</v>
      </c>
      <c r="AC217" s="677">
        <v>0</v>
      </c>
      <c r="AD217" s="677">
        <v>0</v>
      </c>
      <c r="AE217" s="677">
        <v>0</v>
      </c>
      <c r="AF217" s="677">
        <v>0</v>
      </c>
      <c r="AG217" s="677">
        <v>0</v>
      </c>
      <c r="AH217" s="677">
        <v>0</v>
      </c>
      <c r="AI217" s="677">
        <v>0</v>
      </c>
      <c r="AJ217" s="677">
        <v>0</v>
      </c>
      <c r="AK217" s="677">
        <v>0</v>
      </c>
      <c r="AL217" s="677">
        <v>0</v>
      </c>
      <c r="AM217" s="677">
        <v>0</v>
      </c>
      <c r="AN217" s="677">
        <v>0</v>
      </c>
      <c r="AO217" s="677">
        <v>0</v>
      </c>
      <c r="AP217" s="677">
        <v>0</v>
      </c>
      <c r="AQ217" s="677">
        <v>0</v>
      </c>
      <c r="AR217" s="677">
        <v>0</v>
      </c>
      <c r="AS217" s="677">
        <v>0</v>
      </c>
      <c r="AT217" s="677">
        <v>0</v>
      </c>
      <c r="AU217" s="677">
        <v>0</v>
      </c>
      <c r="AV217" s="677">
        <v>0</v>
      </c>
      <c r="AW217" s="677">
        <v>0</v>
      </c>
      <c r="AX217" s="677">
        <v>0</v>
      </c>
      <c r="AY217" s="678">
        <v>0</v>
      </c>
    </row>
    <row r="218" spans="1:51" s="609" customFormat="1" ht="14.25">
      <c r="A218" s="633">
        <f t="shared" si="25"/>
        <v>9</v>
      </c>
      <c r="B218" s="652" t="s">
        <v>163</v>
      </c>
      <c r="C218" s="634" t="s">
        <v>164</v>
      </c>
      <c r="D218" s="634">
        <v>2007</v>
      </c>
      <c r="E218" s="635" t="s">
        <v>161</v>
      </c>
      <c r="F218" s="611" t="b">
        <v>0</v>
      </c>
      <c r="G218" s="679">
        <v>0</v>
      </c>
      <c r="H218" s="680">
        <v>0</v>
      </c>
      <c r="I218" s="680">
        <v>0</v>
      </c>
      <c r="J218" s="680">
        <v>0</v>
      </c>
      <c r="K218" s="680">
        <v>0</v>
      </c>
      <c r="L218" s="680">
        <v>0</v>
      </c>
      <c r="M218" s="680">
        <v>0</v>
      </c>
      <c r="N218" s="680">
        <v>0</v>
      </c>
      <c r="O218" s="680">
        <v>0</v>
      </c>
      <c r="P218" s="680">
        <v>0</v>
      </c>
      <c r="Q218" s="680">
        <v>0</v>
      </c>
      <c r="R218" s="680">
        <v>0</v>
      </c>
      <c r="S218" s="680">
        <v>0</v>
      </c>
      <c r="T218" s="680">
        <v>0</v>
      </c>
      <c r="U218" s="680">
        <v>0</v>
      </c>
      <c r="V218" s="680">
        <v>0</v>
      </c>
      <c r="W218" s="680">
        <v>0</v>
      </c>
      <c r="X218" s="680">
        <v>0</v>
      </c>
      <c r="Y218" s="680">
        <v>0</v>
      </c>
      <c r="Z218" s="680">
        <v>0</v>
      </c>
      <c r="AA218" s="680">
        <v>0</v>
      </c>
      <c r="AB218" s="680">
        <v>0</v>
      </c>
      <c r="AC218" s="680">
        <v>0</v>
      </c>
      <c r="AD218" s="680">
        <v>0</v>
      </c>
      <c r="AE218" s="680">
        <v>0</v>
      </c>
      <c r="AF218" s="680">
        <v>0</v>
      </c>
      <c r="AG218" s="680">
        <v>0</v>
      </c>
      <c r="AH218" s="680">
        <v>0</v>
      </c>
      <c r="AI218" s="680">
        <v>0</v>
      </c>
      <c r="AJ218" s="680">
        <v>0</v>
      </c>
      <c r="AK218" s="680">
        <v>0</v>
      </c>
      <c r="AL218" s="680">
        <v>0</v>
      </c>
      <c r="AM218" s="680">
        <v>0</v>
      </c>
      <c r="AN218" s="680">
        <v>0</v>
      </c>
      <c r="AO218" s="680">
        <v>0</v>
      </c>
      <c r="AP218" s="680">
        <v>0</v>
      </c>
      <c r="AQ218" s="680">
        <v>0</v>
      </c>
      <c r="AR218" s="680">
        <v>0</v>
      </c>
      <c r="AS218" s="680">
        <v>0</v>
      </c>
      <c r="AT218" s="680">
        <v>0</v>
      </c>
      <c r="AU218" s="680">
        <v>0</v>
      </c>
      <c r="AV218" s="680">
        <v>0</v>
      </c>
      <c r="AW218" s="680">
        <v>0</v>
      </c>
      <c r="AX218" s="680">
        <v>0</v>
      </c>
      <c r="AY218" s="681">
        <v>0</v>
      </c>
    </row>
    <row r="219" spans="1:51" s="609" customFormat="1" ht="12.75">
      <c r="A219" s="627">
        <f t="shared" si="25"/>
        <v>10</v>
      </c>
      <c r="B219" s="628" t="s">
        <v>24</v>
      </c>
      <c r="C219" s="628" t="s">
        <v>160</v>
      </c>
      <c r="D219" s="628">
        <v>2007</v>
      </c>
      <c r="E219" s="629" t="s">
        <v>161</v>
      </c>
      <c r="F219" s="611" t="b">
        <v>0</v>
      </c>
      <c r="G219" s="676">
        <v>0</v>
      </c>
      <c r="H219" s="677">
        <v>865.080096923352</v>
      </c>
      <c r="I219" s="677">
        <v>145.8113538771667</v>
      </c>
      <c r="J219" s="677">
        <v>55.19194633899604</v>
      </c>
      <c r="K219" s="677">
        <v>55.19194633899604</v>
      </c>
      <c r="L219" s="677">
        <v>55.19194633899604</v>
      </c>
      <c r="M219" s="677">
        <v>55.19194633899604</v>
      </c>
      <c r="N219" s="677">
        <v>55.19194633899604</v>
      </c>
      <c r="O219" s="677">
        <v>55.19194633899604</v>
      </c>
      <c r="P219" s="677">
        <v>35.05265856794473</v>
      </c>
      <c r="Q219" s="677">
        <v>35.05265856794473</v>
      </c>
      <c r="R219" s="677">
        <v>35.05265856794473</v>
      </c>
      <c r="S219" s="677">
        <v>35.05265856794473</v>
      </c>
      <c r="T219" s="677">
        <v>35.05265856794473</v>
      </c>
      <c r="U219" s="677">
        <v>35.05265856794473</v>
      </c>
      <c r="V219" s="677">
        <v>0</v>
      </c>
      <c r="W219" s="677">
        <v>0</v>
      </c>
      <c r="X219" s="677">
        <v>0</v>
      </c>
      <c r="Y219" s="677">
        <v>0</v>
      </c>
      <c r="Z219" s="677">
        <v>0</v>
      </c>
      <c r="AA219" s="677">
        <v>0</v>
      </c>
      <c r="AB219" s="677">
        <v>0</v>
      </c>
      <c r="AC219" s="677">
        <v>0</v>
      </c>
      <c r="AD219" s="677">
        <v>0</v>
      </c>
      <c r="AE219" s="677">
        <v>0</v>
      </c>
      <c r="AF219" s="677">
        <v>0</v>
      </c>
      <c r="AG219" s="677">
        <v>0</v>
      </c>
      <c r="AH219" s="677">
        <v>0</v>
      </c>
      <c r="AI219" s="677">
        <v>0</v>
      </c>
      <c r="AJ219" s="677">
        <v>0</v>
      </c>
      <c r="AK219" s="677">
        <v>0</v>
      </c>
      <c r="AL219" s="677">
        <v>0</v>
      </c>
      <c r="AM219" s="677">
        <v>0</v>
      </c>
      <c r="AN219" s="677">
        <v>0</v>
      </c>
      <c r="AO219" s="677">
        <v>0</v>
      </c>
      <c r="AP219" s="677">
        <v>0</v>
      </c>
      <c r="AQ219" s="677">
        <v>0</v>
      </c>
      <c r="AR219" s="677">
        <v>0</v>
      </c>
      <c r="AS219" s="677">
        <v>0</v>
      </c>
      <c r="AT219" s="677">
        <v>0</v>
      </c>
      <c r="AU219" s="677">
        <v>0</v>
      </c>
      <c r="AV219" s="677">
        <v>0</v>
      </c>
      <c r="AW219" s="677">
        <v>0</v>
      </c>
      <c r="AX219" s="677">
        <v>0</v>
      </c>
      <c r="AY219" s="678">
        <v>0</v>
      </c>
    </row>
    <row r="220" spans="1:51" s="609" customFormat="1" ht="12.75">
      <c r="A220" s="633">
        <f t="shared" si="25"/>
        <v>11</v>
      </c>
      <c r="B220" s="634" t="s">
        <v>38</v>
      </c>
      <c r="C220" s="634" t="s">
        <v>160</v>
      </c>
      <c r="D220" s="634">
        <v>2007</v>
      </c>
      <c r="E220" s="635" t="s">
        <v>161</v>
      </c>
      <c r="F220" s="611" t="b">
        <v>0</v>
      </c>
      <c r="G220" s="679">
        <v>0</v>
      </c>
      <c r="H220" s="680">
        <v>149.4</v>
      </c>
      <c r="I220" s="680">
        <v>149.4</v>
      </c>
      <c r="J220" s="680">
        <v>149.4</v>
      </c>
      <c r="K220" s="680">
        <v>149.4</v>
      </c>
      <c r="L220" s="680">
        <v>0</v>
      </c>
      <c r="M220" s="680">
        <v>0</v>
      </c>
      <c r="N220" s="680">
        <v>0</v>
      </c>
      <c r="O220" s="680">
        <v>0</v>
      </c>
      <c r="P220" s="680">
        <v>0</v>
      </c>
      <c r="Q220" s="680">
        <v>0</v>
      </c>
      <c r="R220" s="680">
        <v>0</v>
      </c>
      <c r="S220" s="680">
        <v>0</v>
      </c>
      <c r="T220" s="680">
        <v>0</v>
      </c>
      <c r="U220" s="680">
        <v>0</v>
      </c>
      <c r="V220" s="680">
        <v>0</v>
      </c>
      <c r="W220" s="680">
        <v>0</v>
      </c>
      <c r="X220" s="680">
        <v>0</v>
      </c>
      <c r="Y220" s="680">
        <v>0</v>
      </c>
      <c r="Z220" s="680">
        <v>0</v>
      </c>
      <c r="AA220" s="680">
        <v>0</v>
      </c>
      <c r="AB220" s="680">
        <v>0</v>
      </c>
      <c r="AC220" s="680">
        <v>0</v>
      </c>
      <c r="AD220" s="680">
        <v>0</v>
      </c>
      <c r="AE220" s="680">
        <v>0</v>
      </c>
      <c r="AF220" s="680">
        <v>0</v>
      </c>
      <c r="AG220" s="680">
        <v>0</v>
      </c>
      <c r="AH220" s="680">
        <v>0</v>
      </c>
      <c r="AI220" s="680">
        <v>0</v>
      </c>
      <c r="AJ220" s="680">
        <v>0</v>
      </c>
      <c r="AK220" s="680">
        <v>0</v>
      </c>
      <c r="AL220" s="680">
        <v>0</v>
      </c>
      <c r="AM220" s="680">
        <v>0</v>
      </c>
      <c r="AN220" s="680">
        <v>0</v>
      </c>
      <c r="AO220" s="680">
        <v>0</v>
      </c>
      <c r="AP220" s="680">
        <v>0</v>
      </c>
      <c r="AQ220" s="680">
        <v>0</v>
      </c>
      <c r="AR220" s="680">
        <v>0</v>
      </c>
      <c r="AS220" s="680">
        <v>0</v>
      </c>
      <c r="AT220" s="680">
        <v>0</v>
      </c>
      <c r="AU220" s="680">
        <v>0</v>
      </c>
      <c r="AV220" s="680">
        <v>0</v>
      </c>
      <c r="AW220" s="680">
        <v>0</v>
      </c>
      <c r="AX220" s="680">
        <v>0</v>
      </c>
      <c r="AY220" s="681">
        <v>0</v>
      </c>
    </row>
    <row r="221" spans="1:51" s="609" customFormat="1" ht="12.75">
      <c r="A221" s="627">
        <f t="shared" si="25"/>
        <v>12</v>
      </c>
      <c r="B221" s="628" t="s">
        <v>165</v>
      </c>
      <c r="C221" s="628" t="s">
        <v>166</v>
      </c>
      <c r="D221" s="628">
        <v>2007</v>
      </c>
      <c r="E221" s="629" t="s">
        <v>161</v>
      </c>
      <c r="F221" s="611" t="b">
        <v>0</v>
      </c>
      <c r="G221" s="676">
        <v>0</v>
      </c>
      <c r="H221" s="677">
        <v>10.45</v>
      </c>
      <c r="I221" s="677">
        <v>10.45</v>
      </c>
      <c r="J221" s="677">
        <v>10.45</v>
      </c>
      <c r="K221" s="677">
        <v>10.45</v>
      </c>
      <c r="L221" s="677">
        <v>10.45</v>
      </c>
      <c r="M221" s="677">
        <v>10.45</v>
      </c>
      <c r="N221" s="677">
        <v>10.45</v>
      </c>
      <c r="O221" s="677">
        <v>10.45</v>
      </c>
      <c r="P221" s="677">
        <v>10.45</v>
      </c>
      <c r="Q221" s="677">
        <v>10.45</v>
      </c>
      <c r="R221" s="677">
        <v>10.45</v>
      </c>
      <c r="S221" s="677">
        <v>10.45</v>
      </c>
      <c r="T221" s="677">
        <v>10.45</v>
      </c>
      <c r="U221" s="677">
        <v>10.45</v>
      </c>
      <c r="V221" s="677">
        <v>0</v>
      </c>
      <c r="W221" s="677">
        <v>0</v>
      </c>
      <c r="X221" s="677">
        <v>0</v>
      </c>
      <c r="Y221" s="677">
        <v>0</v>
      </c>
      <c r="Z221" s="677">
        <v>0</v>
      </c>
      <c r="AA221" s="677">
        <v>0</v>
      </c>
      <c r="AB221" s="677">
        <v>0</v>
      </c>
      <c r="AC221" s="677">
        <v>0</v>
      </c>
      <c r="AD221" s="677">
        <v>0</v>
      </c>
      <c r="AE221" s="677">
        <v>0</v>
      </c>
      <c r="AF221" s="677">
        <v>0</v>
      </c>
      <c r="AG221" s="677">
        <v>0</v>
      </c>
      <c r="AH221" s="677">
        <v>0</v>
      </c>
      <c r="AI221" s="677">
        <v>0</v>
      </c>
      <c r="AJ221" s="677">
        <v>0</v>
      </c>
      <c r="AK221" s="677">
        <v>0</v>
      </c>
      <c r="AL221" s="677">
        <v>0</v>
      </c>
      <c r="AM221" s="677">
        <v>0</v>
      </c>
      <c r="AN221" s="677">
        <v>0</v>
      </c>
      <c r="AO221" s="677">
        <v>0</v>
      </c>
      <c r="AP221" s="677">
        <v>0</v>
      </c>
      <c r="AQ221" s="677">
        <v>0</v>
      </c>
      <c r="AR221" s="677">
        <v>0</v>
      </c>
      <c r="AS221" s="677">
        <v>0</v>
      </c>
      <c r="AT221" s="677">
        <v>0</v>
      </c>
      <c r="AU221" s="677">
        <v>0</v>
      </c>
      <c r="AV221" s="677">
        <v>0</v>
      </c>
      <c r="AW221" s="677">
        <v>0</v>
      </c>
      <c r="AX221" s="677">
        <v>0</v>
      </c>
      <c r="AY221" s="678">
        <v>0</v>
      </c>
    </row>
    <row r="222" spans="1:51" s="609" customFormat="1" ht="12.75">
      <c r="A222" s="633">
        <f t="shared" si="25"/>
        <v>13</v>
      </c>
      <c r="B222" s="634" t="s">
        <v>167</v>
      </c>
      <c r="C222" s="634" t="s">
        <v>166</v>
      </c>
      <c r="D222" s="634">
        <v>2007</v>
      </c>
      <c r="E222" s="635" t="s">
        <v>161</v>
      </c>
      <c r="F222" s="611" t="b">
        <v>0</v>
      </c>
      <c r="G222" s="679">
        <v>0</v>
      </c>
      <c r="H222" s="680">
        <v>9.918338446965732</v>
      </c>
      <c r="I222" s="680">
        <v>9.918338446965732</v>
      </c>
      <c r="J222" s="680">
        <v>9.918338446965732</v>
      </c>
      <c r="K222" s="680">
        <v>9.918338446965732</v>
      </c>
      <c r="L222" s="680">
        <v>9.918338446965732</v>
      </c>
      <c r="M222" s="680">
        <v>9.918338446965732</v>
      </c>
      <c r="N222" s="680">
        <v>9.918338446965732</v>
      </c>
      <c r="O222" s="680">
        <v>9.918338446965732</v>
      </c>
      <c r="P222" s="680">
        <v>9.918338446965732</v>
      </c>
      <c r="Q222" s="680">
        <v>9.918338446965732</v>
      </c>
      <c r="R222" s="680">
        <v>0</v>
      </c>
      <c r="S222" s="680">
        <v>0</v>
      </c>
      <c r="T222" s="680">
        <v>0</v>
      </c>
      <c r="U222" s="680">
        <v>0</v>
      </c>
      <c r="V222" s="680">
        <v>0</v>
      </c>
      <c r="W222" s="680">
        <v>0</v>
      </c>
      <c r="X222" s="680">
        <v>0</v>
      </c>
      <c r="Y222" s="680">
        <v>0</v>
      </c>
      <c r="Z222" s="680">
        <v>0</v>
      </c>
      <c r="AA222" s="680">
        <v>0</v>
      </c>
      <c r="AB222" s="680">
        <v>0</v>
      </c>
      <c r="AC222" s="680">
        <v>0</v>
      </c>
      <c r="AD222" s="680">
        <v>0</v>
      </c>
      <c r="AE222" s="680">
        <v>0</v>
      </c>
      <c r="AF222" s="680">
        <v>0</v>
      </c>
      <c r="AG222" s="680">
        <v>0</v>
      </c>
      <c r="AH222" s="680">
        <v>0</v>
      </c>
      <c r="AI222" s="680">
        <v>0</v>
      </c>
      <c r="AJ222" s="680">
        <v>0</v>
      </c>
      <c r="AK222" s="680">
        <v>0</v>
      </c>
      <c r="AL222" s="680">
        <v>0</v>
      </c>
      <c r="AM222" s="680">
        <v>0</v>
      </c>
      <c r="AN222" s="680">
        <v>0</v>
      </c>
      <c r="AO222" s="680">
        <v>0</v>
      </c>
      <c r="AP222" s="680">
        <v>0</v>
      </c>
      <c r="AQ222" s="680">
        <v>0</v>
      </c>
      <c r="AR222" s="680">
        <v>0</v>
      </c>
      <c r="AS222" s="680">
        <v>0</v>
      </c>
      <c r="AT222" s="680">
        <v>0</v>
      </c>
      <c r="AU222" s="680">
        <v>0</v>
      </c>
      <c r="AV222" s="680">
        <v>0</v>
      </c>
      <c r="AW222" s="680">
        <v>0</v>
      </c>
      <c r="AX222" s="680">
        <v>0</v>
      </c>
      <c r="AY222" s="681">
        <v>0</v>
      </c>
    </row>
    <row r="223" spans="1:51" s="609" customFormat="1" ht="12.75">
      <c r="A223" s="627">
        <f t="shared" si="25"/>
        <v>14</v>
      </c>
      <c r="B223" s="628" t="s">
        <v>168</v>
      </c>
      <c r="C223" s="628" t="s">
        <v>166</v>
      </c>
      <c r="D223" s="628">
        <v>2007</v>
      </c>
      <c r="E223" s="629" t="s">
        <v>161</v>
      </c>
      <c r="F223" s="611" t="b">
        <v>0</v>
      </c>
      <c r="G223" s="676">
        <v>0</v>
      </c>
      <c r="H223" s="677">
        <v>0</v>
      </c>
      <c r="I223" s="677">
        <v>0</v>
      </c>
      <c r="J223" s="677">
        <v>0</v>
      </c>
      <c r="K223" s="677">
        <v>0</v>
      </c>
      <c r="L223" s="677">
        <v>0</v>
      </c>
      <c r="M223" s="677">
        <v>0</v>
      </c>
      <c r="N223" s="677">
        <v>0</v>
      </c>
      <c r="O223" s="677">
        <v>0</v>
      </c>
      <c r="P223" s="677">
        <v>0</v>
      </c>
      <c r="Q223" s="677">
        <v>0</v>
      </c>
      <c r="R223" s="677">
        <v>0</v>
      </c>
      <c r="S223" s="677">
        <v>0</v>
      </c>
      <c r="T223" s="677">
        <v>0</v>
      </c>
      <c r="U223" s="677">
        <v>0</v>
      </c>
      <c r="V223" s="677">
        <v>0</v>
      </c>
      <c r="W223" s="677">
        <v>0</v>
      </c>
      <c r="X223" s="677">
        <v>0</v>
      </c>
      <c r="Y223" s="677">
        <v>0</v>
      </c>
      <c r="Z223" s="677">
        <v>0</v>
      </c>
      <c r="AA223" s="677">
        <v>0</v>
      </c>
      <c r="AB223" s="677">
        <v>0</v>
      </c>
      <c r="AC223" s="677">
        <v>0</v>
      </c>
      <c r="AD223" s="677">
        <v>0</v>
      </c>
      <c r="AE223" s="677">
        <v>0</v>
      </c>
      <c r="AF223" s="677">
        <v>0</v>
      </c>
      <c r="AG223" s="677">
        <v>0</v>
      </c>
      <c r="AH223" s="677">
        <v>0</v>
      </c>
      <c r="AI223" s="677">
        <v>0</v>
      </c>
      <c r="AJ223" s="677">
        <v>0</v>
      </c>
      <c r="AK223" s="677">
        <v>0</v>
      </c>
      <c r="AL223" s="677">
        <v>0</v>
      </c>
      <c r="AM223" s="677">
        <v>0</v>
      </c>
      <c r="AN223" s="677">
        <v>0</v>
      </c>
      <c r="AO223" s="677">
        <v>0</v>
      </c>
      <c r="AP223" s="677">
        <v>0</v>
      </c>
      <c r="AQ223" s="677">
        <v>0</v>
      </c>
      <c r="AR223" s="677">
        <v>0</v>
      </c>
      <c r="AS223" s="677">
        <v>0</v>
      </c>
      <c r="AT223" s="677">
        <v>0</v>
      </c>
      <c r="AU223" s="677">
        <v>0</v>
      </c>
      <c r="AV223" s="677">
        <v>0</v>
      </c>
      <c r="AW223" s="677">
        <v>0</v>
      </c>
      <c r="AX223" s="677">
        <v>0</v>
      </c>
      <c r="AY223" s="678">
        <v>0</v>
      </c>
    </row>
    <row r="224" spans="1:51" s="609" customFormat="1" ht="12.75">
      <c r="A224" s="633">
        <f t="shared" si="25"/>
        <v>15</v>
      </c>
      <c r="B224" s="634" t="s">
        <v>169</v>
      </c>
      <c r="C224" s="634" t="s">
        <v>162</v>
      </c>
      <c r="D224" s="634">
        <v>2007</v>
      </c>
      <c r="E224" s="635" t="s">
        <v>161</v>
      </c>
      <c r="F224" s="611" t="b">
        <v>0</v>
      </c>
      <c r="G224" s="679">
        <v>0</v>
      </c>
      <c r="H224" s="680">
        <v>0</v>
      </c>
      <c r="I224" s="680">
        <v>0</v>
      </c>
      <c r="J224" s="680">
        <v>0</v>
      </c>
      <c r="K224" s="680">
        <v>0</v>
      </c>
      <c r="L224" s="680">
        <v>0</v>
      </c>
      <c r="M224" s="680">
        <v>0</v>
      </c>
      <c r="N224" s="680">
        <v>0</v>
      </c>
      <c r="O224" s="680">
        <v>0</v>
      </c>
      <c r="P224" s="680">
        <v>0</v>
      </c>
      <c r="Q224" s="680">
        <v>0</v>
      </c>
      <c r="R224" s="680">
        <v>0</v>
      </c>
      <c r="S224" s="680">
        <v>0</v>
      </c>
      <c r="T224" s="680">
        <v>0</v>
      </c>
      <c r="U224" s="680">
        <v>0</v>
      </c>
      <c r="V224" s="680">
        <v>0</v>
      </c>
      <c r="W224" s="680">
        <v>0</v>
      </c>
      <c r="X224" s="680">
        <v>0</v>
      </c>
      <c r="Y224" s="680">
        <v>0</v>
      </c>
      <c r="Z224" s="680">
        <v>0</v>
      </c>
      <c r="AA224" s="680">
        <v>0</v>
      </c>
      <c r="AB224" s="680">
        <v>0</v>
      </c>
      <c r="AC224" s="680">
        <v>0</v>
      </c>
      <c r="AD224" s="680">
        <v>0</v>
      </c>
      <c r="AE224" s="680">
        <v>0</v>
      </c>
      <c r="AF224" s="680">
        <v>0</v>
      </c>
      <c r="AG224" s="680">
        <v>0</v>
      </c>
      <c r="AH224" s="680">
        <v>0</v>
      </c>
      <c r="AI224" s="680">
        <v>0</v>
      </c>
      <c r="AJ224" s="680">
        <v>0</v>
      </c>
      <c r="AK224" s="680">
        <v>0</v>
      </c>
      <c r="AL224" s="680">
        <v>0</v>
      </c>
      <c r="AM224" s="680">
        <v>0</v>
      </c>
      <c r="AN224" s="680">
        <v>0</v>
      </c>
      <c r="AO224" s="680">
        <v>0</v>
      </c>
      <c r="AP224" s="680">
        <v>0</v>
      </c>
      <c r="AQ224" s="680">
        <v>0</v>
      </c>
      <c r="AR224" s="680">
        <v>0</v>
      </c>
      <c r="AS224" s="680">
        <v>0</v>
      </c>
      <c r="AT224" s="680">
        <v>0</v>
      </c>
      <c r="AU224" s="680">
        <v>0</v>
      </c>
      <c r="AV224" s="680">
        <v>0</v>
      </c>
      <c r="AW224" s="680">
        <v>0</v>
      </c>
      <c r="AX224" s="680">
        <v>0</v>
      </c>
      <c r="AY224" s="681">
        <v>0</v>
      </c>
    </row>
    <row r="225" spans="1:51" s="609" customFormat="1" ht="12.75">
      <c r="A225" s="627">
        <f t="shared" si="25"/>
        <v>16</v>
      </c>
      <c r="B225" s="628" t="s">
        <v>41</v>
      </c>
      <c r="C225" s="628" t="s">
        <v>170</v>
      </c>
      <c r="D225" s="628">
        <v>2007</v>
      </c>
      <c r="E225" s="629" t="s">
        <v>161</v>
      </c>
      <c r="F225" s="611" t="b">
        <v>0</v>
      </c>
      <c r="G225" s="676">
        <v>0</v>
      </c>
      <c r="H225" s="677">
        <v>0</v>
      </c>
      <c r="I225" s="677">
        <v>0</v>
      </c>
      <c r="J225" s="677">
        <v>0</v>
      </c>
      <c r="K225" s="677">
        <v>0</v>
      </c>
      <c r="L225" s="677">
        <v>0</v>
      </c>
      <c r="M225" s="677">
        <v>0</v>
      </c>
      <c r="N225" s="677">
        <v>0</v>
      </c>
      <c r="O225" s="677">
        <v>0</v>
      </c>
      <c r="P225" s="677">
        <v>0</v>
      </c>
      <c r="Q225" s="677">
        <v>0</v>
      </c>
      <c r="R225" s="677">
        <v>0</v>
      </c>
      <c r="S225" s="677">
        <v>0</v>
      </c>
      <c r="T225" s="677">
        <v>0</v>
      </c>
      <c r="U225" s="677">
        <v>0</v>
      </c>
      <c r="V225" s="677">
        <v>0</v>
      </c>
      <c r="W225" s="677">
        <v>0</v>
      </c>
      <c r="X225" s="677">
        <v>0</v>
      </c>
      <c r="Y225" s="677">
        <v>0</v>
      </c>
      <c r="Z225" s="677">
        <v>0</v>
      </c>
      <c r="AA225" s="677">
        <v>0</v>
      </c>
      <c r="AB225" s="677">
        <v>0</v>
      </c>
      <c r="AC225" s="677">
        <v>0</v>
      </c>
      <c r="AD225" s="677">
        <v>0</v>
      </c>
      <c r="AE225" s="677">
        <v>0</v>
      </c>
      <c r="AF225" s="677">
        <v>0</v>
      </c>
      <c r="AG225" s="677">
        <v>0</v>
      </c>
      <c r="AH225" s="677">
        <v>0</v>
      </c>
      <c r="AI225" s="677">
        <v>0</v>
      </c>
      <c r="AJ225" s="677">
        <v>0</v>
      </c>
      <c r="AK225" s="677">
        <v>0</v>
      </c>
      <c r="AL225" s="677">
        <v>0</v>
      </c>
      <c r="AM225" s="677">
        <v>0</v>
      </c>
      <c r="AN225" s="677">
        <v>0</v>
      </c>
      <c r="AO225" s="677">
        <v>0</v>
      </c>
      <c r="AP225" s="677">
        <v>0</v>
      </c>
      <c r="AQ225" s="677">
        <v>0</v>
      </c>
      <c r="AR225" s="677">
        <v>0</v>
      </c>
      <c r="AS225" s="677">
        <v>0</v>
      </c>
      <c r="AT225" s="677">
        <v>0</v>
      </c>
      <c r="AU225" s="677">
        <v>0</v>
      </c>
      <c r="AV225" s="677">
        <v>0</v>
      </c>
      <c r="AW225" s="677">
        <v>0</v>
      </c>
      <c r="AX225" s="677">
        <v>0</v>
      </c>
      <c r="AY225" s="678">
        <v>0</v>
      </c>
    </row>
    <row r="226" spans="1:51" s="609" customFormat="1" ht="12.75">
      <c r="A226" s="633">
        <f t="shared" si="25"/>
        <v>17</v>
      </c>
      <c r="B226" s="634" t="s">
        <v>45</v>
      </c>
      <c r="C226" s="634" t="s">
        <v>162</v>
      </c>
      <c r="D226" s="634">
        <v>2007</v>
      </c>
      <c r="E226" s="635" t="s">
        <v>161</v>
      </c>
      <c r="F226" s="611" t="b">
        <v>0</v>
      </c>
      <c r="G226" s="679">
        <v>0</v>
      </c>
      <c r="H226" s="680">
        <v>0</v>
      </c>
      <c r="I226" s="680">
        <v>0</v>
      </c>
      <c r="J226" s="680">
        <v>0</v>
      </c>
      <c r="K226" s="680">
        <v>0</v>
      </c>
      <c r="L226" s="680">
        <v>0</v>
      </c>
      <c r="M226" s="680">
        <v>0</v>
      </c>
      <c r="N226" s="680">
        <v>0</v>
      </c>
      <c r="O226" s="680">
        <v>0</v>
      </c>
      <c r="P226" s="680">
        <v>0</v>
      </c>
      <c r="Q226" s="680">
        <v>0</v>
      </c>
      <c r="R226" s="680">
        <v>0</v>
      </c>
      <c r="S226" s="680">
        <v>0</v>
      </c>
      <c r="T226" s="680">
        <v>0</v>
      </c>
      <c r="U226" s="680">
        <v>0</v>
      </c>
      <c r="V226" s="680">
        <v>0</v>
      </c>
      <c r="W226" s="680">
        <v>0</v>
      </c>
      <c r="X226" s="680">
        <v>0</v>
      </c>
      <c r="Y226" s="680">
        <v>0</v>
      </c>
      <c r="Z226" s="680">
        <v>0</v>
      </c>
      <c r="AA226" s="680">
        <v>0</v>
      </c>
      <c r="AB226" s="680">
        <v>0</v>
      </c>
      <c r="AC226" s="680">
        <v>0</v>
      </c>
      <c r="AD226" s="680">
        <v>0</v>
      </c>
      <c r="AE226" s="680">
        <v>0</v>
      </c>
      <c r="AF226" s="680">
        <v>0</v>
      </c>
      <c r="AG226" s="680">
        <v>0</v>
      </c>
      <c r="AH226" s="680">
        <v>0</v>
      </c>
      <c r="AI226" s="680">
        <v>0</v>
      </c>
      <c r="AJ226" s="680">
        <v>0</v>
      </c>
      <c r="AK226" s="680">
        <v>0</v>
      </c>
      <c r="AL226" s="680">
        <v>0</v>
      </c>
      <c r="AM226" s="680">
        <v>0</v>
      </c>
      <c r="AN226" s="680">
        <v>0</v>
      </c>
      <c r="AO226" s="680">
        <v>0</v>
      </c>
      <c r="AP226" s="680">
        <v>0</v>
      </c>
      <c r="AQ226" s="680">
        <v>0</v>
      </c>
      <c r="AR226" s="680">
        <v>0</v>
      </c>
      <c r="AS226" s="680">
        <v>0</v>
      </c>
      <c r="AT226" s="680">
        <v>0</v>
      </c>
      <c r="AU226" s="680">
        <v>0</v>
      </c>
      <c r="AV226" s="680">
        <v>0</v>
      </c>
      <c r="AW226" s="680">
        <v>0</v>
      </c>
      <c r="AX226" s="680">
        <v>0</v>
      </c>
      <c r="AY226" s="681">
        <v>0</v>
      </c>
    </row>
    <row r="227" spans="1:51" s="609" customFormat="1" ht="12.75">
      <c r="A227" s="627">
        <f t="shared" si="25"/>
        <v>18</v>
      </c>
      <c r="B227" s="628" t="s">
        <v>142</v>
      </c>
      <c r="C227" s="628" t="s">
        <v>162</v>
      </c>
      <c r="D227" s="628">
        <v>2007</v>
      </c>
      <c r="E227" s="629" t="s">
        <v>161</v>
      </c>
      <c r="F227" s="611" t="b">
        <v>0</v>
      </c>
      <c r="G227" s="676">
        <v>0</v>
      </c>
      <c r="H227" s="677">
        <v>0</v>
      </c>
      <c r="I227" s="677">
        <v>0</v>
      </c>
      <c r="J227" s="677">
        <v>0</v>
      </c>
      <c r="K227" s="677">
        <v>0</v>
      </c>
      <c r="L227" s="677">
        <v>0</v>
      </c>
      <c r="M227" s="677">
        <v>0</v>
      </c>
      <c r="N227" s="677">
        <v>0</v>
      </c>
      <c r="O227" s="677">
        <v>0</v>
      </c>
      <c r="P227" s="677">
        <v>0</v>
      </c>
      <c r="Q227" s="677">
        <v>0</v>
      </c>
      <c r="R227" s="677">
        <v>0</v>
      </c>
      <c r="S227" s="677">
        <v>0</v>
      </c>
      <c r="T227" s="677">
        <v>0</v>
      </c>
      <c r="U227" s="677">
        <v>0</v>
      </c>
      <c r="V227" s="677">
        <v>0</v>
      </c>
      <c r="W227" s="677">
        <v>0</v>
      </c>
      <c r="X227" s="677">
        <v>0</v>
      </c>
      <c r="Y227" s="677">
        <v>0</v>
      </c>
      <c r="Z227" s="677">
        <v>0</v>
      </c>
      <c r="AA227" s="677">
        <v>0</v>
      </c>
      <c r="AB227" s="677">
        <v>0</v>
      </c>
      <c r="AC227" s="677">
        <v>0</v>
      </c>
      <c r="AD227" s="677">
        <v>0</v>
      </c>
      <c r="AE227" s="677">
        <v>0</v>
      </c>
      <c r="AF227" s="677">
        <v>0</v>
      </c>
      <c r="AG227" s="677">
        <v>0</v>
      </c>
      <c r="AH227" s="677">
        <v>0</v>
      </c>
      <c r="AI227" s="677">
        <v>0</v>
      </c>
      <c r="AJ227" s="677">
        <v>0</v>
      </c>
      <c r="AK227" s="677">
        <v>0</v>
      </c>
      <c r="AL227" s="677">
        <v>0</v>
      </c>
      <c r="AM227" s="677">
        <v>0</v>
      </c>
      <c r="AN227" s="677">
        <v>0</v>
      </c>
      <c r="AO227" s="677">
        <v>0</v>
      </c>
      <c r="AP227" s="677">
        <v>0</v>
      </c>
      <c r="AQ227" s="677">
        <v>0</v>
      </c>
      <c r="AR227" s="677">
        <v>0</v>
      </c>
      <c r="AS227" s="677">
        <v>0</v>
      </c>
      <c r="AT227" s="677">
        <v>0</v>
      </c>
      <c r="AU227" s="677">
        <v>0</v>
      </c>
      <c r="AV227" s="677">
        <v>0</v>
      </c>
      <c r="AW227" s="677">
        <v>0</v>
      </c>
      <c r="AX227" s="677">
        <v>0</v>
      </c>
      <c r="AY227" s="678">
        <v>0</v>
      </c>
    </row>
    <row r="228" spans="1:51" s="609" customFormat="1" ht="12.75">
      <c r="A228" s="640">
        <f t="shared" si="25"/>
        <v>19</v>
      </c>
      <c r="B228" s="641" t="s">
        <v>171</v>
      </c>
      <c r="C228" s="641" t="s">
        <v>172</v>
      </c>
      <c r="D228" s="641">
        <v>2007</v>
      </c>
      <c r="E228" s="642" t="s">
        <v>161</v>
      </c>
      <c r="F228" s="611" t="b">
        <v>0</v>
      </c>
      <c r="G228" s="688">
        <v>0</v>
      </c>
      <c r="H228" s="689">
        <v>1.1388</v>
      </c>
      <c r="I228" s="689">
        <v>1.1388</v>
      </c>
      <c r="J228" s="689">
        <v>1.1388</v>
      </c>
      <c r="K228" s="689">
        <v>1.1388</v>
      </c>
      <c r="L228" s="689">
        <v>1.1388</v>
      </c>
      <c r="M228" s="689">
        <v>1.1388</v>
      </c>
      <c r="N228" s="689">
        <v>1.1388</v>
      </c>
      <c r="O228" s="689">
        <v>1.1388</v>
      </c>
      <c r="P228" s="689">
        <v>1.1388</v>
      </c>
      <c r="Q228" s="689">
        <v>1.1388</v>
      </c>
      <c r="R228" s="689">
        <v>1.1388</v>
      </c>
      <c r="S228" s="689">
        <v>1.1388</v>
      </c>
      <c r="T228" s="689">
        <v>1.1388</v>
      </c>
      <c r="U228" s="689">
        <v>1.1388</v>
      </c>
      <c r="V228" s="689">
        <v>1.1388</v>
      </c>
      <c r="W228" s="689">
        <v>1.1388</v>
      </c>
      <c r="X228" s="689">
        <v>1.1388</v>
      </c>
      <c r="Y228" s="689">
        <v>1.1388</v>
      </c>
      <c r="Z228" s="689">
        <v>1.1388</v>
      </c>
      <c r="AA228" s="689">
        <v>1.1388</v>
      </c>
      <c r="AB228" s="689">
        <v>0</v>
      </c>
      <c r="AC228" s="689">
        <v>0</v>
      </c>
      <c r="AD228" s="689">
        <v>0</v>
      </c>
      <c r="AE228" s="689">
        <v>0</v>
      </c>
      <c r="AF228" s="689">
        <v>0</v>
      </c>
      <c r="AG228" s="689">
        <v>0</v>
      </c>
      <c r="AH228" s="689">
        <v>0</v>
      </c>
      <c r="AI228" s="689">
        <v>0</v>
      </c>
      <c r="AJ228" s="689">
        <v>0</v>
      </c>
      <c r="AK228" s="689">
        <v>0</v>
      </c>
      <c r="AL228" s="689">
        <v>0</v>
      </c>
      <c r="AM228" s="689">
        <v>0</v>
      </c>
      <c r="AN228" s="689">
        <v>0</v>
      </c>
      <c r="AO228" s="689">
        <v>0</v>
      </c>
      <c r="AP228" s="689">
        <v>0</v>
      </c>
      <c r="AQ228" s="689">
        <v>0</v>
      </c>
      <c r="AR228" s="689">
        <v>0</v>
      </c>
      <c r="AS228" s="689">
        <v>0</v>
      </c>
      <c r="AT228" s="689">
        <v>0</v>
      </c>
      <c r="AU228" s="689">
        <v>0</v>
      </c>
      <c r="AV228" s="689">
        <v>0</v>
      </c>
      <c r="AW228" s="689">
        <v>0</v>
      </c>
      <c r="AX228" s="689">
        <v>0</v>
      </c>
      <c r="AY228" s="690">
        <v>0</v>
      </c>
    </row>
    <row r="229" spans="1:51" s="609" customFormat="1" ht="12.75">
      <c r="A229" s="646">
        <f t="shared" si="25"/>
        <v>20</v>
      </c>
      <c r="B229" s="647" t="s">
        <v>23</v>
      </c>
      <c r="C229" s="647" t="s">
        <v>160</v>
      </c>
      <c r="D229" s="647">
        <v>2008</v>
      </c>
      <c r="E229" s="648" t="s">
        <v>161</v>
      </c>
      <c r="F229" s="611" t="b">
        <v>0</v>
      </c>
      <c r="G229" s="691">
        <v>0</v>
      </c>
      <c r="H229" s="692">
        <v>0</v>
      </c>
      <c r="I229" s="692">
        <v>55.367000000000004</v>
      </c>
      <c r="J229" s="692">
        <v>55.367000000000004</v>
      </c>
      <c r="K229" s="692">
        <v>55.367000000000004</v>
      </c>
      <c r="L229" s="692">
        <v>55.367000000000004</v>
      </c>
      <c r="M229" s="692">
        <v>55.26850000000001</v>
      </c>
      <c r="N229" s="692">
        <v>55.17000000000001</v>
      </c>
      <c r="O229" s="692">
        <v>55.17000000000001</v>
      </c>
      <c r="P229" s="692">
        <v>55.17000000000001</v>
      </c>
      <c r="Q229" s="692">
        <v>41.85</v>
      </c>
      <c r="R229" s="692">
        <v>0</v>
      </c>
      <c r="S229" s="692">
        <v>0</v>
      </c>
      <c r="T229" s="692">
        <v>0</v>
      </c>
      <c r="U229" s="692">
        <v>0</v>
      </c>
      <c r="V229" s="692">
        <v>0</v>
      </c>
      <c r="W229" s="692">
        <v>0</v>
      </c>
      <c r="X229" s="692">
        <v>0</v>
      </c>
      <c r="Y229" s="692">
        <v>0</v>
      </c>
      <c r="Z229" s="692">
        <v>0</v>
      </c>
      <c r="AA229" s="692">
        <v>0</v>
      </c>
      <c r="AB229" s="692">
        <v>0</v>
      </c>
      <c r="AC229" s="692">
        <v>0</v>
      </c>
      <c r="AD229" s="692">
        <v>0</v>
      </c>
      <c r="AE229" s="692">
        <v>0</v>
      </c>
      <c r="AF229" s="692">
        <v>0</v>
      </c>
      <c r="AG229" s="692">
        <v>0</v>
      </c>
      <c r="AH229" s="692">
        <v>0</v>
      </c>
      <c r="AI229" s="692">
        <v>0</v>
      </c>
      <c r="AJ229" s="692">
        <v>0</v>
      </c>
      <c r="AK229" s="692">
        <v>0</v>
      </c>
      <c r="AL229" s="692">
        <v>0</v>
      </c>
      <c r="AM229" s="692">
        <v>0</v>
      </c>
      <c r="AN229" s="692">
        <v>0</v>
      </c>
      <c r="AO229" s="692">
        <v>0</v>
      </c>
      <c r="AP229" s="692">
        <v>0</v>
      </c>
      <c r="AQ229" s="692">
        <v>0</v>
      </c>
      <c r="AR229" s="692">
        <v>0</v>
      </c>
      <c r="AS229" s="692">
        <v>0</v>
      </c>
      <c r="AT229" s="692">
        <v>0</v>
      </c>
      <c r="AU229" s="692">
        <v>0</v>
      </c>
      <c r="AV229" s="692">
        <v>0</v>
      </c>
      <c r="AW229" s="692">
        <v>0</v>
      </c>
      <c r="AX229" s="692">
        <v>0</v>
      </c>
      <c r="AY229" s="693">
        <v>0</v>
      </c>
    </row>
    <row r="230" spans="1:51" s="609" customFormat="1" ht="12.75">
      <c r="A230" s="633">
        <f t="shared" si="25"/>
        <v>21</v>
      </c>
      <c r="B230" s="634" t="s">
        <v>173</v>
      </c>
      <c r="C230" s="634" t="s">
        <v>160</v>
      </c>
      <c r="D230" s="634">
        <v>2008</v>
      </c>
      <c r="E230" s="635" t="s">
        <v>161</v>
      </c>
      <c r="F230" s="611" t="b">
        <v>0</v>
      </c>
      <c r="G230" s="679">
        <v>0</v>
      </c>
      <c r="H230" s="680">
        <v>0</v>
      </c>
      <c r="I230" s="680">
        <v>34.25401477152928</v>
      </c>
      <c r="J230" s="680">
        <v>34.25401477152928</v>
      </c>
      <c r="K230" s="680">
        <v>34.25401477152928</v>
      </c>
      <c r="L230" s="680">
        <v>34.25401477152928</v>
      </c>
      <c r="M230" s="680">
        <v>34.25401477152928</v>
      </c>
      <c r="N230" s="680">
        <v>34.25401477152928</v>
      </c>
      <c r="O230" s="680">
        <v>34.25401477152928</v>
      </c>
      <c r="P230" s="680">
        <v>34.25401477152928</v>
      </c>
      <c r="Q230" s="680">
        <v>34.25401477152928</v>
      </c>
      <c r="R230" s="680">
        <v>34.25401477152928</v>
      </c>
      <c r="S230" s="680">
        <v>34.25401477152928</v>
      </c>
      <c r="T230" s="680">
        <v>34.25401477152928</v>
      </c>
      <c r="U230" s="680">
        <v>34.25401477152928</v>
      </c>
      <c r="V230" s="680">
        <v>34.25401477152928</v>
      </c>
      <c r="W230" s="680">
        <v>34.25401477152928</v>
      </c>
      <c r="X230" s="680">
        <v>27.333323728192724</v>
      </c>
      <c r="Y230" s="680">
        <v>27.333323728192724</v>
      </c>
      <c r="Z230" s="680">
        <v>27.333323728192724</v>
      </c>
      <c r="AA230" s="680">
        <v>0</v>
      </c>
      <c r="AB230" s="680">
        <v>0</v>
      </c>
      <c r="AC230" s="680">
        <v>0</v>
      </c>
      <c r="AD230" s="680">
        <v>0</v>
      </c>
      <c r="AE230" s="680">
        <v>0</v>
      </c>
      <c r="AF230" s="680">
        <v>0</v>
      </c>
      <c r="AG230" s="680">
        <v>0</v>
      </c>
      <c r="AH230" s="680">
        <v>0</v>
      </c>
      <c r="AI230" s="680">
        <v>0</v>
      </c>
      <c r="AJ230" s="680">
        <v>0</v>
      </c>
      <c r="AK230" s="680">
        <v>0</v>
      </c>
      <c r="AL230" s="680">
        <v>0</v>
      </c>
      <c r="AM230" s="680">
        <v>0</v>
      </c>
      <c r="AN230" s="680">
        <v>0</v>
      </c>
      <c r="AO230" s="680">
        <v>0</v>
      </c>
      <c r="AP230" s="680">
        <v>0</v>
      </c>
      <c r="AQ230" s="680">
        <v>0</v>
      </c>
      <c r="AR230" s="680">
        <v>0</v>
      </c>
      <c r="AS230" s="680">
        <v>0</v>
      </c>
      <c r="AT230" s="680">
        <v>0</v>
      </c>
      <c r="AU230" s="680">
        <v>0</v>
      </c>
      <c r="AV230" s="680">
        <v>0</v>
      </c>
      <c r="AW230" s="680">
        <v>0</v>
      </c>
      <c r="AX230" s="680">
        <v>0</v>
      </c>
      <c r="AY230" s="681">
        <v>0</v>
      </c>
    </row>
    <row r="231" spans="1:51" s="609" customFormat="1" ht="12.75">
      <c r="A231" s="627">
        <f t="shared" si="25"/>
        <v>22</v>
      </c>
      <c r="B231" s="628" t="s">
        <v>40</v>
      </c>
      <c r="C231" s="628" t="s">
        <v>160</v>
      </c>
      <c r="D231" s="628">
        <v>2008</v>
      </c>
      <c r="E231" s="629" t="s">
        <v>161</v>
      </c>
      <c r="F231" s="611" t="b">
        <v>0</v>
      </c>
      <c r="G231" s="676">
        <v>0</v>
      </c>
      <c r="H231" s="677">
        <v>0</v>
      </c>
      <c r="I231" s="677">
        <v>247.72937332885226</v>
      </c>
      <c r="J231" s="677">
        <v>246.49101329853804</v>
      </c>
      <c r="K231" s="677">
        <v>246.49101329853804</v>
      </c>
      <c r="L231" s="677">
        <v>246.49101329853804</v>
      </c>
      <c r="M231" s="677">
        <v>207.4940632837075</v>
      </c>
      <c r="N231" s="677">
        <v>207.4940632837075</v>
      </c>
      <c r="O231" s="677">
        <v>172.4635222535605</v>
      </c>
      <c r="P231" s="677">
        <v>141.23506557584952</v>
      </c>
      <c r="Q231" s="677">
        <v>100.99133599450391</v>
      </c>
      <c r="R231" s="677">
        <v>99.94636081398727</v>
      </c>
      <c r="S231" s="677">
        <v>84.80023743624731</v>
      </c>
      <c r="T231" s="677">
        <v>84.80023743624731</v>
      </c>
      <c r="U231" s="677">
        <v>81.36989413816623</v>
      </c>
      <c r="V231" s="677">
        <v>81.36989413816623</v>
      </c>
      <c r="W231" s="677">
        <v>81.36989413816623</v>
      </c>
      <c r="X231" s="677">
        <v>79.14812587132896</v>
      </c>
      <c r="Y231" s="677">
        <v>0</v>
      </c>
      <c r="Z231" s="677">
        <v>0</v>
      </c>
      <c r="AA231" s="677">
        <v>0</v>
      </c>
      <c r="AB231" s="677">
        <v>0</v>
      </c>
      <c r="AC231" s="677">
        <v>0</v>
      </c>
      <c r="AD231" s="677">
        <v>0</v>
      </c>
      <c r="AE231" s="677">
        <v>0</v>
      </c>
      <c r="AF231" s="677">
        <v>0</v>
      </c>
      <c r="AG231" s="677">
        <v>0</v>
      </c>
      <c r="AH231" s="677">
        <v>0</v>
      </c>
      <c r="AI231" s="677">
        <v>0</v>
      </c>
      <c r="AJ231" s="677">
        <v>0</v>
      </c>
      <c r="AK231" s="677">
        <v>0</v>
      </c>
      <c r="AL231" s="677">
        <v>0</v>
      </c>
      <c r="AM231" s="677">
        <v>0</v>
      </c>
      <c r="AN231" s="677">
        <v>0</v>
      </c>
      <c r="AO231" s="677">
        <v>0</v>
      </c>
      <c r="AP231" s="677">
        <v>0</v>
      </c>
      <c r="AQ231" s="677">
        <v>0</v>
      </c>
      <c r="AR231" s="677">
        <v>0</v>
      </c>
      <c r="AS231" s="677">
        <v>0</v>
      </c>
      <c r="AT231" s="677">
        <v>0</v>
      </c>
      <c r="AU231" s="677">
        <v>0</v>
      </c>
      <c r="AV231" s="677">
        <v>0</v>
      </c>
      <c r="AW231" s="677">
        <v>0</v>
      </c>
      <c r="AX231" s="677">
        <v>0</v>
      </c>
      <c r="AY231" s="678">
        <v>0</v>
      </c>
    </row>
    <row r="232" spans="1:51" s="609" customFormat="1" ht="14.25">
      <c r="A232" s="633">
        <f t="shared" si="25"/>
        <v>23</v>
      </c>
      <c r="B232" s="652" t="s">
        <v>163</v>
      </c>
      <c r="C232" s="634" t="s">
        <v>164</v>
      </c>
      <c r="D232" s="634">
        <v>2008</v>
      </c>
      <c r="E232" s="635" t="s">
        <v>161</v>
      </c>
      <c r="F232" s="611" t="b">
        <v>0</v>
      </c>
      <c r="G232" s="679">
        <v>0</v>
      </c>
      <c r="H232" s="680">
        <v>0</v>
      </c>
      <c r="I232" s="680">
        <v>0</v>
      </c>
      <c r="J232" s="680">
        <v>0</v>
      </c>
      <c r="K232" s="680">
        <v>0</v>
      </c>
      <c r="L232" s="680">
        <v>0</v>
      </c>
      <c r="M232" s="680">
        <v>0</v>
      </c>
      <c r="N232" s="680">
        <v>0</v>
      </c>
      <c r="O232" s="680">
        <v>0</v>
      </c>
      <c r="P232" s="680">
        <v>0</v>
      </c>
      <c r="Q232" s="680">
        <v>0</v>
      </c>
      <c r="R232" s="680">
        <v>0</v>
      </c>
      <c r="S232" s="680">
        <v>0</v>
      </c>
      <c r="T232" s="680">
        <v>0</v>
      </c>
      <c r="U232" s="680">
        <v>0</v>
      </c>
      <c r="V232" s="680">
        <v>0</v>
      </c>
      <c r="W232" s="680">
        <v>0</v>
      </c>
      <c r="X232" s="680">
        <v>0</v>
      </c>
      <c r="Y232" s="680">
        <v>0</v>
      </c>
      <c r="Z232" s="680">
        <v>0</v>
      </c>
      <c r="AA232" s="680">
        <v>0</v>
      </c>
      <c r="AB232" s="680">
        <v>0</v>
      </c>
      <c r="AC232" s="680">
        <v>0</v>
      </c>
      <c r="AD232" s="680">
        <v>0</v>
      </c>
      <c r="AE232" s="680">
        <v>0</v>
      </c>
      <c r="AF232" s="680">
        <v>0</v>
      </c>
      <c r="AG232" s="680">
        <v>0</v>
      </c>
      <c r="AH232" s="680">
        <v>0</v>
      </c>
      <c r="AI232" s="680">
        <v>0</v>
      </c>
      <c r="AJ232" s="680">
        <v>0</v>
      </c>
      <c r="AK232" s="680">
        <v>0</v>
      </c>
      <c r="AL232" s="680">
        <v>0</v>
      </c>
      <c r="AM232" s="680">
        <v>0</v>
      </c>
      <c r="AN232" s="680">
        <v>0</v>
      </c>
      <c r="AO232" s="680">
        <v>0</v>
      </c>
      <c r="AP232" s="680">
        <v>0</v>
      </c>
      <c r="AQ232" s="680">
        <v>0</v>
      </c>
      <c r="AR232" s="680">
        <v>0</v>
      </c>
      <c r="AS232" s="680">
        <v>0</v>
      </c>
      <c r="AT232" s="680">
        <v>0</v>
      </c>
      <c r="AU232" s="680">
        <v>0</v>
      </c>
      <c r="AV232" s="680">
        <v>0</v>
      </c>
      <c r="AW232" s="680">
        <v>0</v>
      </c>
      <c r="AX232" s="680">
        <v>0</v>
      </c>
      <c r="AY232" s="681">
        <v>0</v>
      </c>
    </row>
    <row r="233" spans="1:51" s="609" customFormat="1" ht="12.75">
      <c r="A233" s="627">
        <f t="shared" si="25"/>
        <v>24</v>
      </c>
      <c r="B233" s="628" t="s">
        <v>39</v>
      </c>
      <c r="C233" s="628" t="s">
        <v>160</v>
      </c>
      <c r="D233" s="628">
        <v>2008</v>
      </c>
      <c r="E233" s="629" t="s">
        <v>161</v>
      </c>
      <c r="F233" s="611" t="b">
        <v>0</v>
      </c>
      <c r="G233" s="676">
        <v>0</v>
      </c>
      <c r="H233" s="677">
        <v>0</v>
      </c>
      <c r="I233" s="677">
        <v>25.485240771660965</v>
      </c>
      <c r="J233" s="677">
        <v>9.196434743500348</v>
      </c>
      <c r="K233" s="677">
        <v>9.196434743500348</v>
      </c>
      <c r="L233" s="677">
        <v>9.196434743500348</v>
      </c>
      <c r="M233" s="677">
        <v>9.196434743500348</v>
      </c>
      <c r="N233" s="677">
        <v>9.196434743500348</v>
      </c>
      <c r="O233" s="677">
        <v>9.196434743500348</v>
      </c>
      <c r="P233" s="677">
        <v>9.196434743500348</v>
      </c>
      <c r="Q233" s="677">
        <v>5.03813493996823</v>
      </c>
      <c r="R233" s="677">
        <v>5.03813493996823</v>
      </c>
      <c r="S233" s="677">
        <v>3.8173908321688748</v>
      </c>
      <c r="T233" s="677">
        <v>3.8173908321688748</v>
      </c>
      <c r="U233" s="677">
        <v>3.8173908321688748</v>
      </c>
      <c r="V233" s="677">
        <v>3.377351111081104</v>
      </c>
      <c r="W233" s="677">
        <v>3.2205627987132477</v>
      </c>
      <c r="X233" s="677">
        <v>3.0619313352532345</v>
      </c>
      <c r="Y233" s="677">
        <v>3.0619313352532345</v>
      </c>
      <c r="Z233" s="677">
        <v>3.0619313352532345</v>
      </c>
      <c r="AA233" s="677">
        <v>3.0619313352532345</v>
      </c>
      <c r="AB233" s="677">
        <v>3.0619313352532345</v>
      </c>
      <c r="AC233" s="677">
        <v>0</v>
      </c>
      <c r="AD233" s="677">
        <v>0</v>
      </c>
      <c r="AE233" s="677">
        <v>0</v>
      </c>
      <c r="AF233" s="677">
        <v>0</v>
      </c>
      <c r="AG233" s="677">
        <v>0</v>
      </c>
      <c r="AH233" s="677">
        <v>0</v>
      </c>
      <c r="AI233" s="677">
        <v>0</v>
      </c>
      <c r="AJ233" s="677">
        <v>0</v>
      </c>
      <c r="AK233" s="677">
        <v>0</v>
      </c>
      <c r="AL233" s="677">
        <v>0</v>
      </c>
      <c r="AM233" s="677">
        <v>0</v>
      </c>
      <c r="AN233" s="677">
        <v>0</v>
      </c>
      <c r="AO233" s="677">
        <v>0</v>
      </c>
      <c r="AP233" s="677">
        <v>0</v>
      </c>
      <c r="AQ233" s="677">
        <v>0</v>
      </c>
      <c r="AR233" s="677">
        <v>0</v>
      </c>
      <c r="AS233" s="677">
        <v>0</v>
      </c>
      <c r="AT233" s="677">
        <v>0</v>
      </c>
      <c r="AU233" s="677">
        <v>0</v>
      </c>
      <c r="AV233" s="677">
        <v>0</v>
      </c>
      <c r="AW233" s="677">
        <v>0</v>
      </c>
      <c r="AX233" s="677">
        <v>0</v>
      </c>
      <c r="AY233" s="678">
        <v>0</v>
      </c>
    </row>
    <row r="234" spans="1:51" s="609" customFormat="1" ht="12.75">
      <c r="A234" s="633">
        <f t="shared" si="25"/>
        <v>25</v>
      </c>
      <c r="B234" s="634" t="s">
        <v>169</v>
      </c>
      <c r="C234" s="634" t="s">
        <v>162</v>
      </c>
      <c r="D234" s="634">
        <v>2008</v>
      </c>
      <c r="E234" s="635" t="s">
        <v>161</v>
      </c>
      <c r="F234" s="611" t="b">
        <v>0</v>
      </c>
      <c r="G234" s="679">
        <v>0</v>
      </c>
      <c r="H234" s="680">
        <v>0</v>
      </c>
      <c r="I234" s="680">
        <v>14.634289056465077</v>
      </c>
      <c r="J234" s="680">
        <v>14.634189115520194</v>
      </c>
      <c r="K234" s="680">
        <v>14.634189115520194</v>
      </c>
      <c r="L234" s="680">
        <v>14.634189115520194</v>
      </c>
      <c r="M234" s="680">
        <v>14.634189115520194</v>
      </c>
      <c r="N234" s="680">
        <v>14.634189115520194</v>
      </c>
      <c r="O234" s="680">
        <v>14.634189115520194</v>
      </c>
      <c r="P234" s="680">
        <v>14.634189115520194</v>
      </c>
      <c r="Q234" s="680">
        <v>13.440453303746846</v>
      </c>
      <c r="R234" s="680">
        <v>13.440453303746846</v>
      </c>
      <c r="S234" s="680">
        <v>13.440453303746846</v>
      </c>
      <c r="T234" s="680">
        <v>13.440453303746846</v>
      </c>
      <c r="U234" s="680">
        <v>13.440453303746846</v>
      </c>
      <c r="V234" s="680">
        <v>13.440453303746846</v>
      </c>
      <c r="W234" s="680">
        <v>13.440453303746846</v>
      </c>
      <c r="X234" s="680">
        <v>13.037239704634441</v>
      </c>
      <c r="Y234" s="680">
        <v>0</v>
      </c>
      <c r="Z234" s="680">
        <v>0</v>
      </c>
      <c r="AA234" s="680">
        <v>0</v>
      </c>
      <c r="AB234" s="680">
        <v>0</v>
      </c>
      <c r="AC234" s="680">
        <v>0</v>
      </c>
      <c r="AD234" s="680">
        <v>0</v>
      </c>
      <c r="AE234" s="680">
        <v>0</v>
      </c>
      <c r="AF234" s="680">
        <v>0</v>
      </c>
      <c r="AG234" s="680">
        <v>0</v>
      </c>
      <c r="AH234" s="680">
        <v>0</v>
      </c>
      <c r="AI234" s="680">
        <v>0</v>
      </c>
      <c r="AJ234" s="680">
        <v>0</v>
      </c>
      <c r="AK234" s="680">
        <v>0</v>
      </c>
      <c r="AL234" s="680">
        <v>0</v>
      </c>
      <c r="AM234" s="680">
        <v>0</v>
      </c>
      <c r="AN234" s="680">
        <v>0</v>
      </c>
      <c r="AO234" s="680">
        <v>0</v>
      </c>
      <c r="AP234" s="680">
        <v>0</v>
      </c>
      <c r="AQ234" s="680">
        <v>0</v>
      </c>
      <c r="AR234" s="680">
        <v>0</v>
      </c>
      <c r="AS234" s="680">
        <v>0</v>
      </c>
      <c r="AT234" s="680">
        <v>0</v>
      </c>
      <c r="AU234" s="680">
        <v>0</v>
      </c>
      <c r="AV234" s="680">
        <v>0</v>
      </c>
      <c r="AW234" s="680">
        <v>0</v>
      </c>
      <c r="AX234" s="680">
        <v>0</v>
      </c>
      <c r="AY234" s="681">
        <v>0</v>
      </c>
    </row>
    <row r="235" spans="1:51" s="609" customFormat="1" ht="12.75">
      <c r="A235" s="627">
        <f t="shared" si="25"/>
        <v>26</v>
      </c>
      <c r="B235" s="628" t="s">
        <v>41</v>
      </c>
      <c r="C235" s="628" t="s">
        <v>170</v>
      </c>
      <c r="D235" s="628">
        <v>2008</v>
      </c>
      <c r="E235" s="629" t="s">
        <v>161</v>
      </c>
      <c r="F235" s="611" t="b">
        <v>0</v>
      </c>
      <c r="G235" s="676">
        <v>0</v>
      </c>
      <c r="H235" s="677">
        <v>0</v>
      </c>
      <c r="I235" s="677">
        <v>0</v>
      </c>
      <c r="J235" s="677">
        <v>0</v>
      </c>
      <c r="K235" s="677">
        <v>0</v>
      </c>
      <c r="L235" s="677">
        <v>0</v>
      </c>
      <c r="M235" s="677">
        <v>0</v>
      </c>
      <c r="N235" s="677">
        <v>0</v>
      </c>
      <c r="O235" s="677">
        <v>0</v>
      </c>
      <c r="P235" s="677">
        <v>0</v>
      </c>
      <c r="Q235" s="677">
        <v>0</v>
      </c>
      <c r="R235" s="677">
        <v>0</v>
      </c>
      <c r="S235" s="677">
        <v>0</v>
      </c>
      <c r="T235" s="677">
        <v>0</v>
      </c>
      <c r="U235" s="677">
        <v>0</v>
      </c>
      <c r="V235" s="677">
        <v>0</v>
      </c>
      <c r="W235" s="677">
        <v>0</v>
      </c>
      <c r="X235" s="677">
        <v>0</v>
      </c>
      <c r="Y235" s="677">
        <v>0</v>
      </c>
      <c r="Z235" s="677">
        <v>0</v>
      </c>
      <c r="AA235" s="677">
        <v>0</v>
      </c>
      <c r="AB235" s="677">
        <v>0</v>
      </c>
      <c r="AC235" s="677">
        <v>0</v>
      </c>
      <c r="AD235" s="677">
        <v>0</v>
      </c>
      <c r="AE235" s="677">
        <v>0</v>
      </c>
      <c r="AF235" s="677">
        <v>0</v>
      </c>
      <c r="AG235" s="677">
        <v>0</v>
      </c>
      <c r="AH235" s="677">
        <v>0</v>
      </c>
      <c r="AI235" s="677">
        <v>0</v>
      </c>
      <c r="AJ235" s="677">
        <v>0</v>
      </c>
      <c r="AK235" s="677">
        <v>0</v>
      </c>
      <c r="AL235" s="677">
        <v>0</v>
      </c>
      <c r="AM235" s="677">
        <v>0</v>
      </c>
      <c r="AN235" s="677">
        <v>0</v>
      </c>
      <c r="AO235" s="677">
        <v>0</v>
      </c>
      <c r="AP235" s="677">
        <v>0</v>
      </c>
      <c r="AQ235" s="677">
        <v>0</v>
      </c>
      <c r="AR235" s="677">
        <v>0</v>
      </c>
      <c r="AS235" s="677">
        <v>0</v>
      </c>
      <c r="AT235" s="677">
        <v>0</v>
      </c>
      <c r="AU235" s="677">
        <v>0</v>
      </c>
      <c r="AV235" s="677">
        <v>0</v>
      </c>
      <c r="AW235" s="677">
        <v>0</v>
      </c>
      <c r="AX235" s="677">
        <v>0</v>
      </c>
      <c r="AY235" s="678">
        <v>0</v>
      </c>
    </row>
    <row r="236" spans="1:51" s="609" customFormat="1" ht="12.75">
      <c r="A236" s="633">
        <f t="shared" si="25"/>
        <v>27</v>
      </c>
      <c r="B236" s="634" t="s">
        <v>42</v>
      </c>
      <c r="C236" s="634" t="s">
        <v>162</v>
      </c>
      <c r="D236" s="634">
        <v>2008</v>
      </c>
      <c r="E236" s="635" t="s">
        <v>161</v>
      </c>
      <c r="F236" s="611" t="b">
        <v>0</v>
      </c>
      <c r="G236" s="679">
        <v>0</v>
      </c>
      <c r="H236" s="680">
        <v>0</v>
      </c>
      <c r="I236" s="680">
        <v>0.26910760663368677</v>
      </c>
      <c r="J236" s="680">
        <v>0.26910760663368677</v>
      </c>
      <c r="K236" s="680">
        <v>0.26910760663368677</v>
      </c>
      <c r="L236" s="680">
        <v>0.26910760663368677</v>
      </c>
      <c r="M236" s="680">
        <v>0.26910760663368677</v>
      </c>
      <c r="N236" s="680">
        <v>0.26910760663368677</v>
      </c>
      <c r="O236" s="680">
        <v>0.26910760663368677</v>
      </c>
      <c r="P236" s="680">
        <v>0.26910760663368677</v>
      </c>
      <c r="Q236" s="680">
        <v>0.26910760663368677</v>
      </c>
      <c r="R236" s="680">
        <v>0.26910760663368677</v>
      </c>
      <c r="S236" s="680">
        <v>0.26910760663368677</v>
      </c>
      <c r="T236" s="680">
        <v>0.26910760663368677</v>
      </c>
      <c r="U236" s="680">
        <v>0.26910760663368677</v>
      </c>
      <c r="V236" s="680">
        <v>0.26910760663368677</v>
      </c>
      <c r="W236" s="680">
        <v>0</v>
      </c>
      <c r="X236" s="680">
        <v>0</v>
      </c>
      <c r="Y236" s="680">
        <v>0</v>
      </c>
      <c r="Z236" s="680">
        <v>0</v>
      </c>
      <c r="AA236" s="680">
        <v>0</v>
      </c>
      <c r="AB236" s="680">
        <v>0</v>
      </c>
      <c r="AC236" s="680">
        <v>0</v>
      </c>
      <c r="AD236" s="680">
        <v>0</v>
      </c>
      <c r="AE236" s="680">
        <v>0</v>
      </c>
      <c r="AF236" s="680">
        <v>0</v>
      </c>
      <c r="AG236" s="680">
        <v>0</v>
      </c>
      <c r="AH236" s="680">
        <v>0</v>
      </c>
      <c r="AI236" s="680">
        <v>0</v>
      </c>
      <c r="AJ236" s="680">
        <v>0</v>
      </c>
      <c r="AK236" s="680">
        <v>0</v>
      </c>
      <c r="AL236" s="680">
        <v>0</v>
      </c>
      <c r="AM236" s="680">
        <v>0</v>
      </c>
      <c r="AN236" s="680">
        <v>0</v>
      </c>
      <c r="AO236" s="680">
        <v>0</v>
      </c>
      <c r="AP236" s="680">
        <v>0</v>
      </c>
      <c r="AQ236" s="680">
        <v>0</v>
      </c>
      <c r="AR236" s="680">
        <v>0</v>
      </c>
      <c r="AS236" s="680">
        <v>0</v>
      </c>
      <c r="AT236" s="680">
        <v>0</v>
      </c>
      <c r="AU236" s="680">
        <v>0</v>
      </c>
      <c r="AV236" s="680">
        <v>0</v>
      </c>
      <c r="AW236" s="680">
        <v>0</v>
      </c>
      <c r="AX236" s="680">
        <v>0</v>
      </c>
      <c r="AY236" s="681">
        <v>0</v>
      </c>
    </row>
    <row r="237" spans="1:51" s="609" customFormat="1" ht="12.75">
      <c r="A237" s="627">
        <f t="shared" si="25"/>
        <v>28</v>
      </c>
      <c r="B237" s="628" t="s">
        <v>43</v>
      </c>
      <c r="C237" s="628" t="s">
        <v>174</v>
      </c>
      <c r="D237" s="628">
        <v>2008</v>
      </c>
      <c r="E237" s="629" t="s">
        <v>161</v>
      </c>
      <c r="F237" s="611" t="b">
        <v>0</v>
      </c>
      <c r="G237" s="676">
        <v>0</v>
      </c>
      <c r="H237" s="677">
        <v>0</v>
      </c>
      <c r="I237" s="677">
        <v>0</v>
      </c>
      <c r="J237" s="677">
        <v>0</v>
      </c>
      <c r="K237" s="677">
        <v>0</v>
      </c>
      <c r="L237" s="677">
        <v>0</v>
      </c>
      <c r="M237" s="677">
        <v>0</v>
      </c>
      <c r="N237" s="677">
        <v>0</v>
      </c>
      <c r="O237" s="677">
        <v>0</v>
      </c>
      <c r="P237" s="677">
        <v>0</v>
      </c>
      <c r="Q237" s="677">
        <v>0</v>
      </c>
      <c r="R237" s="677">
        <v>0</v>
      </c>
      <c r="S237" s="677">
        <v>0</v>
      </c>
      <c r="T237" s="677">
        <v>0</v>
      </c>
      <c r="U237" s="677">
        <v>0</v>
      </c>
      <c r="V237" s="677">
        <v>0</v>
      </c>
      <c r="W237" s="677">
        <v>0</v>
      </c>
      <c r="X237" s="677">
        <v>0</v>
      </c>
      <c r="Y237" s="677">
        <v>0</v>
      </c>
      <c r="Z237" s="677">
        <v>0</v>
      </c>
      <c r="AA237" s="677">
        <v>0</v>
      </c>
      <c r="AB237" s="677">
        <v>0</v>
      </c>
      <c r="AC237" s="677">
        <v>0</v>
      </c>
      <c r="AD237" s="677">
        <v>0</v>
      </c>
      <c r="AE237" s="677">
        <v>0</v>
      </c>
      <c r="AF237" s="677">
        <v>0</v>
      </c>
      <c r="AG237" s="677">
        <v>0</v>
      </c>
      <c r="AH237" s="677">
        <v>0</v>
      </c>
      <c r="AI237" s="677">
        <v>0</v>
      </c>
      <c r="AJ237" s="677">
        <v>0</v>
      </c>
      <c r="AK237" s="677">
        <v>0</v>
      </c>
      <c r="AL237" s="677">
        <v>0</v>
      </c>
      <c r="AM237" s="677">
        <v>0</v>
      </c>
      <c r="AN237" s="677">
        <v>0</v>
      </c>
      <c r="AO237" s="677">
        <v>0</v>
      </c>
      <c r="AP237" s="677">
        <v>0</v>
      </c>
      <c r="AQ237" s="677">
        <v>0</v>
      </c>
      <c r="AR237" s="677">
        <v>0</v>
      </c>
      <c r="AS237" s="677">
        <v>0</v>
      </c>
      <c r="AT237" s="677">
        <v>0</v>
      </c>
      <c r="AU237" s="677">
        <v>0</v>
      </c>
      <c r="AV237" s="677">
        <v>0</v>
      </c>
      <c r="AW237" s="677">
        <v>0</v>
      </c>
      <c r="AX237" s="677">
        <v>0</v>
      </c>
      <c r="AY237" s="678">
        <v>0</v>
      </c>
    </row>
    <row r="238" spans="1:51" s="609" customFormat="1" ht="12.75">
      <c r="A238" s="633">
        <f t="shared" si="25"/>
        <v>29</v>
      </c>
      <c r="B238" s="634" t="s">
        <v>45</v>
      </c>
      <c r="C238" s="634" t="s">
        <v>162</v>
      </c>
      <c r="D238" s="634">
        <v>2008</v>
      </c>
      <c r="E238" s="635" t="s">
        <v>161</v>
      </c>
      <c r="F238" s="611" t="b">
        <v>0</v>
      </c>
      <c r="G238" s="679">
        <v>0</v>
      </c>
      <c r="H238" s="680">
        <v>0</v>
      </c>
      <c r="I238" s="680">
        <v>0</v>
      </c>
      <c r="J238" s="680">
        <v>0</v>
      </c>
      <c r="K238" s="680">
        <v>0</v>
      </c>
      <c r="L238" s="680">
        <v>0</v>
      </c>
      <c r="M238" s="680">
        <v>0</v>
      </c>
      <c r="N238" s="680">
        <v>0</v>
      </c>
      <c r="O238" s="680">
        <v>0</v>
      </c>
      <c r="P238" s="680">
        <v>0</v>
      </c>
      <c r="Q238" s="680">
        <v>0</v>
      </c>
      <c r="R238" s="680">
        <v>0</v>
      </c>
      <c r="S238" s="680">
        <v>0</v>
      </c>
      <c r="T238" s="680">
        <v>0</v>
      </c>
      <c r="U238" s="680">
        <v>0</v>
      </c>
      <c r="V238" s="680">
        <v>0</v>
      </c>
      <c r="W238" s="680">
        <v>0</v>
      </c>
      <c r="X238" s="680">
        <v>0</v>
      </c>
      <c r="Y238" s="680">
        <v>0</v>
      </c>
      <c r="Z238" s="680">
        <v>0</v>
      </c>
      <c r="AA238" s="680">
        <v>0</v>
      </c>
      <c r="AB238" s="680">
        <v>0</v>
      </c>
      <c r="AC238" s="680">
        <v>0</v>
      </c>
      <c r="AD238" s="680">
        <v>0</v>
      </c>
      <c r="AE238" s="680">
        <v>0</v>
      </c>
      <c r="AF238" s="680">
        <v>0</v>
      </c>
      <c r="AG238" s="680">
        <v>0</v>
      </c>
      <c r="AH238" s="680">
        <v>0</v>
      </c>
      <c r="AI238" s="680">
        <v>0</v>
      </c>
      <c r="AJ238" s="680">
        <v>0</v>
      </c>
      <c r="AK238" s="680">
        <v>0</v>
      </c>
      <c r="AL238" s="680">
        <v>0</v>
      </c>
      <c r="AM238" s="680">
        <v>0</v>
      </c>
      <c r="AN238" s="680">
        <v>0</v>
      </c>
      <c r="AO238" s="680">
        <v>0</v>
      </c>
      <c r="AP238" s="680">
        <v>0</v>
      </c>
      <c r="AQ238" s="680">
        <v>0</v>
      </c>
      <c r="AR238" s="680">
        <v>0</v>
      </c>
      <c r="AS238" s="680">
        <v>0</v>
      </c>
      <c r="AT238" s="680">
        <v>0</v>
      </c>
      <c r="AU238" s="680">
        <v>0</v>
      </c>
      <c r="AV238" s="680">
        <v>0</v>
      </c>
      <c r="AW238" s="680">
        <v>0</v>
      </c>
      <c r="AX238" s="680">
        <v>0</v>
      </c>
      <c r="AY238" s="681">
        <v>0</v>
      </c>
    </row>
    <row r="239" spans="1:51" s="609" customFormat="1" ht="12.75">
      <c r="A239" s="627">
        <f t="shared" si="25"/>
        <v>30</v>
      </c>
      <c r="B239" s="628" t="s">
        <v>46</v>
      </c>
      <c r="C239" s="628" t="s">
        <v>162</v>
      </c>
      <c r="D239" s="628">
        <v>2008</v>
      </c>
      <c r="E239" s="629" t="s">
        <v>161</v>
      </c>
      <c r="F239" s="611" t="b">
        <v>0</v>
      </c>
      <c r="G239" s="676">
        <v>0</v>
      </c>
      <c r="H239" s="677">
        <v>0</v>
      </c>
      <c r="I239" s="677">
        <v>0</v>
      </c>
      <c r="J239" s="677">
        <v>0</v>
      </c>
      <c r="K239" s="677">
        <v>0</v>
      </c>
      <c r="L239" s="677">
        <v>0</v>
      </c>
      <c r="M239" s="677">
        <v>0</v>
      </c>
      <c r="N239" s="677">
        <v>0</v>
      </c>
      <c r="O239" s="677">
        <v>0</v>
      </c>
      <c r="P239" s="677">
        <v>0</v>
      </c>
      <c r="Q239" s="677">
        <v>0</v>
      </c>
      <c r="R239" s="677">
        <v>0</v>
      </c>
      <c r="S239" s="677">
        <v>0</v>
      </c>
      <c r="T239" s="677">
        <v>0</v>
      </c>
      <c r="U239" s="677">
        <v>0</v>
      </c>
      <c r="V239" s="677">
        <v>0</v>
      </c>
      <c r="W239" s="677">
        <v>0</v>
      </c>
      <c r="X239" s="677">
        <v>0</v>
      </c>
      <c r="Y239" s="677">
        <v>0</v>
      </c>
      <c r="Z239" s="677">
        <v>0</v>
      </c>
      <c r="AA239" s="677">
        <v>0</v>
      </c>
      <c r="AB239" s="677">
        <v>0</v>
      </c>
      <c r="AC239" s="677">
        <v>0</v>
      </c>
      <c r="AD239" s="677">
        <v>0</v>
      </c>
      <c r="AE239" s="677">
        <v>0</v>
      </c>
      <c r="AF239" s="677">
        <v>0</v>
      </c>
      <c r="AG239" s="677">
        <v>0</v>
      </c>
      <c r="AH239" s="677">
        <v>0</v>
      </c>
      <c r="AI239" s="677">
        <v>0</v>
      </c>
      <c r="AJ239" s="677">
        <v>0</v>
      </c>
      <c r="AK239" s="677">
        <v>0</v>
      </c>
      <c r="AL239" s="677">
        <v>0</v>
      </c>
      <c r="AM239" s="677">
        <v>0</v>
      </c>
      <c r="AN239" s="677">
        <v>0</v>
      </c>
      <c r="AO239" s="677">
        <v>0</v>
      </c>
      <c r="AP239" s="677">
        <v>0</v>
      </c>
      <c r="AQ239" s="677">
        <v>0</v>
      </c>
      <c r="AR239" s="677">
        <v>0</v>
      </c>
      <c r="AS239" s="677">
        <v>0</v>
      </c>
      <c r="AT239" s="677">
        <v>0</v>
      </c>
      <c r="AU239" s="677">
        <v>0</v>
      </c>
      <c r="AV239" s="677">
        <v>0</v>
      </c>
      <c r="AW239" s="677">
        <v>0</v>
      </c>
      <c r="AX239" s="677">
        <v>0</v>
      </c>
      <c r="AY239" s="678">
        <v>0</v>
      </c>
    </row>
    <row r="240" spans="1:51" s="609" customFormat="1" ht="12.75">
      <c r="A240" s="633">
        <f t="shared" si="25"/>
        <v>31</v>
      </c>
      <c r="B240" s="634" t="s">
        <v>142</v>
      </c>
      <c r="C240" s="634" t="s">
        <v>162</v>
      </c>
      <c r="D240" s="634">
        <v>2008</v>
      </c>
      <c r="E240" s="635" t="s">
        <v>161</v>
      </c>
      <c r="F240" s="611" t="b">
        <v>0</v>
      </c>
      <c r="G240" s="679">
        <v>0</v>
      </c>
      <c r="H240" s="680">
        <v>0</v>
      </c>
      <c r="I240" s="680">
        <v>0</v>
      </c>
      <c r="J240" s="680">
        <v>0</v>
      </c>
      <c r="K240" s="680">
        <v>0</v>
      </c>
      <c r="L240" s="680">
        <v>0</v>
      </c>
      <c r="M240" s="680">
        <v>0</v>
      </c>
      <c r="N240" s="680">
        <v>0</v>
      </c>
      <c r="O240" s="680">
        <v>0</v>
      </c>
      <c r="P240" s="680">
        <v>0</v>
      </c>
      <c r="Q240" s="680">
        <v>0</v>
      </c>
      <c r="R240" s="680">
        <v>0</v>
      </c>
      <c r="S240" s="680">
        <v>0</v>
      </c>
      <c r="T240" s="680">
        <v>0</v>
      </c>
      <c r="U240" s="680">
        <v>0</v>
      </c>
      <c r="V240" s="680">
        <v>0</v>
      </c>
      <c r="W240" s="680">
        <v>0</v>
      </c>
      <c r="X240" s="680">
        <v>0</v>
      </c>
      <c r="Y240" s="680">
        <v>0</v>
      </c>
      <c r="Z240" s="680">
        <v>0</v>
      </c>
      <c r="AA240" s="680">
        <v>0</v>
      </c>
      <c r="AB240" s="680">
        <v>0</v>
      </c>
      <c r="AC240" s="680">
        <v>0</v>
      </c>
      <c r="AD240" s="680">
        <v>0</v>
      </c>
      <c r="AE240" s="680">
        <v>0</v>
      </c>
      <c r="AF240" s="680">
        <v>0</v>
      </c>
      <c r="AG240" s="680">
        <v>0</v>
      </c>
      <c r="AH240" s="680">
        <v>0</v>
      </c>
      <c r="AI240" s="680">
        <v>0</v>
      </c>
      <c r="AJ240" s="680">
        <v>0</v>
      </c>
      <c r="AK240" s="680">
        <v>0</v>
      </c>
      <c r="AL240" s="680">
        <v>0</v>
      </c>
      <c r="AM240" s="680">
        <v>0</v>
      </c>
      <c r="AN240" s="680">
        <v>0</v>
      </c>
      <c r="AO240" s="680">
        <v>0</v>
      </c>
      <c r="AP240" s="680">
        <v>0</v>
      </c>
      <c r="AQ240" s="680">
        <v>0</v>
      </c>
      <c r="AR240" s="680">
        <v>0</v>
      </c>
      <c r="AS240" s="680">
        <v>0</v>
      </c>
      <c r="AT240" s="680">
        <v>0</v>
      </c>
      <c r="AU240" s="680">
        <v>0</v>
      </c>
      <c r="AV240" s="680">
        <v>0</v>
      </c>
      <c r="AW240" s="680">
        <v>0</v>
      </c>
      <c r="AX240" s="680">
        <v>0</v>
      </c>
      <c r="AY240" s="681">
        <v>0</v>
      </c>
    </row>
    <row r="241" spans="1:51" s="609" customFormat="1" ht="12.75">
      <c r="A241" s="627">
        <f t="shared" si="25"/>
        <v>32</v>
      </c>
      <c r="B241" s="628" t="s">
        <v>171</v>
      </c>
      <c r="C241" s="628" t="s">
        <v>172</v>
      </c>
      <c r="D241" s="628">
        <v>2008</v>
      </c>
      <c r="E241" s="629" t="s">
        <v>161</v>
      </c>
      <c r="F241" s="611" t="b">
        <v>0</v>
      </c>
      <c r="G241" s="676">
        <v>0</v>
      </c>
      <c r="H241" s="677">
        <v>0</v>
      </c>
      <c r="I241" s="677">
        <v>0</v>
      </c>
      <c r="J241" s="677">
        <v>0</v>
      </c>
      <c r="K241" s="677">
        <v>0</v>
      </c>
      <c r="L241" s="677">
        <v>0</v>
      </c>
      <c r="M241" s="677">
        <v>0</v>
      </c>
      <c r="N241" s="677">
        <v>0</v>
      </c>
      <c r="O241" s="677">
        <v>0</v>
      </c>
      <c r="P241" s="677">
        <v>0</v>
      </c>
      <c r="Q241" s="677">
        <v>0</v>
      </c>
      <c r="R241" s="677">
        <v>0</v>
      </c>
      <c r="S241" s="677">
        <v>0</v>
      </c>
      <c r="T241" s="677">
        <v>0</v>
      </c>
      <c r="U241" s="677">
        <v>0</v>
      </c>
      <c r="V241" s="677">
        <v>0</v>
      </c>
      <c r="W241" s="677">
        <v>0</v>
      </c>
      <c r="X241" s="677">
        <v>0</v>
      </c>
      <c r="Y241" s="677">
        <v>0</v>
      </c>
      <c r="Z241" s="677">
        <v>0</v>
      </c>
      <c r="AA241" s="677">
        <v>0</v>
      </c>
      <c r="AB241" s="677">
        <v>0</v>
      </c>
      <c r="AC241" s="677">
        <v>0</v>
      </c>
      <c r="AD241" s="677">
        <v>0</v>
      </c>
      <c r="AE241" s="677">
        <v>0</v>
      </c>
      <c r="AF241" s="677">
        <v>0</v>
      </c>
      <c r="AG241" s="677">
        <v>0</v>
      </c>
      <c r="AH241" s="677">
        <v>0</v>
      </c>
      <c r="AI241" s="677">
        <v>0</v>
      </c>
      <c r="AJ241" s="677">
        <v>0</v>
      </c>
      <c r="AK241" s="677">
        <v>0</v>
      </c>
      <c r="AL241" s="677">
        <v>0</v>
      </c>
      <c r="AM241" s="677">
        <v>0</v>
      </c>
      <c r="AN241" s="677">
        <v>0</v>
      </c>
      <c r="AO241" s="677">
        <v>0</v>
      </c>
      <c r="AP241" s="677">
        <v>0</v>
      </c>
      <c r="AQ241" s="677">
        <v>0</v>
      </c>
      <c r="AR241" s="677">
        <v>0</v>
      </c>
      <c r="AS241" s="677">
        <v>0</v>
      </c>
      <c r="AT241" s="677">
        <v>0</v>
      </c>
      <c r="AU241" s="677">
        <v>0</v>
      </c>
      <c r="AV241" s="677">
        <v>0</v>
      </c>
      <c r="AW241" s="677">
        <v>0</v>
      </c>
      <c r="AX241" s="677">
        <v>0</v>
      </c>
      <c r="AY241" s="678">
        <v>0</v>
      </c>
    </row>
    <row r="242" spans="1:51" s="609" customFormat="1" ht="12.75">
      <c r="A242" s="633">
        <f t="shared" si="25"/>
        <v>33</v>
      </c>
      <c r="B242" s="634" t="s">
        <v>175</v>
      </c>
      <c r="C242" s="634" t="s">
        <v>162</v>
      </c>
      <c r="D242" s="634">
        <v>2008</v>
      </c>
      <c r="E242" s="635" t="s">
        <v>161</v>
      </c>
      <c r="F242" s="611" t="b">
        <v>0</v>
      </c>
      <c r="G242" s="679">
        <v>0</v>
      </c>
      <c r="H242" s="680">
        <v>0</v>
      </c>
      <c r="I242" s="680">
        <v>0</v>
      </c>
      <c r="J242" s="680">
        <v>0</v>
      </c>
      <c r="K242" s="680">
        <v>0</v>
      </c>
      <c r="L242" s="680">
        <v>0</v>
      </c>
      <c r="M242" s="680">
        <v>0</v>
      </c>
      <c r="N242" s="680">
        <v>0</v>
      </c>
      <c r="O242" s="680">
        <v>0</v>
      </c>
      <c r="P242" s="680">
        <v>0</v>
      </c>
      <c r="Q242" s="680">
        <v>0</v>
      </c>
      <c r="R242" s="680">
        <v>0</v>
      </c>
      <c r="S242" s="680">
        <v>0</v>
      </c>
      <c r="T242" s="680">
        <v>0</v>
      </c>
      <c r="U242" s="680">
        <v>0</v>
      </c>
      <c r="V242" s="680">
        <v>0</v>
      </c>
      <c r="W242" s="680">
        <v>0</v>
      </c>
      <c r="X242" s="680">
        <v>0</v>
      </c>
      <c r="Y242" s="680">
        <v>0</v>
      </c>
      <c r="Z242" s="680">
        <v>0</v>
      </c>
      <c r="AA242" s="680">
        <v>0</v>
      </c>
      <c r="AB242" s="680">
        <v>0</v>
      </c>
      <c r="AC242" s="680">
        <v>0</v>
      </c>
      <c r="AD242" s="680">
        <v>0</v>
      </c>
      <c r="AE242" s="680">
        <v>0</v>
      </c>
      <c r="AF242" s="680">
        <v>0</v>
      </c>
      <c r="AG242" s="680">
        <v>0</v>
      </c>
      <c r="AH242" s="680">
        <v>0</v>
      </c>
      <c r="AI242" s="680">
        <v>0</v>
      </c>
      <c r="AJ242" s="680">
        <v>0</v>
      </c>
      <c r="AK242" s="680">
        <v>0</v>
      </c>
      <c r="AL242" s="680">
        <v>0</v>
      </c>
      <c r="AM242" s="680">
        <v>0</v>
      </c>
      <c r="AN242" s="680">
        <v>0</v>
      </c>
      <c r="AO242" s="680">
        <v>0</v>
      </c>
      <c r="AP242" s="680">
        <v>0</v>
      </c>
      <c r="AQ242" s="680">
        <v>0</v>
      </c>
      <c r="AR242" s="680">
        <v>0</v>
      </c>
      <c r="AS242" s="680">
        <v>0</v>
      </c>
      <c r="AT242" s="680">
        <v>0</v>
      </c>
      <c r="AU242" s="680">
        <v>0</v>
      </c>
      <c r="AV242" s="680">
        <v>0</v>
      </c>
      <c r="AW242" s="680">
        <v>0</v>
      </c>
      <c r="AX242" s="680">
        <v>0</v>
      </c>
      <c r="AY242" s="681">
        <v>0</v>
      </c>
    </row>
    <row r="243" spans="1:51" s="609" customFormat="1" ht="12.75">
      <c r="A243" s="653">
        <f t="shared" si="25"/>
        <v>34</v>
      </c>
      <c r="B243" s="654" t="s">
        <v>176</v>
      </c>
      <c r="C243" s="654" t="s">
        <v>162</v>
      </c>
      <c r="D243" s="654">
        <v>2008</v>
      </c>
      <c r="E243" s="655" t="s">
        <v>161</v>
      </c>
      <c r="F243" s="611" t="b">
        <v>0</v>
      </c>
      <c r="G243" s="699">
        <v>0</v>
      </c>
      <c r="H243" s="700">
        <v>0</v>
      </c>
      <c r="I243" s="700">
        <v>0</v>
      </c>
      <c r="J243" s="700">
        <v>0</v>
      </c>
      <c r="K243" s="700">
        <v>0</v>
      </c>
      <c r="L243" s="700">
        <v>0</v>
      </c>
      <c r="M243" s="700">
        <v>0</v>
      </c>
      <c r="N243" s="700">
        <v>0</v>
      </c>
      <c r="O243" s="700">
        <v>0</v>
      </c>
      <c r="P243" s="700">
        <v>0</v>
      </c>
      <c r="Q243" s="700">
        <v>0</v>
      </c>
      <c r="R243" s="700">
        <v>0</v>
      </c>
      <c r="S243" s="700">
        <v>0</v>
      </c>
      <c r="T243" s="700">
        <v>0</v>
      </c>
      <c r="U243" s="700">
        <v>0</v>
      </c>
      <c r="V243" s="700">
        <v>0</v>
      </c>
      <c r="W243" s="700">
        <v>0</v>
      </c>
      <c r="X243" s="700">
        <v>0</v>
      </c>
      <c r="Y243" s="700">
        <v>0</v>
      </c>
      <c r="Z243" s="700">
        <v>0</v>
      </c>
      <c r="AA243" s="700">
        <v>0</v>
      </c>
      <c r="AB243" s="700">
        <v>0</v>
      </c>
      <c r="AC243" s="700">
        <v>0</v>
      </c>
      <c r="AD243" s="700">
        <v>0</v>
      </c>
      <c r="AE243" s="700">
        <v>0</v>
      </c>
      <c r="AF243" s="700">
        <v>0</v>
      </c>
      <c r="AG243" s="700">
        <v>0</v>
      </c>
      <c r="AH243" s="700">
        <v>0</v>
      </c>
      <c r="AI243" s="700">
        <v>0</v>
      </c>
      <c r="AJ243" s="700">
        <v>0</v>
      </c>
      <c r="AK243" s="700">
        <v>0</v>
      </c>
      <c r="AL243" s="700">
        <v>0</v>
      </c>
      <c r="AM243" s="700">
        <v>0</v>
      </c>
      <c r="AN243" s="700">
        <v>0</v>
      </c>
      <c r="AO243" s="700">
        <v>0</v>
      </c>
      <c r="AP243" s="700">
        <v>0</v>
      </c>
      <c r="AQ243" s="700">
        <v>0</v>
      </c>
      <c r="AR243" s="700">
        <v>0</v>
      </c>
      <c r="AS243" s="700">
        <v>0</v>
      </c>
      <c r="AT243" s="700">
        <v>0</v>
      </c>
      <c r="AU243" s="700">
        <v>0</v>
      </c>
      <c r="AV243" s="700">
        <v>0</v>
      </c>
      <c r="AW243" s="700">
        <v>0</v>
      </c>
      <c r="AX243" s="700">
        <v>0</v>
      </c>
      <c r="AY243" s="701">
        <v>0</v>
      </c>
    </row>
    <row r="244" spans="1:51" s="609" customFormat="1" ht="12.75">
      <c r="A244" s="620">
        <f t="shared" si="25"/>
        <v>35</v>
      </c>
      <c r="B244" s="621" t="s">
        <v>23</v>
      </c>
      <c r="C244" s="621" t="s">
        <v>160</v>
      </c>
      <c r="D244" s="621">
        <v>2009</v>
      </c>
      <c r="E244" s="622" t="s">
        <v>161</v>
      </c>
      <c r="F244" s="611" t="b">
        <v>0</v>
      </c>
      <c r="G244" s="673">
        <v>0</v>
      </c>
      <c r="H244" s="674">
        <v>0</v>
      </c>
      <c r="I244" s="674">
        <v>0</v>
      </c>
      <c r="J244" s="674">
        <v>360.6275134477796</v>
      </c>
      <c r="K244" s="674">
        <v>360.6275134477796</v>
      </c>
      <c r="L244" s="674">
        <v>360.6275134477796</v>
      </c>
      <c r="M244" s="674">
        <v>356.9209563072428</v>
      </c>
      <c r="N244" s="674">
        <v>231.1213139260391</v>
      </c>
      <c r="O244" s="674">
        <v>0</v>
      </c>
      <c r="P244" s="674">
        <v>0</v>
      </c>
      <c r="Q244" s="674">
        <v>0</v>
      </c>
      <c r="R244" s="674">
        <v>0</v>
      </c>
      <c r="S244" s="674">
        <v>0</v>
      </c>
      <c r="T244" s="674">
        <v>0</v>
      </c>
      <c r="U244" s="674">
        <v>0</v>
      </c>
      <c r="V244" s="674">
        <v>0</v>
      </c>
      <c r="W244" s="674">
        <v>0</v>
      </c>
      <c r="X244" s="674">
        <v>0</v>
      </c>
      <c r="Y244" s="674">
        <v>0</v>
      </c>
      <c r="Z244" s="674">
        <v>0</v>
      </c>
      <c r="AA244" s="674">
        <v>0</v>
      </c>
      <c r="AB244" s="674">
        <v>0</v>
      </c>
      <c r="AC244" s="674">
        <v>0</v>
      </c>
      <c r="AD244" s="674">
        <v>0</v>
      </c>
      <c r="AE244" s="674">
        <v>0</v>
      </c>
      <c r="AF244" s="674">
        <v>0</v>
      </c>
      <c r="AG244" s="674">
        <v>0</v>
      </c>
      <c r="AH244" s="674">
        <v>0</v>
      </c>
      <c r="AI244" s="674">
        <v>0</v>
      </c>
      <c r="AJ244" s="674">
        <v>0</v>
      </c>
      <c r="AK244" s="674">
        <v>0</v>
      </c>
      <c r="AL244" s="674">
        <v>0</v>
      </c>
      <c r="AM244" s="674">
        <v>0</v>
      </c>
      <c r="AN244" s="674">
        <v>0</v>
      </c>
      <c r="AO244" s="674">
        <v>0</v>
      </c>
      <c r="AP244" s="674">
        <v>0</v>
      </c>
      <c r="AQ244" s="674">
        <v>0</v>
      </c>
      <c r="AR244" s="674">
        <v>0</v>
      </c>
      <c r="AS244" s="674">
        <v>0</v>
      </c>
      <c r="AT244" s="674">
        <v>0</v>
      </c>
      <c r="AU244" s="674">
        <v>0</v>
      </c>
      <c r="AV244" s="674">
        <v>0</v>
      </c>
      <c r="AW244" s="674">
        <v>0</v>
      </c>
      <c r="AX244" s="674">
        <v>0</v>
      </c>
      <c r="AY244" s="675">
        <v>0</v>
      </c>
    </row>
    <row r="245" spans="1:51" s="609" customFormat="1" ht="12.75">
      <c r="A245" s="627">
        <f t="shared" si="25"/>
        <v>36</v>
      </c>
      <c r="B245" s="628" t="s">
        <v>173</v>
      </c>
      <c r="C245" s="628" t="s">
        <v>160</v>
      </c>
      <c r="D245" s="628">
        <v>2009</v>
      </c>
      <c r="E245" s="629" t="s">
        <v>161</v>
      </c>
      <c r="F245" s="611" t="b">
        <v>0</v>
      </c>
      <c r="G245" s="676">
        <v>0</v>
      </c>
      <c r="H245" s="677">
        <v>0</v>
      </c>
      <c r="I245" s="677">
        <v>0</v>
      </c>
      <c r="J245" s="677">
        <v>59.063519823707175</v>
      </c>
      <c r="K245" s="677">
        <v>59.063519823707175</v>
      </c>
      <c r="L245" s="677">
        <v>59.063519823707175</v>
      </c>
      <c r="M245" s="677">
        <v>58.97377433479566</v>
      </c>
      <c r="N245" s="677">
        <v>58.8447169012727</v>
      </c>
      <c r="O245" s="677">
        <v>58.69286858636847</v>
      </c>
      <c r="P245" s="677">
        <v>58.69286858636847</v>
      </c>
      <c r="Q245" s="677">
        <v>58.69286858636847</v>
      </c>
      <c r="R245" s="677">
        <v>58.69286858636847</v>
      </c>
      <c r="S245" s="677">
        <v>58.69286858636847</v>
      </c>
      <c r="T245" s="677">
        <v>58.137381011635185</v>
      </c>
      <c r="U245" s="677">
        <v>58.137381011635185</v>
      </c>
      <c r="V245" s="677">
        <v>58.137381011635185</v>
      </c>
      <c r="W245" s="677">
        <v>58.137381011635185</v>
      </c>
      <c r="X245" s="677">
        <v>58.137381011635185</v>
      </c>
      <c r="Y245" s="677">
        <v>56.88864740757866</v>
      </c>
      <c r="Z245" s="677">
        <v>56.88864740757866</v>
      </c>
      <c r="AA245" s="677">
        <v>56.88864740757866</v>
      </c>
      <c r="AB245" s="677">
        <v>50.23283626948031</v>
      </c>
      <c r="AC245" s="677">
        <v>0</v>
      </c>
      <c r="AD245" s="677">
        <v>0</v>
      </c>
      <c r="AE245" s="677">
        <v>0</v>
      </c>
      <c r="AF245" s="677">
        <v>0</v>
      </c>
      <c r="AG245" s="677">
        <v>0</v>
      </c>
      <c r="AH245" s="677">
        <v>0</v>
      </c>
      <c r="AI245" s="677">
        <v>0</v>
      </c>
      <c r="AJ245" s="677">
        <v>0</v>
      </c>
      <c r="AK245" s="677">
        <v>0</v>
      </c>
      <c r="AL245" s="677">
        <v>0</v>
      </c>
      <c r="AM245" s="677">
        <v>0</v>
      </c>
      <c r="AN245" s="677">
        <v>0</v>
      </c>
      <c r="AO245" s="677">
        <v>0</v>
      </c>
      <c r="AP245" s="677">
        <v>0</v>
      </c>
      <c r="AQ245" s="677">
        <v>0</v>
      </c>
      <c r="AR245" s="677">
        <v>0</v>
      </c>
      <c r="AS245" s="677">
        <v>0</v>
      </c>
      <c r="AT245" s="677">
        <v>0</v>
      </c>
      <c r="AU245" s="677">
        <v>0</v>
      </c>
      <c r="AV245" s="677">
        <v>0</v>
      </c>
      <c r="AW245" s="677">
        <v>0</v>
      </c>
      <c r="AX245" s="677">
        <v>0</v>
      </c>
      <c r="AY245" s="678">
        <v>0</v>
      </c>
    </row>
    <row r="246" spans="1:51" s="609" customFormat="1" ht="12.75">
      <c r="A246" s="633">
        <f t="shared" si="25"/>
        <v>37</v>
      </c>
      <c r="B246" s="634" t="s">
        <v>40</v>
      </c>
      <c r="C246" s="634" t="s">
        <v>160</v>
      </c>
      <c r="D246" s="634">
        <v>2009</v>
      </c>
      <c r="E246" s="635" t="s">
        <v>161</v>
      </c>
      <c r="F246" s="611" t="b">
        <v>0</v>
      </c>
      <c r="G246" s="679">
        <v>0</v>
      </c>
      <c r="H246" s="680">
        <v>0</v>
      </c>
      <c r="I246" s="680">
        <v>0</v>
      </c>
      <c r="J246" s="680">
        <v>119.59288379943753</v>
      </c>
      <c r="K246" s="680">
        <v>108.16126855418987</v>
      </c>
      <c r="L246" s="680">
        <v>108.16126855418987</v>
      </c>
      <c r="M246" s="680">
        <v>108.15563578832977</v>
      </c>
      <c r="N246" s="680">
        <v>107.5425308889345</v>
      </c>
      <c r="O246" s="680">
        <v>103.5582129511891</v>
      </c>
      <c r="P246" s="680">
        <v>88.31506802872</v>
      </c>
      <c r="Q246" s="680">
        <v>87.91830912987798</v>
      </c>
      <c r="R246" s="680">
        <v>62.03196961568096</v>
      </c>
      <c r="S246" s="680">
        <v>62.03196961568096</v>
      </c>
      <c r="T246" s="680">
        <v>45.843597455163206</v>
      </c>
      <c r="U246" s="680">
        <v>45.82191846917693</v>
      </c>
      <c r="V246" s="680">
        <v>37.333323297751114</v>
      </c>
      <c r="W246" s="680">
        <v>37.333323297751114</v>
      </c>
      <c r="X246" s="680">
        <v>34.85928302368597</v>
      </c>
      <c r="Y246" s="680">
        <v>17.196840135463408</v>
      </c>
      <c r="Z246" s="680">
        <v>10.643959619787159</v>
      </c>
      <c r="AA246" s="680">
        <v>6.138933876096113</v>
      </c>
      <c r="AB246" s="680">
        <v>5.981547261876118</v>
      </c>
      <c r="AC246" s="680">
        <v>5.981547261876118</v>
      </c>
      <c r="AD246" s="680">
        <v>0</v>
      </c>
      <c r="AE246" s="680">
        <v>0</v>
      </c>
      <c r="AF246" s="680">
        <v>0</v>
      </c>
      <c r="AG246" s="680">
        <v>0</v>
      </c>
      <c r="AH246" s="680">
        <v>0</v>
      </c>
      <c r="AI246" s="680">
        <v>0</v>
      </c>
      <c r="AJ246" s="680">
        <v>0</v>
      </c>
      <c r="AK246" s="680">
        <v>0</v>
      </c>
      <c r="AL246" s="680">
        <v>0</v>
      </c>
      <c r="AM246" s="680">
        <v>0</v>
      </c>
      <c r="AN246" s="680">
        <v>0</v>
      </c>
      <c r="AO246" s="680">
        <v>0</v>
      </c>
      <c r="AP246" s="680">
        <v>0</v>
      </c>
      <c r="AQ246" s="680">
        <v>0</v>
      </c>
      <c r="AR246" s="680">
        <v>0</v>
      </c>
      <c r="AS246" s="680">
        <v>0</v>
      </c>
      <c r="AT246" s="680">
        <v>0</v>
      </c>
      <c r="AU246" s="680">
        <v>0</v>
      </c>
      <c r="AV246" s="680">
        <v>0</v>
      </c>
      <c r="AW246" s="680">
        <v>0</v>
      </c>
      <c r="AX246" s="680">
        <v>0</v>
      </c>
      <c r="AY246" s="681">
        <v>0</v>
      </c>
    </row>
    <row r="247" spans="1:51" s="609" customFormat="1" ht="14.25">
      <c r="A247" s="627">
        <f t="shared" si="25"/>
        <v>38</v>
      </c>
      <c r="B247" s="659" t="s">
        <v>163</v>
      </c>
      <c r="C247" s="628" t="s">
        <v>164</v>
      </c>
      <c r="D247" s="628">
        <v>2009</v>
      </c>
      <c r="E247" s="629" t="s">
        <v>161</v>
      </c>
      <c r="F247" s="611" t="b">
        <v>0</v>
      </c>
      <c r="G247" s="676">
        <v>0</v>
      </c>
      <c r="H247" s="677">
        <v>0</v>
      </c>
      <c r="I247" s="677">
        <v>0</v>
      </c>
      <c r="J247" s="677">
        <v>0</v>
      </c>
      <c r="K247" s="677">
        <v>0</v>
      </c>
      <c r="L247" s="677">
        <v>0</v>
      </c>
      <c r="M247" s="677">
        <v>0</v>
      </c>
      <c r="N247" s="677">
        <v>0</v>
      </c>
      <c r="O247" s="677">
        <v>0</v>
      </c>
      <c r="P247" s="677">
        <v>0</v>
      </c>
      <c r="Q247" s="677">
        <v>0</v>
      </c>
      <c r="R247" s="677">
        <v>0</v>
      </c>
      <c r="S247" s="677">
        <v>0</v>
      </c>
      <c r="T247" s="677">
        <v>0</v>
      </c>
      <c r="U247" s="677">
        <v>0</v>
      </c>
      <c r="V247" s="677">
        <v>0</v>
      </c>
      <c r="W247" s="677">
        <v>0</v>
      </c>
      <c r="X247" s="677">
        <v>0</v>
      </c>
      <c r="Y247" s="677">
        <v>0</v>
      </c>
      <c r="Z247" s="677">
        <v>0</v>
      </c>
      <c r="AA247" s="677">
        <v>0</v>
      </c>
      <c r="AB247" s="677">
        <v>0</v>
      </c>
      <c r="AC247" s="677">
        <v>0</v>
      </c>
      <c r="AD247" s="677">
        <v>0</v>
      </c>
      <c r="AE247" s="677">
        <v>0</v>
      </c>
      <c r="AF247" s="677">
        <v>0</v>
      </c>
      <c r="AG247" s="677">
        <v>0</v>
      </c>
      <c r="AH247" s="677">
        <v>0</v>
      </c>
      <c r="AI247" s="677">
        <v>0</v>
      </c>
      <c r="AJ247" s="677">
        <v>0</v>
      </c>
      <c r="AK247" s="677">
        <v>0</v>
      </c>
      <c r="AL247" s="677">
        <v>0</v>
      </c>
      <c r="AM247" s="677">
        <v>0</v>
      </c>
      <c r="AN247" s="677">
        <v>0</v>
      </c>
      <c r="AO247" s="677">
        <v>0</v>
      </c>
      <c r="AP247" s="677">
        <v>0</v>
      </c>
      <c r="AQ247" s="677">
        <v>0</v>
      </c>
      <c r="AR247" s="677">
        <v>0</v>
      </c>
      <c r="AS247" s="677">
        <v>0</v>
      </c>
      <c r="AT247" s="677">
        <v>0</v>
      </c>
      <c r="AU247" s="677">
        <v>0</v>
      </c>
      <c r="AV247" s="677">
        <v>0</v>
      </c>
      <c r="AW247" s="677">
        <v>0</v>
      </c>
      <c r="AX247" s="677">
        <v>0</v>
      </c>
      <c r="AY247" s="678">
        <v>0</v>
      </c>
    </row>
    <row r="248" spans="1:51" s="609" customFormat="1" ht="12.75">
      <c r="A248" s="633">
        <f t="shared" si="25"/>
        <v>39</v>
      </c>
      <c r="B248" s="634" t="s">
        <v>169</v>
      </c>
      <c r="C248" s="634" t="s">
        <v>162</v>
      </c>
      <c r="D248" s="634">
        <v>2009</v>
      </c>
      <c r="E248" s="635" t="s">
        <v>161</v>
      </c>
      <c r="F248" s="611" t="b">
        <v>0</v>
      </c>
      <c r="G248" s="679">
        <v>0</v>
      </c>
      <c r="H248" s="680">
        <v>0</v>
      </c>
      <c r="I248" s="680">
        <v>0</v>
      </c>
      <c r="J248" s="680">
        <v>215.11363636363635</v>
      </c>
      <c r="K248" s="680">
        <v>215.11363636363635</v>
      </c>
      <c r="L248" s="680">
        <v>215.11363636363635</v>
      </c>
      <c r="M248" s="680">
        <v>215.11363636363635</v>
      </c>
      <c r="N248" s="680">
        <v>215.11363636363635</v>
      </c>
      <c r="O248" s="680">
        <v>215.11363636363635</v>
      </c>
      <c r="P248" s="680">
        <v>215.11363636363635</v>
      </c>
      <c r="Q248" s="680">
        <v>215.11363636363635</v>
      </c>
      <c r="R248" s="680">
        <v>215.11363636363635</v>
      </c>
      <c r="S248" s="680">
        <v>215.11363636363635</v>
      </c>
      <c r="T248" s="680">
        <v>174.2420454545337</v>
      </c>
      <c r="U248" s="680">
        <v>0</v>
      </c>
      <c r="V248" s="680">
        <v>0</v>
      </c>
      <c r="W248" s="680">
        <v>0</v>
      </c>
      <c r="X248" s="680">
        <v>0</v>
      </c>
      <c r="Y248" s="680">
        <v>0</v>
      </c>
      <c r="Z248" s="680">
        <v>0</v>
      </c>
      <c r="AA248" s="680">
        <v>0</v>
      </c>
      <c r="AB248" s="680">
        <v>0</v>
      </c>
      <c r="AC248" s="680">
        <v>0</v>
      </c>
      <c r="AD248" s="680">
        <v>0</v>
      </c>
      <c r="AE248" s="680">
        <v>0</v>
      </c>
      <c r="AF248" s="680">
        <v>0</v>
      </c>
      <c r="AG248" s="680">
        <v>0</v>
      </c>
      <c r="AH248" s="680">
        <v>0</v>
      </c>
      <c r="AI248" s="680">
        <v>0</v>
      </c>
      <c r="AJ248" s="680">
        <v>0</v>
      </c>
      <c r="AK248" s="680">
        <v>0</v>
      </c>
      <c r="AL248" s="680">
        <v>0</v>
      </c>
      <c r="AM248" s="680">
        <v>0</v>
      </c>
      <c r="AN248" s="680">
        <v>0</v>
      </c>
      <c r="AO248" s="680">
        <v>0</v>
      </c>
      <c r="AP248" s="680">
        <v>0</v>
      </c>
      <c r="AQ248" s="680">
        <v>0</v>
      </c>
      <c r="AR248" s="680">
        <v>0</v>
      </c>
      <c r="AS248" s="680">
        <v>0</v>
      </c>
      <c r="AT248" s="680">
        <v>0</v>
      </c>
      <c r="AU248" s="680">
        <v>0</v>
      </c>
      <c r="AV248" s="680">
        <v>0</v>
      </c>
      <c r="AW248" s="680">
        <v>0</v>
      </c>
      <c r="AX248" s="680">
        <v>0</v>
      </c>
      <c r="AY248" s="681">
        <v>0</v>
      </c>
    </row>
    <row r="249" spans="1:51" s="609" customFormat="1" ht="12.75">
      <c r="A249" s="627">
        <f t="shared" si="25"/>
        <v>40</v>
      </c>
      <c r="B249" s="628" t="s">
        <v>41</v>
      </c>
      <c r="C249" s="628" t="s">
        <v>170</v>
      </c>
      <c r="D249" s="628">
        <v>2009</v>
      </c>
      <c r="E249" s="629" t="s">
        <v>161</v>
      </c>
      <c r="F249" s="611" t="b">
        <v>0</v>
      </c>
      <c r="G249" s="676">
        <v>0</v>
      </c>
      <c r="H249" s="677">
        <v>0</v>
      </c>
      <c r="I249" s="677">
        <v>0</v>
      </c>
      <c r="J249" s="677">
        <v>0</v>
      </c>
      <c r="K249" s="677">
        <v>0</v>
      </c>
      <c r="L249" s="677">
        <v>0</v>
      </c>
      <c r="M249" s="677">
        <v>0</v>
      </c>
      <c r="N249" s="677">
        <v>0</v>
      </c>
      <c r="O249" s="677">
        <v>0</v>
      </c>
      <c r="P249" s="677">
        <v>0</v>
      </c>
      <c r="Q249" s="677">
        <v>0</v>
      </c>
      <c r="R249" s="677">
        <v>0</v>
      </c>
      <c r="S249" s="677">
        <v>0</v>
      </c>
      <c r="T249" s="677">
        <v>0</v>
      </c>
      <c r="U249" s="677">
        <v>0</v>
      </c>
      <c r="V249" s="677">
        <v>0</v>
      </c>
      <c r="W249" s="677">
        <v>0</v>
      </c>
      <c r="X249" s="677">
        <v>0</v>
      </c>
      <c r="Y249" s="677">
        <v>0</v>
      </c>
      <c r="Z249" s="677">
        <v>0</v>
      </c>
      <c r="AA249" s="677">
        <v>0</v>
      </c>
      <c r="AB249" s="677">
        <v>0</v>
      </c>
      <c r="AC249" s="677">
        <v>0</v>
      </c>
      <c r="AD249" s="677">
        <v>0</v>
      </c>
      <c r="AE249" s="677">
        <v>0</v>
      </c>
      <c r="AF249" s="677">
        <v>0</v>
      </c>
      <c r="AG249" s="677">
        <v>0</v>
      </c>
      <c r="AH249" s="677">
        <v>0</v>
      </c>
      <c r="AI249" s="677">
        <v>0</v>
      </c>
      <c r="AJ249" s="677">
        <v>0</v>
      </c>
      <c r="AK249" s="677">
        <v>0</v>
      </c>
      <c r="AL249" s="677">
        <v>0</v>
      </c>
      <c r="AM249" s="677">
        <v>0</v>
      </c>
      <c r="AN249" s="677">
        <v>0</v>
      </c>
      <c r="AO249" s="677">
        <v>0</v>
      </c>
      <c r="AP249" s="677">
        <v>0</v>
      </c>
      <c r="AQ249" s="677">
        <v>0</v>
      </c>
      <c r="AR249" s="677">
        <v>0</v>
      </c>
      <c r="AS249" s="677">
        <v>0</v>
      </c>
      <c r="AT249" s="677">
        <v>0</v>
      </c>
      <c r="AU249" s="677">
        <v>0</v>
      </c>
      <c r="AV249" s="677">
        <v>0</v>
      </c>
      <c r="AW249" s="677">
        <v>0</v>
      </c>
      <c r="AX249" s="677">
        <v>0</v>
      </c>
      <c r="AY249" s="678">
        <v>0</v>
      </c>
    </row>
    <row r="250" spans="1:51" s="609" customFormat="1" ht="12.75">
      <c r="A250" s="633">
        <f t="shared" si="25"/>
        <v>41</v>
      </c>
      <c r="B250" s="634" t="s">
        <v>42</v>
      </c>
      <c r="C250" s="634" t="s">
        <v>162</v>
      </c>
      <c r="D250" s="634">
        <v>2009</v>
      </c>
      <c r="E250" s="635" t="s">
        <v>161</v>
      </c>
      <c r="F250" s="611" t="b">
        <v>0</v>
      </c>
      <c r="G250" s="679">
        <v>0</v>
      </c>
      <c r="H250" s="680">
        <v>0</v>
      </c>
      <c r="I250" s="680">
        <v>0</v>
      </c>
      <c r="J250" s="680">
        <v>8.884807586755517</v>
      </c>
      <c r="K250" s="680">
        <v>8.884807586755517</v>
      </c>
      <c r="L250" s="680">
        <v>8.884807586755517</v>
      </c>
      <c r="M250" s="680">
        <v>8.884807586755517</v>
      </c>
      <c r="N250" s="680">
        <v>8.884807586755517</v>
      </c>
      <c r="O250" s="680">
        <v>8.884807586755517</v>
      </c>
      <c r="P250" s="680">
        <v>8.884807586755517</v>
      </c>
      <c r="Q250" s="680">
        <v>8.884807586755517</v>
      </c>
      <c r="R250" s="680">
        <v>8.884807586755517</v>
      </c>
      <c r="S250" s="680">
        <v>8.884807586755517</v>
      </c>
      <c r="T250" s="680">
        <v>8.884807586755517</v>
      </c>
      <c r="U250" s="680">
        <v>8.884807586755517</v>
      </c>
      <c r="V250" s="680">
        <v>8.884807586755517</v>
      </c>
      <c r="W250" s="680">
        <v>8.884807586755517</v>
      </c>
      <c r="X250" s="680">
        <v>8.884807586755517</v>
      </c>
      <c r="Y250" s="680">
        <v>8.884807586755517</v>
      </c>
      <c r="Z250" s="680">
        <v>8.884807586755517</v>
      </c>
      <c r="AA250" s="680">
        <v>8.884807586755517</v>
      </c>
      <c r="AB250" s="680">
        <v>8.884807586755517</v>
      </c>
      <c r="AC250" s="680">
        <v>8.884807586755517</v>
      </c>
      <c r="AD250" s="680">
        <v>0</v>
      </c>
      <c r="AE250" s="680">
        <v>0</v>
      </c>
      <c r="AF250" s="680">
        <v>0</v>
      </c>
      <c r="AG250" s="680">
        <v>0</v>
      </c>
      <c r="AH250" s="680">
        <v>0</v>
      </c>
      <c r="AI250" s="680">
        <v>0</v>
      </c>
      <c r="AJ250" s="680">
        <v>0</v>
      </c>
      <c r="AK250" s="680">
        <v>0</v>
      </c>
      <c r="AL250" s="680">
        <v>0</v>
      </c>
      <c r="AM250" s="680">
        <v>0</v>
      </c>
      <c r="AN250" s="680">
        <v>0</v>
      </c>
      <c r="AO250" s="680">
        <v>0</v>
      </c>
      <c r="AP250" s="680">
        <v>0</v>
      </c>
      <c r="AQ250" s="680">
        <v>0</v>
      </c>
      <c r="AR250" s="680">
        <v>0</v>
      </c>
      <c r="AS250" s="680">
        <v>0</v>
      </c>
      <c r="AT250" s="680">
        <v>0</v>
      </c>
      <c r="AU250" s="680">
        <v>0</v>
      </c>
      <c r="AV250" s="680">
        <v>0</v>
      </c>
      <c r="AW250" s="680">
        <v>0</v>
      </c>
      <c r="AX250" s="680">
        <v>0</v>
      </c>
      <c r="AY250" s="681">
        <v>0</v>
      </c>
    </row>
    <row r="251" spans="1:51" s="609" customFormat="1" ht="12.75">
      <c r="A251" s="627">
        <f t="shared" si="25"/>
        <v>42</v>
      </c>
      <c r="B251" s="628" t="s">
        <v>43</v>
      </c>
      <c r="C251" s="628" t="s">
        <v>174</v>
      </c>
      <c r="D251" s="628">
        <v>2009</v>
      </c>
      <c r="E251" s="629" t="s">
        <v>161</v>
      </c>
      <c r="F251" s="611" t="b">
        <v>0</v>
      </c>
      <c r="G251" s="676">
        <v>0</v>
      </c>
      <c r="H251" s="677">
        <v>0</v>
      </c>
      <c r="I251" s="677">
        <v>0</v>
      </c>
      <c r="J251" s="677">
        <v>463.41357118991243</v>
      </c>
      <c r="K251" s="677">
        <v>463.41357118991243</v>
      </c>
      <c r="L251" s="677">
        <v>463.41357118991243</v>
      </c>
      <c r="M251" s="677">
        <v>463.41357118991243</v>
      </c>
      <c r="N251" s="677">
        <v>463.41357118991243</v>
      </c>
      <c r="O251" s="677">
        <v>463.41357118991243</v>
      </c>
      <c r="P251" s="677">
        <v>463.41357118991243</v>
      </c>
      <c r="Q251" s="677">
        <v>463.41357118991243</v>
      </c>
      <c r="R251" s="677">
        <v>261.0030458426186</v>
      </c>
      <c r="S251" s="677">
        <v>0</v>
      </c>
      <c r="T251" s="677">
        <v>0</v>
      </c>
      <c r="U251" s="677">
        <v>0</v>
      </c>
      <c r="V251" s="677">
        <v>0</v>
      </c>
      <c r="W251" s="677">
        <v>0</v>
      </c>
      <c r="X251" s="677">
        <v>0</v>
      </c>
      <c r="Y251" s="677">
        <v>0</v>
      </c>
      <c r="Z251" s="677">
        <v>0</v>
      </c>
      <c r="AA251" s="677">
        <v>0</v>
      </c>
      <c r="AB251" s="677">
        <v>0</v>
      </c>
      <c r="AC251" s="677">
        <v>0</v>
      </c>
      <c r="AD251" s="677">
        <v>0</v>
      </c>
      <c r="AE251" s="677">
        <v>0</v>
      </c>
      <c r="AF251" s="677">
        <v>0</v>
      </c>
      <c r="AG251" s="677">
        <v>0</v>
      </c>
      <c r="AH251" s="677">
        <v>0</v>
      </c>
      <c r="AI251" s="677">
        <v>0</v>
      </c>
      <c r="AJ251" s="677">
        <v>0</v>
      </c>
      <c r="AK251" s="677">
        <v>0</v>
      </c>
      <c r="AL251" s="677">
        <v>0</v>
      </c>
      <c r="AM251" s="677">
        <v>0</v>
      </c>
      <c r="AN251" s="677">
        <v>0</v>
      </c>
      <c r="AO251" s="677">
        <v>0</v>
      </c>
      <c r="AP251" s="677">
        <v>0</v>
      </c>
      <c r="AQ251" s="677">
        <v>0</v>
      </c>
      <c r="AR251" s="677">
        <v>0</v>
      </c>
      <c r="AS251" s="677">
        <v>0</v>
      </c>
      <c r="AT251" s="677">
        <v>0</v>
      </c>
      <c r="AU251" s="677">
        <v>0</v>
      </c>
      <c r="AV251" s="677">
        <v>0</v>
      </c>
      <c r="AW251" s="677">
        <v>0</v>
      </c>
      <c r="AX251" s="677">
        <v>0</v>
      </c>
      <c r="AY251" s="678">
        <v>0</v>
      </c>
    </row>
    <row r="252" spans="1:51" s="609" customFormat="1" ht="12.75">
      <c r="A252" s="633">
        <f t="shared" si="25"/>
        <v>43</v>
      </c>
      <c r="B252" s="634" t="s">
        <v>177</v>
      </c>
      <c r="C252" s="634" t="s">
        <v>178</v>
      </c>
      <c r="D252" s="634">
        <v>2009</v>
      </c>
      <c r="E252" s="635" t="s">
        <v>161</v>
      </c>
      <c r="F252" s="611" t="b">
        <v>0</v>
      </c>
      <c r="G252" s="679">
        <v>0</v>
      </c>
      <c r="H252" s="680">
        <v>0</v>
      </c>
      <c r="I252" s="680">
        <v>0</v>
      </c>
      <c r="J252" s="680">
        <v>0</v>
      </c>
      <c r="K252" s="680">
        <v>0</v>
      </c>
      <c r="L252" s="680">
        <v>0</v>
      </c>
      <c r="M252" s="680">
        <v>0</v>
      </c>
      <c r="N252" s="680">
        <v>0</v>
      </c>
      <c r="O252" s="680">
        <v>0</v>
      </c>
      <c r="P252" s="680">
        <v>0</v>
      </c>
      <c r="Q252" s="680">
        <v>0</v>
      </c>
      <c r="R252" s="680">
        <v>0</v>
      </c>
      <c r="S252" s="680">
        <v>0</v>
      </c>
      <c r="T252" s="680">
        <v>0</v>
      </c>
      <c r="U252" s="680">
        <v>0</v>
      </c>
      <c r="V252" s="680">
        <v>0</v>
      </c>
      <c r="W252" s="680">
        <v>0</v>
      </c>
      <c r="X252" s="680">
        <v>0</v>
      </c>
      <c r="Y252" s="680">
        <v>0</v>
      </c>
      <c r="Z252" s="680">
        <v>0</v>
      </c>
      <c r="AA252" s="680">
        <v>0</v>
      </c>
      <c r="AB252" s="680">
        <v>0</v>
      </c>
      <c r="AC252" s="680">
        <v>0</v>
      </c>
      <c r="AD252" s="680">
        <v>0</v>
      </c>
      <c r="AE252" s="680">
        <v>0</v>
      </c>
      <c r="AF252" s="680">
        <v>0</v>
      </c>
      <c r="AG252" s="680">
        <v>0</v>
      </c>
      <c r="AH252" s="680">
        <v>0</v>
      </c>
      <c r="AI252" s="680">
        <v>0</v>
      </c>
      <c r="AJ252" s="680">
        <v>0</v>
      </c>
      <c r="AK252" s="680">
        <v>0</v>
      </c>
      <c r="AL252" s="680">
        <v>0</v>
      </c>
      <c r="AM252" s="680">
        <v>0</v>
      </c>
      <c r="AN252" s="680">
        <v>0</v>
      </c>
      <c r="AO252" s="680">
        <v>0</v>
      </c>
      <c r="AP252" s="680">
        <v>0</v>
      </c>
      <c r="AQ252" s="680">
        <v>0</v>
      </c>
      <c r="AR252" s="680">
        <v>0</v>
      </c>
      <c r="AS252" s="680">
        <v>0</v>
      </c>
      <c r="AT252" s="680">
        <v>0</v>
      </c>
      <c r="AU252" s="680">
        <v>0</v>
      </c>
      <c r="AV252" s="680">
        <v>0</v>
      </c>
      <c r="AW252" s="680">
        <v>0</v>
      </c>
      <c r="AX252" s="680">
        <v>0</v>
      </c>
      <c r="AY252" s="681">
        <v>0</v>
      </c>
    </row>
    <row r="253" spans="1:51" s="609" customFormat="1" ht="12.75">
      <c r="A253" s="627">
        <f t="shared" si="25"/>
        <v>44</v>
      </c>
      <c r="B253" s="628" t="s">
        <v>45</v>
      </c>
      <c r="C253" s="628" t="s">
        <v>162</v>
      </c>
      <c r="D253" s="628">
        <v>2009</v>
      </c>
      <c r="E253" s="629" t="s">
        <v>161</v>
      </c>
      <c r="F253" s="611" t="b">
        <v>0</v>
      </c>
      <c r="G253" s="676">
        <v>0</v>
      </c>
      <c r="H253" s="677">
        <v>0</v>
      </c>
      <c r="I253" s="677">
        <v>0</v>
      </c>
      <c r="J253" s="677">
        <v>5.411566082741456</v>
      </c>
      <c r="K253" s="677">
        <v>0</v>
      </c>
      <c r="L253" s="677">
        <v>0</v>
      </c>
      <c r="M253" s="677">
        <v>0</v>
      </c>
      <c r="N253" s="677">
        <v>0</v>
      </c>
      <c r="O253" s="677">
        <v>0</v>
      </c>
      <c r="P253" s="677">
        <v>0</v>
      </c>
      <c r="Q253" s="677">
        <v>0</v>
      </c>
      <c r="R253" s="677">
        <v>0</v>
      </c>
      <c r="S253" s="677">
        <v>0</v>
      </c>
      <c r="T253" s="677">
        <v>0</v>
      </c>
      <c r="U253" s="677">
        <v>0</v>
      </c>
      <c r="V253" s="677">
        <v>0</v>
      </c>
      <c r="W253" s="677">
        <v>0</v>
      </c>
      <c r="X253" s="677">
        <v>0</v>
      </c>
      <c r="Y253" s="677">
        <v>0</v>
      </c>
      <c r="Z253" s="677">
        <v>0</v>
      </c>
      <c r="AA253" s="677">
        <v>0</v>
      </c>
      <c r="AB253" s="677">
        <v>0</v>
      </c>
      <c r="AC253" s="677">
        <v>0</v>
      </c>
      <c r="AD253" s="677">
        <v>0</v>
      </c>
      <c r="AE253" s="677">
        <v>0</v>
      </c>
      <c r="AF253" s="677">
        <v>0</v>
      </c>
      <c r="AG253" s="677">
        <v>0</v>
      </c>
      <c r="AH253" s="677">
        <v>0</v>
      </c>
      <c r="AI253" s="677">
        <v>0</v>
      </c>
      <c r="AJ253" s="677">
        <v>0</v>
      </c>
      <c r="AK253" s="677">
        <v>0</v>
      </c>
      <c r="AL253" s="677">
        <v>0</v>
      </c>
      <c r="AM253" s="677">
        <v>0</v>
      </c>
      <c r="AN253" s="677">
        <v>0</v>
      </c>
      <c r="AO253" s="677">
        <v>0</v>
      </c>
      <c r="AP253" s="677">
        <v>0</v>
      </c>
      <c r="AQ253" s="677">
        <v>0</v>
      </c>
      <c r="AR253" s="677">
        <v>0</v>
      </c>
      <c r="AS253" s="677">
        <v>0</v>
      </c>
      <c r="AT253" s="677">
        <v>0</v>
      </c>
      <c r="AU253" s="677">
        <v>0</v>
      </c>
      <c r="AV253" s="677">
        <v>0</v>
      </c>
      <c r="AW253" s="677">
        <v>0</v>
      </c>
      <c r="AX253" s="677">
        <v>0</v>
      </c>
      <c r="AY253" s="678">
        <v>0</v>
      </c>
    </row>
    <row r="254" spans="1:51" s="609" customFormat="1" ht="12.75">
      <c r="A254" s="633">
        <f t="shared" si="25"/>
        <v>45</v>
      </c>
      <c r="B254" s="634" t="s">
        <v>143</v>
      </c>
      <c r="C254" s="634" t="s">
        <v>162</v>
      </c>
      <c r="D254" s="634">
        <v>2009</v>
      </c>
      <c r="E254" s="635" t="s">
        <v>161</v>
      </c>
      <c r="F254" s="611" t="b">
        <v>0</v>
      </c>
      <c r="G254" s="679">
        <v>0</v>
      </c>
      <c r="H254" s="680">
        <v>0</v>
      </c>
      <c r="I254" s="680">
        <v>0</v>
      </c>
      <c r="J254" s="680">
        <v>51.5152979045388</v>
      </c>
      <c r="K254" s="680">
        <v>0</v>
      </c>
      <c r="L254" s="680">
        <v>0</v>
      </c>
      <c r="M254" s="680">
        <v>0</v>
      </c>
      <c r="N254" s="680">
        <v>0</v>
      </c>
      <c r="O254" s="680">
        <v>0</v>
      </c>
      <c r="P254" s="680">
        <v>0</v>
      </c>
      <c r="Q254" s="680">
        <v>0</v>
      </c>
      <c r="R254" s="680">
        <v>0</v>
      </c>
      <c r="S254" s="680">
        <v>0</v>
      </c>
      <c r="T254" s="680">
        <v>0</v>
      </c>
      <c r="U254" s="680">
        <v>0</v>
      </c>
      <c r="V254" s="680">
        <v>0</v>
      </c>
      <c r="W254" s="680">
        <v>0</v>
      </c>
      <c r="X254" s="680">
        <v>0</v>
      </c>
      <c r="Y254" s="680">
        <v>0</v>
      </c>
      <c r="Z254" s="680">
        <v>0</v>
      </c>
      <c r="AA254" s="680">
        <v>0</v>
      </c>
      <c r="AB254" s="680">
        <v>0</v>
      </c>
      <c r="AC254" s="680">
        <v>0</v>
      </c>
      <c r="AD254" s="680">
        <v>0</v>
      </c>
      <c r="AE254" s="680">
        <v>0</v>
      </c>
      <c r="AF254" s="680">
        <v>0</v>
      </c>
      <c r="AG254" s="680">
        <v>0</v>
      </c>
      <c r="AH254" s="680">
        <v>0</v>
      </c>
      <c r="AI254" s="680">
        <v>0</v>
      </c>
      <c r="AJ254" s="680">
        <v>0</v>
      </c>
      <c r="AK254" s="680">
        <v>0</v>
      </c>
      <c r="AL254" s="680">
        <v>0</v>
      </c>
      <c r="AM254" s="680">
        <v>0</v>
      </c>
      <c r="AN254" s="680">
        <v>0</v>
      </c>
      <c r="AO254" s="680">
        <v>0</v>
      </c>
      <c r="AP254" s="680">
        <v>0</v>
      </c>
      <c r="AQ254" s="680">
        <v>0</v>
      </c>
      <c r="AR254" s="680">
        <v>0</v>
      </c>
      <c r="AS254" s="680">
        <v>0</v>
      </c>
      <c r="AT254" s="680">
        <v>0</v>
      </c>
      <c r="AU254" s="680">
        <v>0</v>
      </c>
      <c r="AV254" s="680">
        <v>0</v>
      </c>
      <c r="AW254" s="680">
        <v>0</v>
      </c>
      <c r="AX254" s="680">
        <v>0</v>
      </c>
      <c r="AY254" s="681">
        <v>0</v>
      </c>
    </row>
    <row r="255" spans="1:51" s="609" customFormat="1" ht="12.75">
      <c r="A255" s="627">
        <f t="shared" si="25"/>
        <v>46</v>
      </c>
      <c r="B255" s="628" t="s">
        <v>46</v>
      </c>
      <c r="C255" s="628" t="s">
        <v>162</v>
      </c>
      <c r="D255" s="628">
        <v>2009</v>
      </c>
      <c r="E255" s="629" t="s">
        <v>161</v>
      </c>
      <c r="F255" s="611" t="b">
        <v>0</v>
      </c>
      <c r="G255" s="676">
        <v>0</v>
      </c>
      <c r="H255" s="677">
        <v>0</v>
      </c>
      <c r="I255" s="677">
        <v>0</v>
      </c>
      <c r="J255" s="677">
        <v>0.983921105952992</v>
      </c>
      <c r="K255" s="677">
        <v>0</v>
      </c>
      <c r="L255" s="677">
        <v>0</v>
      </c>
      <c r="M255" s="677">
        <v>0</v>
      </c>
      <c r="N255" s="677">
        <v>0</v>
      </c>
      <c r="O255" s="677">
        <v>0</v>
      </c>
      <c r="P255" s="677">
        <v>0</v>
      </c>
      <c r="Q255" s="677">
        <v>0</v>
      </c>
      <c r="R255" s="677">
        <v>0</v>
      </c>
      <c r="S255" s="677">
        <v>0</v>
      </c>
      <c r="T255" s="677">
        <v>0</v>
      </c>
      <c r="U255" s="677">
        <v>0</v>
      </c>
      <c r="V255" s="677">
        <v>0</v>
      </c>
      <c r="W255" s="677">
        <v>0</v>
      </c>
      <c r="X255" s="677">
        <v>0</v>
      </c>
      <c r="Y255" s="677">
        <v>0</v>
      </c>
      <c r="Z255" s="677">
        <v>0</v>
      </c>
      <c r="AA255" s="677">
        <v>0</v>
      </c>
      <c r="AB255" s="677">
        <v>0</v>
      </c>
      <c r="AC255" s="677">
        <v>0</v>
      </c>
      <c r="AD255" s="677">
        <v>0</v>
      </c>
      <c r="AE255" s="677">
        <v>0</v>
      </c>
      <c r="AF255" s="677">
        <v>0</v>
      </c>
      <c r="AG255" s="677">
        <v>0</v>
      </c>
      <c r="AH255" s="677">
        <v>0</v>
      </c>
      <c r="AI255" s="677">
        <v>0</v>
      </c>
      <c r="AJ255" s="677">
        <v>0</v>
      </c>
      <c r="AK255" s="677">
        <v>0</v>
      </c>
      <c r="AL255" s="677">
        <v>0</v>
      </c>
      <c r="AM255" s="677">
        <v>0</v>
      </c>
      <c r="AN255" s="677">
        <v>0</v>
      </c>
      <c r="AO255" s="677">
        <v>0</v>
      </c>
      <c r="AP255" s="677">
        <v>0</v>
      </c>
      <c r="AQ255" s="677">
        <v>0</v>
      </c>
      <c r="AR255" s="677">
        <v>0</v>
      </c>
      <c r="AS255" s="677">
        <v>0</v>
      </c>
      <c r="AT255" s="677">
        <v>0</v>
      </c>
      <c r="AU255" s="677">
        <v>0</v>
      </c>
      <c r="AV255" s="677">
        <v>0</v>
      </c>
      <c r="AW255" s="677">
        <v>0</v>
      </c>
      <c r="AX255" s="677">
        <v>0</v>
      </c>
      <c r="AY255" s="678">
        <v>0</v>
      </c>
    </row>
    <row r="256" spans="1:51" s="609" customFormat="1" ht="12.75">
      <c r="A256" s="633">
        <f t="shared" si="25"/>
        <v>47</v>
      </c>
      <c r="B256" s="634" t="s">
        <v>142</v>
      </c>
      <c r="C256" s="634" t="s">
        <v>162</v>
      </c>
      <c r="D256" s="634">
        <v>2009</v>
      </c>
      <c r="E256" s="635" t="s">
        <v>161</v>
      </c>
      <c r="F256" s="611" t="b">
        <v>0</v>
      </c>
      <c r="G256" s="679">
        <v>0</v>
      </c>
      <c r="H256" s="680">
        <v>0</v>
      </c>
      <c r="I256" s="680">
        <v>0</v>
      </c>
      <c r="J256" s="680">
        <v>0</v>
      </c>
      <c r="K256" s="680">
        <v>0</v>
      </c>
      <c r="L256" s="680">
        <v>0</v>
      </c>
      <c r="M256" s="680">
        <v>0</v>
      </c>
      <c r="N256" s="680">
        <v>0</v>
      </c>
      <c r="O256" s="680">
        <v>0</v>
      </c>
      <c r="P256" s="680">
        <v>0</v>
      </c>
      <c r="Q256" s="680">
        <v>0</v>
      </c>
      <c r="R256" s="680">
        <v>0</v>
      </c>
      <c r="S256" s="680">
        <v>0</v>
      </c>
      <c r="T256" s="680">
        <v>0</v>
      </c>
      <c r="U256" s="680">
        <v>0</v>
      </c>
      <c r="V256" s="680">
        <v>0</v>
      </c>
      <c r="W256" s="680">
        <v>0</v>
      </c>
      <c r="X256" s="680">
        <v>0</v>
      </c>
      <c r="Y256" s="680">
        <v>0</v>
      </c>
      <c r="Z256" s="680">
        <v>0</v>
      </c>
      <c r="AA256" s="680">
        <v>0</v>
      </c>
      <c r="AB256" s="680">
        <v>0</v>
      </c>
      <c r="AC256" s="680">
        <v>0</v>
      </c>
      <c r="AD256" s="680">
        <v>0</v>
      </c>
      <c r="AE256" s="680">
        <v>0</v>
      </c>
      <c r="AF256" s="680">
        <v>0</v>
      </c>
      <c r="AG256" s="680">
        <v>0</v>
      </c>
      <c r="AH256" s="680">
        <v>0</v>
      </c>
      <c r="AI256" s="680">
        <v>0</v>
      </c>
      <c r="AJ256" s="680">
        <v>0</v>
      </c>
      <c r="AK256" s="680">
        <v>0</v>
      </c>
      <c r="AL256" s="680">
        <v>0</v>
      </c>
      <c r="AM256" s="680">
        <v>0</v>
      </c>
      <c r="AN256" s="680">
        <v>0</v>
      </c>
      <c r="AO256" s="680">
        <v>0</v>
      </c>
      <c r="AP256" s="680">
        <v>0</v>
      </c>
      <c r="AQ256" s="680">
        <v>0</v>
      </c>
      <c r="AR256" s="680">
        <v>0</v>
      </c>
      <c r="AS256" s="680">
        <v>0</v>
      </c>
      <c r="AT256" s="680">
        <v>0</v>
      </c>
      <c r="AU256" s="680">
        <v>0</v>
      </c>
      <c r="AV256" s="680">
        <v>0</v>
      </c>
      <c r="AW256" s="680">
        <v>0</v>
      </c>
      <c r="AX256" s="680">
        <v>0</v>
      </c>
      <c r="AY256" s="681">
        <v>0</v>
      </c>
    </row>
    <row r="257" spans="1:51" s="609" customFormat="1" ht="12.75">
      <c r="A257" s="627">
        <f t="shared" si="25"/>
        <v>48</v>
      </c>
      <c r="B257" s="628" t="s">
        <v>179</v>
      </c>
      <c r="C257" s="628" t="s">
        <v>160</v>
      </c>
      <c r="D257" s="628">
        <v>2009</v>
      </c>
      <c r="E257" s="629" t="s">
        <v>161</v>
      </c>
      <c r="F257" s="611" t="b">
        <v>0</v>
      </c>
      <c r="G257" s="676">
        <v>0</v>
      </c>
      <c r="H257" s="677">
        <v>0</v>
      </c>
      <c r="I257" s="677">
        <v>0</v>
      </c>
      <c r="J257" s="677">
        <v>0</v>
      </c>
      <c r="K257" s="677">
        <v>0</v>
      </c>
      <c r="L257" s="677">
        <v>0</v>
      </c>
      <c r="M257" s="677">
        <v>0</v>
      </c>
      <c r="N257" s="677">
        <v>0</v>
      </c>
      <c r="O257" s="677">
        <v>0</v>
      </c>
      <c r="P257" s="677">
        <v>0</v>
      </c>
      <c r="Q257" s="677">
        <v>0</v>
      </c>
      <c r="R257" s="677">
        <v>0</v>
      </c>
      <c r="S257" s="677">
        <v>0</v>
      </c>
      <c r="T257" s="677">
        <v>0</v>
      </c>
      <c r="U257" s="677">
        <v>0</v>
      </c>
      <c r="V257" s="677">
        <v>0</v>
      </c>
      <c r="W257" s="677">
        <v>0</v>
      </c>
      <c r="X257" s="677">
        <v>0</v>
      </c>
      <c r="Y257" s="677">
        <v>0</v>
      </c>
      <c r="Z257" s="677">
        <v>0</v>
      </c>
      <c r="AA257" s="677">
        <v>0</v>
      </c>
      <c r="AB257" s="677">
        <v>0</v>
      </c>
      <c r="AC257" s="677">
        <v>0</v>
      </c>
      <c r="AD257" s="677">
        <v>0</v>
      </c>
      <c r="AE257" s="677">
        <v>0</v>
      </c>
      <c r="AF257" s="677">
        <v>0</v>
      </c>
      <c r="AG257" s="677">
        <v>0</v>
      </c>
      <c r="AH257" s="677">
        <v>0</v>
      </c>
      <c r="AI257" s="677">
        <v>0</v>
      </c>
      <c r="AJ257" s="677">
        <v>0</v>
      </c>
      <c r="AK257" s="677">
        <v>0</v>
      </c>
      <c r="AL257" s="677">
        <v>0</v>
      </c>
      <c r="AM257" s="677">
        <v>0</v>
      </c>
      <c r="AN257" s="677">
        <v>0</v>
      </c>
      <c r="AO257" s="677">
        <v>0</v>
      </c>
      <c r="AP257" s="677">
        <v>0</v>
      </c>
      <c r="AQ257" s="677">
        <v>0</v>
      </c>
      <c r="AR257" s="677">
        <v>0</v>
      </c>
      <c r="AS257" s="677">
        <v>0</v>
      </c>
      <c r="AT257" s="677">
        <v>0</v>
      </c>
      <c r="AU257" s="677">
        <v>0</v>
      </c>
      <c r="AV257" s="677">
        <v>0</v>
      </c>
      <c r="AW257" s="677">
        <v>0</v>
      </c>
      <c r="AX257" s="677">
        <v>0</v>
      </c>
      <c r="AY257" s="678">
        <v>0</v>
      </c>
    </row>
    <row r="258" spans="1:51" s="609" customFormat="1" ht="12.75">
      <c r="A258" s="660">
        <f t="shared" si="25"/>
        <v>49</v>
      </c>
      <c r="B258" s="661" t="s">
        <v>180</v>
      </c>
      <c r="C258" s="661" t="s">
        <v>160</v>
      </c>
      <c r="D258" s="661">
        <v>2009</v>
      </c>
      <c r="E258" s="662" t="s">
        <v>161</v>
      </c>
      <c r="F258" s="611" t="b">
        <v>0</v>
      </c>
      <c r="G258" s="702">
        <v>0</v>
      </c>
      <c r="H258" s="703">
        <v>0</v>
      </c>
      <c r="I258" s="703">
        <v>0</v>
      </c>
      <c r="J258" s="703">
        <v>0</v>
      </c>
      <c r="K258" s="703">
        <v>0</v>
      </c>
      <c r="L258" s="703">
        <v>0</v>
      </c>
      <c r="M258" s="703">
        <v>0</v>
      </c>
      <c r="N258" s="703">
        <v>0</v>
      </c>
      <c r="O258" s="703">
        <v>0</v>
      </c>
      <c r="P258" s="703">
        <v>0</v>
      </c>
      <c r="Q258" s="703">
        <v>0</v>
      </c>
      <c r="R258" s="703">
        <v>0</v>
      </c>
      <c r="S258" s="703">
        <v>0</v>
      </c>
      <c r="T258" s="703">
        <v>0</v>
      </c>
      <c r="U258" s="703">
        <v>0</v>
      </c>
      <c r="V258" s="703">
        <v>0</v>
      </c>
      <c r="W258" s="703">
        <v>0</v>
      </c>
      <c r="X258" s="703">
        <v>0</v>
      </c>
      <c r="Y258" s="703">
        <v>0</v>
      </c>
      <c r="Z258" s="703">
        <v>0</v>
      </c>
      <c r="AA258" s="703">
        <v>0</v>
      </c>
      <c r="AB258" s="703">
        <v>0</v>
      </c>
      <c r="AC258" s="703">
        <v>0</v>
      </c>
      <c r="AD258" s="703">
        <v>0</v>
      </c>
      <c r="AE258" s="703">
        <v>0</v>
      </c>
      <c r="AF258" s="703">
        <v>0</v>
      </c>
      <c r="AG258" s="703">
        <v>0</v>
      </c>
      <c r="AH258" s="703">
        <v>0</v>
      </c>
      <c r="AI258" s="703">
        <v>0</v>
      </c>
      <c r="AJ258" s="703">
        <v>0</v>
      </c>
      <c r="AK258" s="703">
        <v>0</v>
      </c>
      <c r="AL258" s="703">
        <v>0</v>
      </c>
      <c r="AM258" s="703">
        <v>0</v>
      </c>
      <c r="AN258" s="703">
        <v>0</v>
      </c>
      <c r="AO258" s="703">
        <v>0</v>
      </c>
      <c r="AP258" s="703">
        <v>0</v>
      </c>
      <c r="AQ258" s="703">
        <v>0</v>
      </c>
      <c r="AR258" s="703">
        <v>0</v>
      </c>
      <c r="AS258" s="703">
        <v>0</v>
      </c>
      <c r="AT258" s="703">
        <v>0</v>
      </c>
      <c r="AU258" s="703">
        <v>0</v>
      </c>
      <c r="AV258" s="703">
        <v>0</v>
      </c>
      <c r="AW258" s="703">
        <v>0</v>
      </c>
      <c r="AX258" s="703">
        <v>0</v>
      </c>
      <c r="AY258" s="704">
        <v>0</v>
      </c>
    </row>
    <row r="259" spans="1:51" s="609" customFormat="1" ht="12.75">
      <c r="A259" s="653">
        <f t="shared" si="25"/>
        <v>50</v>
      </c>
      <c r="B259" s="654" t="s">
        <v>181</v>
      </c>
      <c r="C259" s="654" t="s">
        <v>174</v>
      </c>
      <c r="D259" s="654">
        <v>2009</v>
      </c>
      <c r="E259" s="655" t="s">
        <v>161</v>
      </c>
      <c r="F259" s="611"/>
      <c r="G259" s="699">
        <v>0</v>
      </c>
      <c r="H259" s="700">
        <v>0</v>
      </c>
      <c r="I259" s="700">
        <v>0</v>
      </c>
      <c r="J259" s="700">
        <v>0</v>
      </c>
      <c r="K259" s="700">
        <v>0</v>
      </c>
      <c r="L259" s="700">
        <v>0</v>
      </c>
      <c r="M259" s="700">
        <v>0</v>
      </c>
      <c r="N259" s="700">
        <v>0</v>
      </c>
      <c r="O259" s="700">
        <v>0</v>
      </c>
      <c r="P259" s="700">
        <v>0</v>
      </c>
      <c r="Q259" s="700">
        <v>0</v>
      </c>
      <c r="R259" s="700">
        <v>0</v>
      </c>
      <c r="S259" s="700">
        <v>0</v>
      </c>
      <c r="T259" s="700">
        <v>0</v>
      </c>
      <c r="U259" s="700">
        <v>0</v>
      </c>
      <c r="V259" s="700">
        <v>0</v>
      </c>
      <c r="W259" s="700">
        <v>0</v>
      </c>
      <c r="X259" s="700">
        <v>0</v>
      </c>
      <c r="Y259" s="700">
        <v>0</v>
      </c>
      <c r="Z259" s="700">
        <v>0</v>
      </c>
      <c r="AA259" s="700">
        <v>0</v>
      </c>
      <c r="AB259" s="700">
        <v>0</v>
      </c>
      <c r="AC259" s="700">
        <v>0</v>
      </c>
      <c r="AD259" s="700">
        <v>0</v>
      </c>
      <c r="AE259" s="700">
        <v>0</v>
      </c>
      <c r="AF259" s="700">
        <v>0</v>
      </c>
      <c r="AG259" s="700">
        <v>0</v>
      </c>
      <c r="AH259" s="700">
        <v>0</v>
      </c>
      <c r="AI259" s="700">
        <v>0</v>
      </c>
      <c r="AJ259" s="700">
        <v>0</v>
      </c>
      <c r="AK259" s="700">
        <v>0</v>
      </c>
      <c r="AL259" s="700">
        <v>0</v>
      </c>
      <c r="AM259" s="700">
        <v>0</v>
      </c>
      <c r="AN259" s="700">
        <v>0</v>
      </c>
      <c r="AO259" s="700">
        <v>0</v>
      </c>
      <c r="AP259" s="700">
        <v>0</v>
      </c>
      <c r="AQ259" s="700">
        <v>0</v>
      </c>
      <c r="AR259" s="700">
        <v>0</v>
      </c>
      <c r="AS259" s="700">
        <v>0</v>
      </c>
      <c r="AT259" s="700">
        <v>0</v>
      </c>
      <c r="AU259" s="700">
        <v>0</v>
      </c>
      <c r="AV259" s="700">
        <v>0</v>
      </c>
      <c r="AW259" s="700">
        <v>0</v>
      </c>
      <c r="AX259" s="700">
        <v>0</v>
      </c>
      <c r="AY259" s="701">
        <v>0</v>
      </c>
    </row>
    <row r="260" spans="1:51" s="609" customFormat="1" ht="12.75">
      <c r="A260" s="620">
        <f t="shared" si="25"/>
        <v>51</v>
      </c>
      <c r="B260" s="621" t="s">
        <v>182</v>
      </c>
      <c r="C260" s="621" t="s">
        <v>183</v>
      </c>
      <c r="D260" s="621">
        <v>2008</v>
      </c>
      <c r="E260" s="622" t="s">
        <v>161</v>
      </c>
      <c r="F260" s="611"/>
      <c r="G260" s="673">
        <v>0</v>
      </c>
      <c r="H260" s="674">
        <v>0</v>
      </c>
      <c r="I260" s="674">
        <v>0</v>
      </c>
      <c r="J260" s="674">
        <v>0</v>
      </c>
      <c r="K260" s="674">
        <v>0</v>
      </c>
      <c r="L260" s="674">
        <v>0</v>
      </c>
      <c r="M260" s="674">
        <v>0</v>
      </c>
      <c r="N260" s="674">
        <v>0</v>
      </c>
      <c r="O260" s="674">
        <v>0</v>
      </c>
      <c r="P260" s="674">
        <v>0</v>
      </c>
      <c r="Q260" s="674">
        <v>0</v>
      </c>
      <c r="R260" s="674">
        <v>0</v>
      </c>
      <c r="S260" s="674">
        <v>0</v>
      </c>
      <c r="T260" s="674">
        <v>0</v>
      </c>
      <c r="U260" s="674">
        <v>0</v>
      </c>
      <c r="V260" s="674">
        <v>0</v>
      </c>
      <c r="W260" s="674">
        <v>0</v>
      </c>
      <c r="X260" s="674">
        <v>0</v>
      </c>
      <c r="Y260" s="674">
        <v>0</v>
      </c>
      <c r="Z260" s="674">
        <v>0</v>
      </c>
      <c r="AA260" s="674">
        <v>0</v>
      </c>
      <c r="AB260" s="674">
        <v>0</v>
      </c>
      <c r="AC260" s="674">
        <v>0</v>
      </c>
      <c r="AD260" s="674">
        <v>0</v>
      </c>
      <c r="AE260" s="674">
        <v>0</v>
      </c>
      <c r="AF260" s="674">
        <v>0</v>
      </c>
      <c r="AG260" s="674">
        <v>0</v>
      </c>
      <c r="AH260" s="674">
        <v>0</v>
      </c>
      <c r="AI260" s="674">
        <v>0</v>
      </c>
      <c r="AJ260" s="674">
        <v>0</v>
      </c>
      <c r="AK260" s="674">
        <v>0</v>
      </c>
      <c r="AL260" s="674">
        <v>0</v>
      </c>
      <c r="AM260" s="674">
        <v>0</v>
      </c>
      <c r="AN260" s="674">
        <v>0</v>
      </c>
      <c r="AO260" s="674">
        <v>0</v>
      </c>
      <c r="AP260" s="674">
        <v>0</v>
      </c>
      <c r="AQ260" s="674">
        <v>0</v>
      </c>
      <c r="AR260" s="674">
        <v>0</v>
      </c>
      <c r="AS260" s="674">
        <v>0</v>
      </c>
      <c r="AT260" s="674">
        <v>0</v>
      </c>
      <c r="AU260" s="674">
        <v>0</v>
      </c>
      <c r="AV260" s="674">
        <v>0</v>
      </c>
      <c r="AW260" s="674">
        <v>0</v>
      </c>
      <c r="AX260" s="674">
        <v>0</v>
      </c>
      <c r="AY260" s="675">
        <v>0</v>
      </c>
    </row>
    <row r="261" spans="1:51" s="609" customFormat="1" ht="12.75">
      <c r="A261" s="653">
        <f t="shared" si="25"/>
        <v>52</v>
      </c>
      <c r="B261" s="654" t="s">
        <v>184</v>
      </c>
      <c r="C261" s="654" t="s">
        <v>183</v>
      </c>
      <c r="D261" s="654">
        <v>2008</v>
      </c>
      <c r="E261" s="655" t="s">
        <v>161</v>
      </c>
      <c r="F261" s="611"/>
      <c r="G261" s="699">
        <v>0</v>
      </c>
      <c r="H261" s="700">
        <v>0</v>
      </c>
      <c r="I261" s="700">
        <v>0</v>
      </c>
      <c r="J261" s="700">
        <v>0</v>
      </c>
      <c r="K261" s="700">
        <v>0</v>
      </c>
      <c r="L261" s="700">
        <v>0</v>
      </c>
      <c r="M261" s="700">
        <v>0</v>
      </c>
      <c r="N261" s="700">
        <v>0</v>
      </c>
      <c r="O261" s="700">
        <v>0</v>
      </c>
      <c r="P261" s="700">
        <v>0</v>
      </c>
      <c r="Q261" s="700">
        <v>0</v>
      </c>
      <c r="R261" s="700">
        <v>0</v>
      </c>
      <c r="S261" s="700">
        <v>0</v>
      </c>
      <c r="T261" s="700">
        <v>0</v>
      </c>
      <c r="U261" s="700">
        <v>0</v>
      </c>
      <c r="V261" s="700">
        <v>0</v>
      </c>
      <c r="W261" s="700">
        <v>0</v>
      </c>
      <c r="X261" s="700">
        <v>0</v>
      </c>
      <c r="Y261" s="700">
        <v>0</v>
      </c>
      <c r="Z261" s="700">
        <v>0</v>
      </c>
      <c r="AA261" s="700">
        <v>0</v>
      </c>
      <c r="AB261" s="700">
        <v>0</v>
      </c>
      <c r="AC261" s="700">
        <v>0</v>
      </c>
      <c r="AD261" s="700">
        <v>0</v>
      </c>
      <c r="AE261" s="700">
        <v>0</v>
      </c>
      <c r="AF261" s="700">
        <v>0</v>
      </c>
      <c r="AG261" s="700">
        <v>0</v>
      </c>
      <c r="AH261" s="700">
        <v>0</v>
      </c>
      <c r="AI261" s="700">
        <v>0</v>
      </c>
      <c r="AJ261" s="700">
        <v>0</v>
      </c>
      <c r="AK261" s="700">
        <v>0</v>
      </c>
      <c r="AL261" s="700">
        <v>0</v>
      </c>
      <c r="AM261" s="700">
        <v>0</v>
      </c>
      <c r="AN261" s="700">
        <v>0</v>
      </c>
      <c r="AO261" s="700">
        <v>0</v>
      </c>
      <c r="AP261" s="700">
        <v>0</v>
      </c>
      <c r="AQ261" s="700">
        <v>0</v>
      </c>
      <c r="AR261" s="700">
        <v>0</v>
      </c>
      <c r="AS261" s="700">
        <v>0</v>
      </c>
      <c r="AT261" s="700">
        <v>0</v>
      </c>
      <c r="AU261" s="700">
        <v>0</v>
      </c>
      <c r="AV261" s="700">
        <v>0</v>
      </c>
      <c r="AW261" s="700">
        <v>0</v>
      </c>
      <c r="AX261" s="700">
        <v>0</v>
      </c>
      <c r="AY261" s="701">
        <v>0</v>
      </c>
    </row>
    <row r="262" spans="1:51" s="609" customFormat="1" ht="4.5" customHeight="1">
      <c r="A262" s="619"/>
      <c r="B262" s="619"/>
      <c r="C262" s="619"/>
      <c r="D262" s="619"/>
      <c r="E262" s="619"/>
      <c r="F262" s="607"/>
      <c r="G262" s="608"/>
      <c r="H262" s="608"/>
      <c r="I262" s="608"/>
      <c r="J262" s="608"/>
      <c r="K262" s="608"/>
      <c r="L262" s="608"/>
      <c r="M262" s="608"/>
      <c r="N262" s="608"/>
      <c r="O262" s="608"/>
      <c r="P262" s="608"/>
      <c r="Q262" s="608"/>
      <c r="R262" s="608"/>
      <c r="S262" s="608"/>
      <c r="T262" s="608"/>
      <c r="U262" s="608"/>
      <c r="V262" s="608"/>
      <c r="W262" s="608"/>
      <c r="X262" s="608"/>
      <c r="Y262" s="608"/>
      <c r="Z262" s="608"/>
      <c r="AA262" s="608"/>
      <c r="AB262" s="608"/>
      <c r="AC262" s="608"/>
      <c r="AD262" s="608"/>
      <c r="AE262" s="608"/>
      <c r="AF262" s="608"/>
      <c r="AG262" s="608"/>
      <c r="AH262" s="608"/>
      <c r="AI262" s="608"/>
      <c r="AJ262" s="608"/>
      <c r="AK262" s="608"/>
      <c r="AL262" s="608"/>
      <c r="AM262" s="608"/>
      <c r="AN262" s="608"/>
      <c r="AO262" s="608"/>
      <c r="AP262" s="608"/>
      <c r="AQ262" s="608"/>
      <c r="AR262" s="608"/>
      <c r="AS262" s="608"/>
      <c r="AT262" s="608"/>
      <c r="AU262" s="608"/>
      <c r="AV262" s="608"/>
      <c r="AW262" s="608"/>
      <c r="AX262" s="608"/>
      <c r="AY262" s="608"/>
    </row>
    <row r="263" spans="1:51" s="609" customFormat="1" ht="12.75">
      <c r="A263" s="666" t="s">
        <v>185</v>
      </c>
      <c r="B263" s="667"/>
      <c r="C263" s="667"/>
      <c r="D263" s="667"/>
      <c r="E263" s="668"/>
      <c r="F263" s="607"/>
      <c r="G263" s="705">
        <f>SUM(G210:G214)</f>
        <v>346.4549371042716</v>
      </c>
      <c r="H263" s="705">
        <f aca="true" t="shared" si="26" ref="H263:AY263">SUM(H210:H214)</f>
        <v>346.4549371042716</v>
      </c>
      <c r="I263" s="705">
        <f t="shared" si="26"/>
        <v>346.4549371042716</v>
      </c>
      <c r="J263" s="705">
        <f t="shared" si="26"/>
        <v>346.4549371042716</v>
      </c>
      <c r="K263" s="705">
        <f t="shared" si="26"/>
        <v>61.63079399528859</v>
      </c>
      <c r="L263" s="705">
        <f t="shared" si="26"/>
        <v>61.63079399528859</v>
      </c>
      <c r="M263" s="705">
        <f t="shared" si="26"/>
        <v>56.52598362214768</v>
      </c>
      <c r="N263" s="705">
        <f t="shared" si="26"/>
        <v>56.52598362214768</v>
      </c>
      <c r="O263" s="705">
        <f t="shared" si="26"/>
        <v>53.22143863250183</v>
      </c>
      <c r="P263" s="705">
        <f t="shared" si="26"/>
        <v>53.22143863250183</v>
      </c>
      <c r="Q263" s="705">
        <f t="shared" si="26"/>
        <v>50.380036753869604</v>
      </c>
      <c r="R263" s="705">
        <f t="shared" si="26"/>
        <v>50.380036753869604</v>
      </c>
      <c r="S263" s="705">
        <f t="shared" si="26"/>
        <v>50.380036753869604</v>
      </c>
      <c r="T263" s="705">
        <f t="shared" si="26"/>
        <v>50.380036753869604</v>
      </c>
      <c r="U263" s="705">
        <f t="shared" si="26"/>
        <v>45.77082601734534</v>
      </c>
      <c r="V263" s="705">
        <f t="shared" si="26"/>
        <v>38.38562193253583</v>
      </c>
      <c r="W263" s="705">
        <f t="shared" si="26"/>
        <v>38.38562193253583</v>
      </c>
      <c r="X263" s="705">
        <f t="shared" si="26"/>
        <v>38.38562193253583</v>
      </c>
      <c r="Y263" s="705">
        <f t="shared" si="26"/>
        <v>20.667445027370572</v>
      </c>
      <c r="Z263" s="705">
        <f t="shared" si="26"/>
        <v>20.667445027370572</v>
      </c>
      <c r="AA263" s="705">
        <f t="shared" si="26"/>
        <v>12.059410602880817</v>
      </c>
      <c r="AB263" s="705">
        <f t="shared" si="26"/>
        <v>12.059410602880817</v>
      </c>
      <c r="AC263" s="705">
        <f t="shared" si="26"/>
        <v>12.059410602880817</v>
      </c>
      <c r="AD263" s="705">
        <f t="shared" si="26"/>
        <v>12.059410602880817</v>
      </c>
      <c r="AE263" s="705">
        <f t="shared" si="26"/>
        <v>12.059410602880817</v>
      </c>
      <c r="AF263" s="705">
        <f t="shared" si="26"/>
        <v>12.059410602880817</v>
      </c>
      <c r="AG263" s="705">
        <f t="shared" si="26"/>
        <v>12.059410602880817</v>
      </c>
      <c r="AH263" s="705">
        <f t="shared" si="26"/>
        <v>12.059410602880817</v>
      </c>
      <c r="AI263" s="705">
        <f t="shared" si="26"/>
        <v>12.059410602880817</v>
      </c>
      <c r="AJ263" s="705">
        <f t="shared" si="26"/>
        <v>12.059410602880817</v>
      </c>
      <c r="AK263" s="705">
        <f t="shared" si="26"/>
        <v>0</v>
      </c>
      <c r="AL263" s="705">
        <f t="shared" si="26"/>
        <v>0</v>
      </c>
      <c r="AM263" s="705">
        <f t="shared" si="26"/>
        <v>0</v>
      </c>
      <c r="AN263" s="705">
        <f t="shared" si="26"/>
        <v>0</v>
      </c>
      <c r="AO263" s="705">
        <f t="shared" si="26"/>
        <v>0</v>
      </c>
      <c r="AP263" s="705">
        <f t="shared" si="26"/>
        <v>0</v>
      </c>
      <c r="AQ263" s="705">
        <f t="shared" si="26"/>
        <v>0</v>
      </c>
      <c r="AR263" s="705">
        <f t="shared" si="26"/>
        <v>0</v>
      </c>
      <c r="AS263" s="705">
        <f t="shared" si="26"/>
        <v>0</v>
      </c>
      <c r="AT263" s="705">
        <f t="shared" si="26"/>
        <v>0</v>
      </c>
      <c r="AU263" s="705">
        <f t="shared" si="26"/>
        <v>0</v>
      </c>
      <c r="AV263" s="705">
        <f t="shared" si="26"/>
        <v>0</v>
      </c>
      <c r="AW263" s="705">
        <f t="shared" si="26"/>
        <v>0</v>
      </c>
      <c r="AX263" s="705">
        <f t="shared" si="26"/>
        <v>0</v>
      </c>
      <c r="AY263" s="705">
        <f t="shared" si="26"/>
        <v>0</v>
      </c>
    </row>
    <row r="264" spans="1:51" s="609" customFormat="1" ht="4.5" customHeight="1">
      <c r="A264" s="619"/>
      <c r="B264" s="619"/>
      <c r="C264" s="619"/>
      <c r="D264" s="619"/>
      <c r="E264" s="619"/>
      <c r="F264" s="607"/>
      <c r="G264" s="706"/>
      <c r="H264" s="706"/>
      <c r="I264" s="706"/>
      <c r="J264" s="706"/>
      <c r="K264" s="706"/>
      <c r="L264" s="706"/>
      <c r="M264" s="706"/>
      <c r="N264" s="706"/>
      <c r="O264" s="706"/>
      <c r="P264" s="706"/>
      <c r="Q264" s="706"/>
      <c r="R264" s="706"/>
      <c r="S264" s="706"/>
      <c r="T264" s="706"/>
      <c r="U264" s="706"/>
      <c r="V264" s="706"/>
      <c r="W264" s="706"/>
      <c r="X264" s="706"/>
      <c r="Y264" s="706"/>
      <c r="Z264" s="706"/>
      <c r="AA264" s="706"/>
      <c r="AB264" s="706"/>
      <c r="AC264" s="706"/>
      <c r="AD264" s="706"/>
      <c r="AE264" s="706"/>
      <c r="AF264" s="706"/>
      <c r="AG264" s="706"/>
      <c r="AH264" s="706"/>
      <c r="AI264" s="706"/>
      <c r="AJ264" s="706"/>
      <c r="AK264" s="706"/>
      <c r="AL264" s="706"/>
      <c r="AM264" s="706"/>
      <c r="AN264" s="706"/>
      <c r="AO264" s="706"/>
      <c r="AP264" s="706"/>
      <c r="AQ264" s="706"/>
      <c r="AR264" s="706"/>
      <c r="AS264" s="706"/>
      <c r="AT264" s="706"/>
      <c r="AU264" s="706"/>
      <c r="AV264" s="706"/>
      <c r="AW264" s="706"/>
      <c r="AX264" s="706"/>
      <c r="AY264" s="706"/>
    </row>
    <row r="265" spans="1:51" s="609" customFormat="1" ht="12.75">
      <c r="A265" s="666" t="s">
        <v>186</v>
      </c>
      <c r="B265" s="667"/>
      <c r="C265" s="667"/>
      <c r="D265" s="667"/>
      <c r="E265" s="668"/>
      <c r="F265" s="607"/>
      <c r="G265" s="705">
        <f>SUM(G215:G228)</f>
        <v>0</v>
      </c>
      <c r="H265" s="705">
        <f aca="true" t="shared" si="27" ref="H265:AY265">SUM(H215:H228)</f>
        <v>1281.0689811327743</v>
      </c>
      <c r="I265" s="705">
        <f t="shared" si="27"/>
        <v>559.3736455735694</v>
      </c>
      <c r="J265" s="705">
        <f t="shared" si="27"/>
        <v>468.7542380353987</v>
      </c>
      <c r="K265" s="705">
        <f t="shared" si="27"/>
        <v>468.7542380353987</v>
      </c>
      <c r="L265" s="705">
        <f t="shared" si="27"/>
        <v>318.51363544157493</v>
      </c>
      <c r="M265" s="705">
        <f t="shared" si="27"/>
        <v>303.7691246960316</v>
      </c>
      <c r="N265" s="705">
        <f t="shared" si="27"/>
        <v>303.7691246960316</v>
      </c>
      <c r="O265" s="705">
        <f t="shared" si="27"/>
        <v>303.7691246960316</v>
      </c>
      <c r="P265" s="705">
        <f t="shared" si="27"/>
        <v>152.88096172031032</v>
      </c>
      <c r="Q265" s="705">
        <f t="shared" si="27"/>
        <v>101.76854211476748</v>
      </c>
      <c r="R265" s="705">
        <f t="shared" si="27"/>
        <v>79.57706847598091</v>
      </c>
      <c r="S265" s="705">
        <f t="shared" si="27"/>
        <v>79.57706847598091</v>
      </c>
      <c r="T265" s="705">
        <f t="shared" si="27"/>
        <v>79.57706847598091</v>
      </c>
      <c r="U265" s="705">
        <f t="shared" si="27"/>
        <v>79.57706847598091</v>
      </c>
      <c r="V265" s="705">
        <f t="shared" si="27"/>
        <v>34.07440990803618</v>
      </c>
      <c r="W265" s="705">
        <f t="shared" si="27"/>
        <v>5.969596272790956</v>
      </c>
      <c r="X265" s="705">
        <f t="shared" si="27"/>
        <v>5.024233511003222</v>
      </c>
      <c r="Y265" s="705">
        <f t="shared" si="27"/>
        <v>5.024233511003222</v>
      </c>
      <c r="Z265" s="705">
        <f t="shared" si="27"/>
        <v>1.1388</v>
      </c>
      <c r="AA265" s="705">
        <f t="shared" si="27"/>
        <v>1.1388</v>
      </c>
      <c r="AB265" s="705">
        <f t="shared" si="27"/>
        <v>0</v>
      </c>
      <c r="AC265" s="705">
        <f t="shared" si="27"/>
        <v>0</v>
      </c>
      <c r="AD265" s="705">
        <f t="shared" si="27"/>
        <v>0</v>
      </c>
      <c r="AE265" s="705">
        <f t="shared" si="27"/>
        <v>0</v>
      </c>
      <c r="AF265" s="705">
        <f t="shared" si="27"/>
        <v>0</v>
      </c>
      <c r="AG265" s="705">
        <f t="shared" si="27"/>
        <v>0</v>
      </c>
      <c r="AH265" s="705">
        <f t="shared" si="27"/>
        <v>0</v>
      </c>
      <c r="AI265" s="705">
        <f t="shared" si="27"/>
        <v>0</v>
      </c>
      <c r="AJ265" s="705">
        <f t="shared" si="27"/>
        <v>0</v>
      </c>
      <c r="AK265" s="705">
        <f t="shared" si="27"/>
        <v>0</v>
      </c>
      <c r="AL265" s="705">
        <f t="shared" si="27"/>
        <v>0</v>
      </c>
      <c r="AM265" s="705">
        <f t="shared" si="27"/>
        <v>0</v>
      </c>
      <c r="AN265" s="705">
        <f t="shared" si="27"/>
        <v>0</v>
      </c>
      <c r="AO265" s="705">
        <f t="shared" si="27"/>
        <v>0</v>
      </c>
      <c r="AP265" s="705">
        <f t="shared" si="27"/>
        <v>0</v>
      </c>
      <c r="AQ265" s="705">
        <f t="shared" si="27"/>
        <v>0</v>
      </c>
      <c r="AR265" s="705">
        <f t="shared" si="27"/>
        <v>0</v>
      </c>
      <c r="AS265" s="705">
        <f t="shared" si="27"/>
        <v>0</v>
      </c>
      <c r="AT265" s="705">
        <f t="shared" si="27"/>
        <v>0</v>
      </c>
      <c r="AU265" s="705">
        <f t="shared" si="27"/>
        <v>0</v>
      </c>
      <c r="AV265" s="705">
        <f t="shared" si="27"/>
        <v>0</v>
      </c>
      <c r="AW265" s="705">
        <f t="shared" si="27"/>
        <v>0</v>
      </c>
      <c r="AX265" s="705">
        <f t="shared" si="27"/>
        <v>0</v>
      </c>
      <c r="AY265" s="705">
        <f t="shared" si="27"/>
        <v>0</v>
      </c>
    </row>
    <row r="266" spans="1:51" s="609" customFormat="1" ht="4.5" customHeight="1">
      <c r="A266" s="619"/>
      <c r="B266" s="619"/>
      <c r="C266" s="619"/>
      <c r="D266" s="619"/>
      <c r="E266" s="619"/>
      <c r="F266" s="607"/>
      <c r="G266" s="706"/>
      <c r="H266" s="706"/>
      <c r="I266" s="706"/>
      <c r="J266" s="706"/>
      <c r="K266" s="706"/>
      <c r="L266" s="706"/>
      <c r="M266" s="706"/>
      <c r="N266" s="706"/>
      <c r="O266" s="706"/>
      <c r="P266" s="706"/>
      <c r="Q266" s="706"/>
      <c r="R266" s="706"/>
      <c r="S266" s="706"/>
      <c r="T266" s="706"/>
      <c r="U266" s="706"/>
      <c r="V266" s="706"/>
      <c r="W266" s="706"/>
      <c r="X266" s="706"/>
      <c r="Y266" s="706"/>
      <c r="Z266" s="706"/>
      <c r="AA266" s="706"/>
      <c r="AB266" s="706"/>
      <c r="AC266" s="706"/>
      <c r="AD266" s="706"/>
      <c r="AE266" s="706"/>
      <c r="AF266" s="706"/>
      <c r="AG266" s="706"/>
      <c r="AH266" s="706"/>
      <c r="AI266" s="706"/>
      <c r="AJ266" s="706"/>
      <c r="AK266" s="706"/>
      <c r="AL266" s="706"/>
      <c r="AM266" s="706"/>
      <c r="AN266" s="706"/>
      <c r="AO266" s="706"/>
      <c r="AP266" s="706"/>
      <c r="AQ266" s="706"/>
      <c r="AR266" s="706"/>
      <c r="AS266" s="706"/>
      <c r="AT266" s="706"/>
      <c r="AU266" s="706"/>
      <c r="AV266" s="706"/>
      <c r="AW266" s="706"/>
      <c r="AX266" s="706"/>
      <c r="AY266" s="706"/>
    </row>
    <row r="267" spans="1:51" s="609" customFormat="1" ht="12.75">
      <c r="A267" s="666" t="s">
        <v>187</v>
      </c>
      <c r="B267" s="667"/>
      <c r="C267" s="667"/>
      <c r="D267" s="667"/>
      <c r="E267" s="668"/>
      <c r="F267" s="607"/>
      <c r="G267" s="705">
        <f>SUM(G229:G243,G260:G261)</f>
        <v>0</v>
      </c>
      <c r="H267" s="705">
        <f aca="true" t="shared" si="28" ref="H267:AY267">SUM(H229:H243,H260:H261)</f>
        <v>0</v>
      </c>
      <c r="I267" s="705">
        <f t="shared" si="28"/>
        <v>377.7390255351413</v>
      </c>
      <c r="J267" s="705">
        <f t="shared" si="28"/>
        <v>360.2117595357215</v>
      </c>
      <c r="K267" s="705">
        <f t="shared" si="28"/>
        <v>360.2117595357215</v>
      </c>
      <c r="L267" s="705">
        <f t="shared" si="28"/>
        <v>360.2117595357215</v>
      </c>
      <c r="M267" s="705">
        <f t="shared" si="28"/>
        <v>321.116309520891</v>
      </c>
      <c r="N267" s="705">
        <f t="shared" si="28"/>
        <v>321.017809520891</v>
      </c>
      <c r="O267" s="705">
        <f t="shared" si="28"/>
        <v>285.987268490744</v>
      </c>
      <c r="P267" s="705">
        <f t="shared" si="28"/>
        <v>254.75881181303302</v>
      </c>
      <c r="Q267" s="705">
        <f t="shared" si="28"/>
        <v>195.84304661638194</v>
      </c>
      <c r="R267" s="705">
        <f t="shared" si="28"/>
        <v>152.9480714358653</v>
      </c>
      <c r="S267" s="705">
        <f t="shared" si="28"/>
        <v>136.581203950326</v>
      </c>
      <c r="T267" s="705">
        <f t="shared" si="28"/>
        <v>136.581203950326</v>
      </c>
      <c r="U267" s="705">
        <f t="shared" si="28"/>
        <v>133.15086065224492</v>
      </c>
      <c r="V267" s="705">
        <f t="shared" si="28"/>
        <v>132.71082093115714</v>
      </c>
      <c r="W267" s="705">
        <f t="shared" si="28"/>
        <v>132.28492501215558</v>
      </c>
      <c r="X267" s="705">
        <f t="shared" si="28"/>
        <v>122.58062063940936</v>
      </c>
      <c r="Y267" s="705">
        <f t="shared" si="28"/>
        <v>30.39525506344596</v>
      </c>
      <c r="Z267" s="705">
        <f t="shared" si="28"/>
        <v>30.39525506344596</v>
      </c>
      <c r="AA267" s="705">
        <f t="shared" si="28"/>
        <v>3.0619313352532345</v>
      </c>
      <c r="AB267" s="705">
        <f t="shared" si="28"/>
        <v>3.0619313352532345</v>
      </c>
      <c r="AC267" s="705">
        <f t="shared" si="28"/>
        <v>0</v>
      </c>
      <c r="AD267" s="705">
        <f t="shared" si="28"/>
        <v>0</v>
      </c>
      <c r="AE267" s="705">
        <f t="shared" si="28"/>
        <v>0</v>
      </c>
      <c r="AF267" s="705">
        <f t="shared" si="28"/>
        <v>0</v>
      </c>
      <c r="AG267" s="705">
        <f t="shared" si="28"/>
        <v>0</v>
      </c>
      <c r="AH267" s="705">
        <f t="shared" si="28"/>
        <v>0</v>
      </c>
      <c r="AI267" s="705">
        <f t="shared" si="28"/>
        <v>0</v>
      </c>
      <c r="AJ267" s="705">
        <f t="shared" si="28"/>
        <v>0</v>
      </c>
      <c r="AK267" s="705">
        <f t="shared" si="28"/>
        <v>0</v>
      </c>
      <c r="AL267" s="705">
        <f t="shared" si="28"/>
        <v>0</v>
      </c>
      <c r="AM267" s="705">
        <f t="shared" si="28"/>
        <v>0</v>
      </c>
      <c r="AN267" s="705">
        <f t="shared" si="28"/>
        <v>0</v>
      </c>
      <c r="AO267" s="705">
        <f t="shared" si="28"/>
        <v>0</v>
      </c>
      <c r="AP267" s="705">
        <f t="shared" si="28"/>
        <v>0</v>
      </c>
      <c r="AQ267" s="705">
        <f t="shared" si="28"/>
        <v>0</v>
      </c>
      <c r="AR267" s="705">
        <f t="shared" si="28"/>
        <v>0</v>
      </c>
      <c r="AS267" s="705">
        <f t="shared" si="28"/>
        <v>0</v>
      </c>
      <c r="AT267" s="705">
        <f t="shared" si="28"/>
        <v>0</v>
      </c>
      <c r="AU267" s="705">
        <f t="shared" si="28"/>
        <v>0</v>
      </c>
      <c r="AV267" s="705">
        <f t="shared" si="28"/>
        <v>0</v>
      </c>
      <c r="AW267" s="705">
        <f t="shared" si="28"/>
        <v>0</v>
      </c>
      <c r="AX267" s="705">
        <f t="shared" si="28"/>
        <v>0</v>
      </c>
      <c r="AY267" s="705">
        <f t="shared" si="28"/>
        <v>0</v>
      </c>
    </row>
    <row r="268" spans="1:51" s="609" customFormat="1" ht="4.5" customHeight="1">
      <c r="A268" s="619"/>
      <c r="B268" s="619"/>
      <c r="C268" s="619"/>
      <c r="D268" s="619"/>
      <c r="E268" s="619"/>
      <c r="F268" s="607"/>
      <c r="G268" s="706"/>
      <c r="H268" s="706"/>
      <c r="I268" s="706"/>
      <c r="J268" s="706"/>
      <c r="K268" s="706"/>
      <c r="L268" s="706"/>
      <c r="M268" s="706"/>
      <c r="N268" s="706"/>
      <c r="O268" s="706"/>
      <c r="P268" s="706"/>
      <c r="Q268" s="706"/>
      <c r="R268" s="706"/>
      <c r="S268" s="706"/>
      <c r="T268" s="706"/>
      <c r="U268" s="706"/>
      <c r="V268" s="706"/>
      <c r="W268" s="706"/>
      <c r="X268" s="706"/>
      <c r="Y268" s="706"/>
      <c r="Z268" s="706"/>
      <c r="AA268" s="706"/>
      <c r="AB268" s="706"/>
      <c r="AC268" s="706"/>
      <c r="AD268" s="706"/>
      <c r="AE268" s="706"/>
      <c r="AF268" s="706"/>
      <c r="AG268" s="706"/>
      <c r="AH268" s="706"/>
      <c r="AI268" s="706"/>
      <c r="AJ268" s="706"/>
      <c r="AK268" s="706"/>
      <c r="AL268" s="706"/>
      <c r="AM268" s="706"/>
      <c r="AN268" s="706"/>
      <c r="AO268" s="706"/>
      <c r="AP268" s="706"/>
      <c r="AQ268" s="706"/>
      <c r="AR268" s="706"/>
      <c r="AS268" s="706"/>
      <c r="AT268" s="706"/>
      <c r="AU268" s="706"/>
      <c r="AV268" s="706"/>
      <c r="AW268" s="706"/>
      <c r="AX268" s="706"/>
      <c r="AY268" s="706"/>
    </row>
    <row r="269" spans="1:51" s="609" customFormat="1" ht="12.75">
      <c r="A269" s="666" t="s">
        <v>188</v>
      </c>
      <c r="B269" s="667"/>
      <c r="C269" s="667"/>
      <c r="D269" s="667"/>
      <c r="E269" s="668"/>
      <c r="F269" s="607"/>
      <c r="G269" s="705">
        <f>SUM(G244:G259)</f>
        <v>0</v>
      </c>
      <c r="H269" s="705">
        <f aca="true" t="shared" si="29" ref="H269:AY269">SUM(H244:H259)</f>
        <v>0</v>
      </c>
      <c r="I269" s="705">
        <f t="shared" si="29"/>
        <v>0</v>
      </c>
      <c r="J269" s="705">
        <f t="shared" si="29"/>
        <v>1284.6067173044619</v>
      </c>
      <c r="K269" s="705">
        <f t="shared" si="29"/>
        <v>1215.264316965981</v>
      </c>
      <c r="L269" s="705">
        <f t="shared" si="29"/>
        <v>1215.264316965981</v>
      </c>
      <c r="M269" s="705">
        <f t="shared" si="29"/>
        <v>1211.4623815706727</v>
      </c>
      <c r="N269" s="705">
        <f t="shared" si="29"/>
        <v>1084.9205768565507</v>
      </c>
      <c r="O269" s="705">
        <f t="shared" si="29"/>
        <v>849.6630966778619</v>
      </c>
      <c r="P269" s="705">
        <f t="shared" si="29"/>
        <v>834.4199517553927</v>
      </c>
      <c r="Q269" s="705">
        <f t="shared" si="29"/>
        <v>834.0231928565507</v>
      </c>
      <c r="R269" s="705">
        <f t="shared" si="29"/>
        <v>605.7263279950598</v>
      </c>
      <c r="S269" s="705">
        <f t="shared" si="29"/>
        <v>344.7232821524413</v>
      </c>
      <c r="T269" s="705">
        <f t="shared" si="29"/>
        <v>287.1078315080876</v>
      </c>
      <c r="U269" s="705">
        <f t="shared" si="29"/>
        <v>112.84410706756763</v>
      </c>
      <c r="V269" s="705">
        <f t="shared" si="29"/>
        <v>104.3555118961418</v>
      </c>
      <c r="W269" s="705">
        <f t="shared" si="29"/>
        <v>104.3555118961418</v>
      </c>
      <c r="X269" s="705">
        <f t="shared" si="29"/>
        <v>101.88147162207666</v>
      </c>
      <c r="Y269" s="705">
        <f t="shared" si="29"/>
        <v>82.97029512979758</v>
      </c>
      <c r="Z269" s="705">
        <f t="shared" si="29"/>
        <v>76.41741461412133</v>
      </c>
      <c r="AA269" s="705">
        <f t="shared" si="29"/>
        <v>71.91238887043029</v>
      </c>
      <c r="AB269" s="705">
        <f t="shared" si="29"/>
        <v>65.09919111811195</v>
      </c>
      <c r="AC269" s="705">
        <f t="shared" si="29"/>
        <v>14.866354848631635</v>
      </c>
      <c r="AD269" s="705">
        <f t="shared" si="29"/>
        <v>0</v>
      </c>
      <c r="AE269" s="705">
        <f t="shared" si="29"/>
        <v>0</v>
      </c>
      <c r="AF269" s="705">
        <f t="shared" si="29"/>
        <v>0</v>
      </c>
      <c r="AG269" s="705">
        <f t="shared" si="29"/>
        <v>0</v>
      </c>
      <c r="AH269" s="705">
        <f t="shared" si="29"/>
        <v>0</v>
      </c>
      <c r="AI269" s="705">
        <f t="shared" si="29"/>
        <v>0</v>
      </c>
      <c r="AJ269" s="705">
        <f t="shared" si="29"/>
        <v>0</v>
      </c>
      <c r="AK269" s="705">
        <f t="shared" si="29"/>
        <v>0</v>
      </c>
      <c r="AL269" s="705">
        <f t="shared" si="29"/>
        <v>0</v>
      </c>
      <c r="AM269" s="705">
        <f t="shared" si="29"/>
        <v>0</v>
      </c>
      <c r="AN269" s="705">
        <f t="shared" si="29"/>
        <v>0</v>
      </c>
      <c r="AO269" s="705">
        <f t="shared" si="29"/>
        <v>0</v>
      </c>
      <c r="AP269" s="705">
        <f t="shared" si="29"/>
        <v>0</v>
      </c>
      <c r="AQ269" s="705">
        <f t="shared" si="29"/>
        <v>0</v>
      </c>
      <c r="AR269" s="705">
        <f t="shared" si="29"/>
        <v>0</v>
      </c>
      <c r="AS269" s="705">
        <f t="shared" si="29"/>
        <v>0</v>
      </c>
      <c r="AT269" s="705">
        <f t="shared" si="29"/>
        <v>0</v>
      </c>
      <c r="AU269" s="705">
        <f t="shared" si="29"/>
        <v>0</v>
      </c>
      <c r="AV269" s="705">
        <f t="shared" si="29"/>
        <v>0</v>
      </c>
      <c r="AW269" s="705">
        <f t="shared" si="29"/>
        <v>0</v>
      </c>
      <c r="AX269" s="705">
        <f t="shared" si="29"/>
        <v>0</v>
      </c>
      <c r="AY269" s="705">
        <f t="shared" si="29"/>
        <v>0</v>
      </c>
    </row>
    <row r="270" spans="1:51" s="609" customFormat="1" ht="4.5" customHeight="1">
      <c r="A270" s="619"/>
      <c r="B270" s="619"/>
      <c r="C270" s="619"/>
      <c r="D270" s="619"/>
      <c r="E270" s="619"/>
      <c r="F270" s="607"/>
      <c r="G270" s="706"/>
      <c r="H270" s="706"/>
      <c r="I270" s="706"/>
      <c r="J270" s="706"/>
      <c r="K270" s="706"/>
      <c r="L270" s="706"/>
      <c r="M270" s="706"/>
      <c r="N270" s="706"/>
      <c r="O270" s="706"/>
      <c r="P270" s="706"/>
      <c r="Q270" s="706"/>
      <c r="R270" s="706"/>
      <c r="S270" s="706"/>
      <c r="T270" s="706"/>
      <c r="U270" s="706"/>
      <c r="V270" s="706"/>
      <c r="W270" s="706"/>
      <c r="X270" s="706"/>
      <c r="Y270" s="706"/>
      <c r="Z270" s="706"/>
      <c r="AA270" s="706"/>
      <c r="AB270" s="706"/>
      <c r="AC270" s="706"/>
      <c r="AD270" s="706"/>
      <c r="AE270" s="706"/>
      <c r="AF270" s="706"/>
      <c r="AG270" s="706"/>
      <c r="AH270" s="706"/>
      <c r="AI270" s="706"/>
      <c r="AJ270" s="706"/>
      <c r="AK270" s="706"/>
      <c r="AL270" s="706"/>
      <c r="AM270" s="706"/>
      <c r="AN270" s="706"/>
      <c r="AO270" s="706"/>
      <c r="AP270" s="706"/>
      <c r="AQ270" s="706"/>
      <c r="AR270" s="706"/>
      <c r="AS270" s="706"/>
      <c r="AT270" s="706"/>
      <c r="AU270" s="706"/>
      <c r="AV270" s="706"/>
      <c r="AW270" s="706"/>
      <c r="AX270" s="706"/>
      <c r="AY270" s="706"/>
    </row>
    <row r="271" spans="1:51" s="609" customFormat="1" ht="12.75">
      <c r="A271" s="666" t="s">
        <v>189</v>
      </c>
      <c r="B271" s="670"/>
      <c r="C271" s="670"/>
      <c r="D271" s="670"/>
      <c r="E271" s="671"/>
      <c r="F271" s="607"/>
      <c r="G271" s="705">
        <f aca="true" t="shared" si="30" ref="G271:AY271">SUM(G210:G260)</f>
        <v>346.4549371042716</v>
      </c>
      <c r="H271" s="705">
        <f t="shared" si="30"/>
        <v>1627.523918237046</v>
      </c>
      <c r="I271" s="705">
        <f t="shared" si="30"/>
        <v>1283.5676082129823</v>
      </c>
      <c r="J271" s="705">
        <f t="shared" si="30"/>
        <v>2460.0276519798535</v>
      </c>
      <c r="K271" s="705">
        <f t="shared" si="30"/>
        <v>2105.8611085323896</v>
      </c>
      <c r="L271" s="705">
        <f t="shared" si="30"/>
        <v>1955.620505938566</v>
      </c>
      <c r="M271" s="705">
        <f t="shared" si="30"/>
        <v>1892.8737994097428</v>
      </c>
      <c r="N271" s="705">
        <f t="shared" si="30"/>
        <v>1766.2334946956207</v>
      </c>
      <c r="O271" s="705">
        <f t="shared" si="30"/>
        <v>1492.6409284971396</v>
      </c>
      <c r="P271" s="705">
        <f t="shared" si="30"/>
        <v>1295.281163921238</v>
      </c>
      <c r="Q271" s="705">
        <f t="shared" si="30"/>
        <v>1182.01481834157</v>
      </c>
      <c r="R271" s="705">
        <f t="shared" si="30"/>
        <v>888.6315046607757</v>
      </c>
      <c r="S271" s="705">
        <f t="shared" si="30"/>
        <v>611.2615913326179</v>
      </c>
      <c r="T271" s="705">
        <f t="shared" si="30"/>
        <v>553.6461406882642</v>
      </c>
      <c r="U271" s="705">
        <f t="shared" si="30"/>
        <v>371.34286221313874</v>
      </c>
      <c r="V271" s="705">
        <f t="shared" si="30"/>
        <v>309.526364667871</v>
      </c>
      <c r="W271" s="705">
        <f t="shared" si="30"/>
        <v>280.99565511362425</v>
      </c>
      <c r="X271" s="705">
        <f t="shared" si="30"/>
        <v>267.8719477050251</v>
      </c>
      <c r="Y271" s="705">
        <f t="shared" si="30"/>
        <v>139.05722873161736</v>
      </c>
      <c r="Z271" s="705">
        <f t="shared" si="30"/>
        <v>128.61891470493788</v>
      </c>
      <c r="AA271" s="705">
        <f t="shared" si="30"/>
        <v>88.17253080856435</v>
      </c>
      <c r="AB271" s="705">
        <f t="shared" si="30"/>
        <v>80.22053305624598</v>
      </c>
      <c r="AC271" s="705">
        <f t="shared" si="30"/>
        <v>26.92576545151245</v>
      </c>
      <c r="AD271" s="705">
        <f t="shared" si="30"/>
        <v>12.059410602880817</v>
      </c>
      <c r="AE271" s="705">
        <f t="shared" si="30"/>
        <v>12.059410602880817</v>
      </c>
      <c r="AF271" s="705">
        <f t="shared" si="30"/>
        <v>12.059410602880817</v>
      </c>
      <c r="AG271" s="705">
        <f t="shared" si="30"/>
        <v>12.059410602880817</v>
      </c>
      <c r="AH271" s="705">
        <f t="shared" si="30"/>
        <v>12.059410602880817</v>
      </c>
      <c r="AI271" s="705">
        <f t="shared" si="30"/>
        <v>12.059410602880817</v>
      </c>
      <c r="AJ271" s="705">
        <f t="shared" si="30"/>
        <v>12.059410602880817</v>
      </c>
      <c r="AK271" s="705">
        <f t="shared" si="30"/>
        <v>0</v>
      </c>
      <c r="AL271" s="705">
        <f t="shared" si="30"/>
        <v>0</v>
      </c>
      <c r="AM271" s="705">
        <f t="shared" si="30"/>
        <v>0</v>
      </c>
      <c r="AN271" s="705">
        <f t="shared" si="30"/>
        <v>0</v>
      </c>
      <c r="AO271" s="705">
        <f t="shared" si="30"/>
        <v>0</v>
      </c>
      <c r="AP271" s="705">
        <f t="shared" si="30"/>
        <v>0</v>
      </c>
      <c r="AQ271" s="705">
        <f t="shared" si="30"/>
        <v>0</v>
      </c>
      <c r="AR271" s="705">
        <f t="shared" si="30"/>
        <v>0</v>
      </c>
      <c r="AS271" s="705">
        <f t="shared" si="30"/>
        <v>0</v>
      </c>
      <c r="AT271" s="705">
        <f t="shared" si="30"/>
        <v>0</v>
      </c>
      <c r="AU271" s="705">
        <f t="shared" si="30"/>
        <v>0</v>
      </c>
      <c r="AV271" s="705">
        <f t="shared" si="30"/>
        <v>0</v>
      </c>
      <c r="AW271" s="705">
        <f t="shared" si="30"/>
        <v>0</v>
      </c>
      <c r="AX271" s="705">
        <f t="shared" si="30"/>
        <v>0</v>
      </c>
      <c r="AY271" s="705">
        <f t="shared" si="30"/>
        <v>0</v>
      </c>
    </row>
    <row r="272" spans="7:51" ht="12.75">
      <c r="G272" s="672">
        <v>34</v>
      </c>
      <c r="H272" s="672">
        <f>G272+1</f>
        <v>35</v>
      </c>
      <c r="I272" s="672">
        <f aca="true" t="shared" si="31" ref="I272:AY272">H272+1</f>
        <v>36</v>
      </c>
      <c r="J272" s="672">
        <f t="shared" si="31"/>
        <v>37</v>
      </c>
      <c r="K272" s="672">
        <f t="shared" si="31"/>
        <v>38</v>
      </c>
      <c r="L272" s="672">
        <f t="shared" si="31"/>
        <v>39</v>
      </c>
      <c r="M272" s="672">
        <f t="shared" si="31"/>
        <v>40</v>
      </c>
      <c r="N272" s="672">
        <f t="shared" si="31"/>
        <v>41</v>
      </c>
      <c r="O272" s="672">
        <f t="shared" si="31"/>
        <v>42</v>
      </c>
      <c r="P272" s="672">
        <f t="shared" si="31"/>
        <v>43</v>
      </c>
      <c r="Q272" s="672">
        <f t="shared" si="31"/>
        <v>44</v>
      </c>
      <c r="R272" s="672">
        <f t="shared" si="31"/>
        <v>45</v>
      </c>
      <c r="S272" s="672">
        <f t="shared" si="31"/>
        <v>46</v>
      </c>
      <c r="T272" s="672">
        <f t="shared" si="31"/>
        <v>47</v>
      </c>
      <c r="U272" s="672">
        <f t="shared" si="31"/>
        <v>48</v>
      </c>
      <c r="V272" s="672">
        <f t="shared" si="31"/>
        <v>49</v>
      </c>
      <c r="W272" s="672">
        <f t="shared" si="31"/>
        <v>50</v>
      </c>
      <c r="X272" s="672">
        <f t="shared" si="31"/>
        <v>51</v>
      </c>
      <c r="Y272" s="672">
        <f t="shared" si="31"/>
        <v>52</v>
      </c>
      <c r="Z272" s="672">
        <f t="shared" si="31"/>
        <v>53</v>
      </c>
      <c r="AA272" s="672">
        <f t="shared" si="31"/>
        <v>54</v>
      </c>
      <c r="AB272" s="672">
        <f t="shared" si="31"/>
        <v>55</v>
      </c>
      <c r="AC272" s="672">
        <f t="shared" si="31"/>
        <v>56</v>
      </c>
      <c r="AD272" s="672">
        <f t="shared" si="31"/>
        <v>57</v>
      </c>
      <c r="AE272" s="672">
        <f t="shared" si="31"/>
        <v>58</v>
      </c>
      <c r="AF272" s="672">
        <f t="shared" si="31"/>
        <v>59</v>
      </c>
      <c r="AG272" s="672">
        <f t="shared" si="31"/>
        <v>60</v>
      </c>
      <c r="AH272" s="672">
        <f t="shared" si="31"/>
        <v>61</v>
      </c>
      <c r="AI272" s="672">
        <f t="shared" si="31"/>
        <v>62</v>
      </c>
      <c r="AJ272" s="672">
        <f t="shared" si="31"/>
        <v>63</v>
      </c>
      <c r="AK272" s="672">
        <f t="shared" si="31"/>
        <v>64</v>
      </c>
      <c r="AL272" s="672">
        <f t="shared" si="31"/>
        <v>65</v>
      </c>
      <c r="AM272" s="672">
        <f t="shared" si="31"/>
        <v>66</v>
      </c>
      <c r="AN272" s="672">
        <f t="shared" si="31"/>
        <v>67</v>
      </c>
      <c r="AO272" s="672">
        <f t="shared" si="31"/>
        <v>68</v>
      </c>
      <c r="AP272" s="672">
        <f t="shared" si="31"/>
        <v>69</v>
      </c>
      <c r="AQ272" s="672">
        <f t="shared" si="31"/>
        <v>70</v>
      </c>
      <c r="AR272" s="672">
        <f t="shared" si="31"/>
        <v>71</v>
      </c>
      <c r="AS272" s="672">
        <f t="shared" si="31"/>
        <v>72</v>
      </c>
      <c r="AT272" s="672">
        <f t="shared" si="31"/>
        <v>73</v>
      </c>
      <c r="AU272" s="672">
        <f t="shared" si="31"/>
        <v>74</v>
      </c>
      <c r="AV272" s="672">
        <f t="shared" si="31"/>
        <v>75</v>
      </c>
      <c r="AW272" s="672">
        <f t="shared" si="31"/>
        <v>76</v>
      </c>
      <c r="AX272" s="672">
        <f t="shared" si="31"/>
        <v>77</v>
      </c>
      <c r="AY272" s="672">
        <f t="shared" si="31"/>
        <v>78</v>
      </c>
    </row>
  </sheetData>
  <sheetProtection/>
  <printOptions/>
  <pageMargins left="0.5" right="0.5" top="0.5" bottom="0.5" header="0.35" footer="0.35"/>
  <pageSetup fitToHeight="4" horizontalDpi="600" verticalDpi="600" orientation="landscape" paperSize="17" scale="47" r:id="rId1"/>
  <headerFooter alignWithMargins="0">
    <oddFooter>&amp;L&amp;D &amp;T&amp;RPage &amp;P of &amp;N</oddFooter>
  </headerFooter>
  <rowBreaks count="3" manualBreakCount="3">
    <brk id="72" max="59" man="1"/>
    <brk id="139" max="59" man="1"/>
    <brk id="206" max="59" man="1"/>
  </rowBreaks>
  <colBreaks count="1" manualBreakCount="1">
    <brk id="36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EnerSpectrum Group</dc:creator>
  <cp:keywords/>
  <dc:description/>
  <cp:lastModifiedBy>Miles Thompson</cp:lastModifiedBy>
  <cp:lastPrinted>2011-01-05T18:40:03Z</cp:lastPrinted>
  <dcterms:created xsi:type="dcterms:W3CDTF">2009-08-14T19:01:19Z</dcterms:created>
  <dcterms:modified xsi:type="dcterms:W3CDTF">2011-03-14T13:12:36Z</dcterms:modified>
  <cp:category/>
  <cp:version/>
  <cp:contentType/>
  <cp:contentStatus/>
</cp:coreProperties>
</file>