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9320" windowHeight="12120"/>
  </bookViews>
  <sheets>
    <sheet name="Sheet1" sheetId="1" r:id="rId1"/>
    <sheet name="Sheet2" sheetId="2" r:id="rId2"/>
    <sheet name="Sheet3" sheetId="3" r:id="rId3"/>
  </sheets>
  <calcPr calcId="124519" iterate="1"/>
</workbook>
</file>

<file path=xl/calcChain.xml><?xml version="1.0" encoding="utf-8"?>
<calcChain xmlns="http://schemas.openxmlformats.org/spreadsheetml/2006/main">
  <c r="O16" i="1"/>
  <c r="P16" s="1"/>
  <c r="D16" s="1"/>
  <c r="F16" s="1"/>
  <c r="B20"/>
  <c r="E16"/>
  <c r="K26"/>
  <c r="L26"/>
  <c r="K27"/>
  <c r="L27"/>
  <c r="F18" s="1"/>
  <c r="K28"/>
  <c r="L28"/>
  <c r="F19" s="1"/>
  <c r="K29"/>
  <c r="L29"/>
  <c r="K30"/>
  <c r="L30"/>
  <c r="K31"/>
  <c r="L31"/>
  <c r="K32"/>
  <c r="L32"/>
  <c r="L25"/>
  <c r="K25"/>
  <c r="M26"/>
  <c r="M27"/>
  <c r="M28"/>
  <c r="M29"/>
  <c r="M30"/>
  <c r="O30" s="1"/>
  <c r="M31"/>
  <c r="O31" s="1"/>
  <c r="M32"/>
  <c r="O32" s="1"/>
  <c r="M25"/>
  <c r="J9"/>
  <c r="L33" l="1"/>
  <c r="M33"/>
  <c r="K33"/>
  <c r="F10" l="1"/>
  <c r="F12"/>
  <c r="N29" s="1"/>
  <c r="O29" s="1"/>
  <c r="F11"/>
  <c r="F9"/>
  <c r="N27" s="1"/>
  <c r="O27" s="1"/>
  <c r="F8"/>
  <c r="N26" s="1"/>
  <c r="O26" s="1"/>
  <c r="F7"/>
  <c r="N25" s="1"/>
  <c r="O25" s="1"/>
  <c r="N28" l="1"/>
  <c r="O28" s="1"/>
  <c r="O33" s="1"/>
  <c r="F14"/>
  <c r="F20" s="1"/>
  <c r="N33" l="1"/>
</calcChain>
</file>

<file path=xl/sharedStrings.xml><?xml version="1.0" encoding="utf-8"?>
<sst xmlns="http://schemas.openxmlformats.org/spreadsheetml/2006/main" count="61" uniqueCount="39">
  <si>
    <t>Change</t>
  </si>
  <si>
    <t>Residential</t>
  </si>
  <si>
    <t>kWh</t>
  </si>
  <si>
    <t>GS &lt; 50</t>
  </si>
  <si>
    <t>GS&gt; 50</t>
  </si>
  <si>
    <t>kW</t>
  </si>
  <si>
    <t>GS &gt; 1000</t>
  </si>
  <si>
    <t>Customers</t>
  </si>
  <si>
    <t>Large User</t>
  </si>
  <si>
    <t>Rate</t>
  </si>
  <si>
    <t>(1)</t>
  </si>
  <si>
    <t>(2)</t>
  </si>
  <si>
    <t>Total</t>
  </si>
  <si>
    <t>GS &lt; 50 kW</t>
  </si>
  <si>
    <t>GS &gt;50 to 999 kW</t>
  </si>
  <si>
    <t>GS &gt;1000 to 4999 kW</t>
  </si>
  <si>
    <t>Large Use</t>
  </si>
  <si>
    <t>Sentinel Lights</t>
  </si>
  <si>
    <t>Street Lighting</t>
  </si>
  <si>
    <t>Unmetered and Scattered</t>
  </si>
  <si>
    <t>Transformer Allowance</t>
  </si>
  <si>
    <t>Class</t>
  </si>
  <si>
    <t xml:space="preserve">Dist. Rev. Including Transformer </t>
  </si>
  <si>
    <t>Dist. Rev. Excluding Transformer</t>
  </si>
  <si>
    <t>Application</t>
  </si>
  <si>
    <t>Settlement</t>
  </si>
  <si>
    <t>Change in Settlement 0ver Application</t>
  </si>
  <si>
    <t>Randy's calculations above</t>
  </si>
  <si>
    <t>Difference</t>
  </si>
  <si>
    <t>Change in Tx Allowance</t>
  </si>
  <si>
    <t>Explanations</t>
  </si>
  <si>
    <t>Reduction</t>
  </si>
  <si>
    <t>Revenue calculted on avge customers</t>
  </si>
  <si>
    <t>See below</t>
  </si>
  <si>
    <t>Average</t>
  </si>
  <si>
    <t>Change for rev calcs</t>
  </si>
  <si>
    <t>Fixed distribution revenue calcualted on average Customer Count</t>
  </si>
  <si>
    <t>Customer Count use for Dist. Rev. Calculations</t>
  </si>
  <si>
    <t>Change in Tx Allowance and average customer count used in calculations (11.5 in Appl. and 13 in Settlement avge customers for rev. calcs is 12.25 which is a change in average customers of 0.75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</si>
</sst>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#,##0.0000_);\(#,##0.0000\)"/>
    <numFmt numFmtId="166" formatCode="_-* #,##0_-;\-* #,##0_-;_-* &quot;-&quot;??_-;_-@_-"/>
    <numFmt numFmtId="168" formatCode="#,##0;\(#,##0\)"/>
  </numFmts>
  <fonts count="9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2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0" fillId="0" borderId="0" xfId="0" quotePrefix="1" applyAlignment="1">
      <alignment horizontal="right"/>
    </xf>
    <xf numFmtId="166" fontId="0" fillId="0" borderId="0" xfId="1" applyNumberFormat="1" applyFont="1"/>
    <xf numFmtId="166" fontId="0" fillId="0" borderId="3" xfId="1" applyNumberFormat="1" applyFont="1" applyBorder="1"/>
    <xf numFmtId="0" fontId="4" fillId="0" borderId="0" xfId="0" applyFont="1" applyFill="1" applyBorder="1"/>
    <xf numFmtId="164" fontId="5" fillId="0" borderId="0" xfId="0" applyNumberFormat="1" applyFont="1" applyFill="1" applyBorder="1" applyAlignment="1">
      <alignment horizontal="right"/>
    </xf>
    <xf numFmtId="39" fontId="5" fillId="0" borderId="0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0" fillId="2" borderId="0" xfId="0" applyNumberFormat="1" applyFill="1"/>
    <xf numFmtId="0" fontId="4" fillId="2" borderId="2" xfId="0" applyFont="1" applyFill="1" applyBorder="1" applyAlignment="1">
      <alignment horizontal="center" wrapText="1"/>
    </xf>
    <xf numFmtId="0" fontId="6" fillId="0" borderId="0" xfId="0" applyFont="1"/>
    <xf numFmtId="0" fontId="7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66" fontId="7" fillId="2" borderId="0" xfId="1" applyNumberFormat="1" applyFont="1" applyFill="1" applyAlignment="1">
      <alignment horizontal="center" wrapText="1"/>
    </xf>
    <xf numFmtId="0" fontId="7" fillId="2" borderId="0" xfId="0" applyFont="1" applyFill="1"/>
    <xf numFmtId="3" fontId="6" fillId="0" borderId="2" xfId="0" applyNumberFormat="1" applyFont="1" applyFill="1" applyBorder="1" applyAlignment="1">
      <alignment horizontal="center"/>
    </xf>
    <xf numFmtId="3" fontId="6" fillId="0" borderId="2" xfId="0" applyNumberFormat="1" applyFont="1" applyBorder="1"/>
    <xf numFmtId="0" fontId="6" fillId="0" borderId="2" xfId="0" applyFont="1" applyBorder="1"/>
    <xf numFmtId="3" fontId="7" fillId="0" borderId="5" xfId="0" applyNumberFormat="1" applyFont="1" applyBorder="1"/>
    <xf numFmtId="166" fontId="6" fillId="0" borderId="0" xfId="1" applyNumberFormat="1" applyFont="1"/>
    <xf numFmtId="3" fontId="6" fillId="0" borderId="0" xfId="0" applyNumberFormat="1" applyFont="1" applyBorder="1"/>
    <xf numFmtId="3" fontId="7" fillId="0" borderId="2" xfId="0" applyNumberFormat="1" applyFont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/>
    <xf numFmtId="3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left"/>
    </xf>
    <xf numFmtId="3" fontId="6" fillId="0" borderId="2" xfId="0" applyNumberFormat="1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3" fontId="6" fillId="0" borderId="10" xfId="0" applyNumberFormat="1" applyFont="1" applyBorder="1"/>
    <xf numFmtId="3" fontId="6" fillId="0" borderId="11" xfId="0" applyNumberFormat="1" applyFont="1" applyBorder="1"/>
    <xf numFmtId="0" fontId="6" fillId="0" borderId="11" xfId="0" applyFont="1" applyBorder="1"/>
    <xf numFmtId="0" fontId="6" fillId="0" borderId="12" xfId="0" applyFont="1" applyBorder="1"/>
    <xf numFmtId="3" fontId="6" fillId="0" borderId="7" xfId="0" applyNumberFormat="1" applyFont="1" applyBorder="1"/>
    <xf numFmtId="0" fontId="6" fillId="0" borderId="0" xfId="0" applyFont="1" applyBorder="1"/>
    <xf numFmtId="0" fontId="6" fillId="0" borderId="13" xfId="0" applyFont="1" applyBorder="1"/>
    <xf numFmtId="3" fontId="6" fillId="0" borderId="14" xfId="0" applyNumberFormat="1" applyFont="1" applyBorder="1"/>
    <xf numFmtId="3" fontId="6" fillId="0" borderId="3" xfId="0" applyNumberFormat="1" applyFont="1" applyBorder="1"/>
    <xf numFmtId="0" fontId="6" fillId="0" borderId="3" xfId="0" applyFont="1" applyBorder="1"/>
    <xf numFmtId="0" fontId="6" fillId="0" borderId="15" xfId="0" applyFont="1" applyBorder="1"/>
    <xf numFmtId="168" fontId="0" fillId="0" borderId="0" xfId="0" applyNumberFormat="1"/>
    <xf numFmtId="4" fontId="0" fillId="2" borderId="0" xfId="0" applyNumberFormat="1" applyFill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right"/>
    </xf>
    <xf numFmtId="39" fontId="8" fillId="0" borderId="0" xfId="0" applyNumberFormat="1" applyFont="1" applyFill="1" applyBorder="1" applyAlignment="1">
      <alignment horizontal="right"/>
    </xf>
    <xf numFmtId="0" fontId="8" fillId="0" borderId="1" xfId="0" applyFont="1" applyFill="1" applyBorder="1"/>
    <xf numFmtId="39" fontId="8" fillId="0" borderId="1" xfId="0" applyNumberFormat="1" applyFont="1" applyFill="1" applyBorder="1" applyAlignment="1">
      <alignment horizontal="right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/>
    <xf numFmtId="39" fontId="4" fillId="2" borderId="20" xfId="0" applyNumberFormat="1" applyFont="1" applyFill="1" applyBorder="1" applyAlignment="1">
      <alignment horizontal="center" wrapText="1"/>
    </xf>
    <xf numFmtId="39" fontId="4" fillId="2" borderId="22" xfId="0" applyNumberFormat="1" applyFont="1" applyFill="1" applyBorder="1" applyAlignment="1">
      <alignment horizontal="right"/>
    </xf>
    <xf numFmtId="0" fontId="3" fillId="2" borderId="0" xfId="0" applyFont="1" applyFill="1"/>
    <xf numFmtId="166" fontId="3" fillId="2" borderId="0" xfId="0" applyNumberFormat="1" applyFont="1" applyFill="1" applyAlignment="1"/>
    <xf numFmtId="3" fontId="3" fillId="2" borderId="4" xfId="0" applyNumberFormat="1" applyFont="1" applyFill="1" applyBorder="1"/>
    <xf numFmtId="168" fontId="0" fillId="2" borderId="4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T49"/>
  <sheetViews>
    <sheetView tabSelected="1" zoomScale="90" zoomScaleNormal="90" workbookViewId="0">
      <selection activeCell="B15" sqref="B15"/>
    </sheetView>
  </sheetViews>
  <sheetFormatPr defaultRowHeight="15"/>
  <cols>
    <col min="2" max="2" width="33.85546875" customWidth="1"/>
    <col min="3" max="3" width="13.140625" customWidth="1"/>
    <col min="4" max="4" width="13" customWidth="1"/>
    <col min="5" max="5" width="12.42578125" customWidth="1"/>
    <col min="7" max="8" width="12.7109375" customWidth="1"/>
    <col min="9" max="9" width="13.28515625" customWidth="1"/>
    <col min="10" max="10" width="12.140625" bestFit="1" customWidth="1"/>
    <col min="11" max="11" width="13" style="5" customWidth="1"/>
    <col min="12" max="12" width="10.5703125" customWidth="1"/>
    <col min="13" max="13" width="12.7109375" customWidth="1"/>
    <col min="14" max="14" width="16.140625" customWidth="1"/>
    <col min="15" max="15" width="10.7109375" customWidth="1"/>
    <col min="16" max="16" width="11.5703125" customWidth="1"/>
    <col min="17" max="17" width="10.7109375" customWidth="1"/>
  </cols>
  <sheetData>
    <row r="4" spans="2:18">
      <c r="E4">
        <v>2010</v>
      </c>
    </row>
    <row r="5" spans="2:18">
      <c r="D5" s="3" t="s">
        <v>0</v>
      </c>
      <c r="E5" s="3" t="s">
        <v>9</v>
      </c>
      <c r="N5" s="26"/>
      <c r="O5" s="27"/>
      <c r="P5" s="27"/>
      <c r="Q5" s="28"/>
      <c r="R5" s="28"/>
    </row>
    <row r="6" spans="2:18">
      <c r="D6" s="4" t="s">
        <v>10</v>
      </c>
      <c r="E6" s="4" t="s">
        <v>11</v>
      </c>
      <c r="N6" s="29"/>
      <c r="O6" s="30"/>
      <c r="P6" s="30"/>
      <c r="Q6" s="30"/>
      <c r="R6" s="30"/>
    </row>
    <row r="7" spans="2:18" ht="15.75" customHeight="1">
      <c r="B7" t="s">
        <v>1</v>
      </c>
      <c r="C7" t="s">
        <v>2</v>
      </c>
      <c r="D7" s="1">
        <v>1887459</v>
      </c>
      <c r="E7">
        <v>1.2800000000000001E-2</v>
      </c>
      <c r="F7" s="1">
        <f>D7*E7</f>
        <v>24159.475200000001</v>
      </c>
      <c r="H7" t="s">
        <v>24</v>
      </c>
      <c r="J7" s="5">
        <v>11918130</v>
      </c>
      <c r="N7" s="7"/>
      <c r="O7" s="8"/>
      <c r="P7" s="9"/>
      <c r="Q7" s="8"/>
      <c r="R7" s="8"/>
    </row>
    <row r="8" spans="2:18">
      <c r="B8" t="s">
        <v>3</v>
      </c>
      <c r="C8" t="s">
        <v>2</v>
      </c>
      <c r="D8" s="1">
        <v>558936</v>
      </c>
      <c r="E8">
        <v>1.5599999999999999E-2</v>
      </c>
      <c r="F8" s="1">
        <f t="shared" ref="F8:F12" si="0">D8*E8</f>
        <v>8719.4015999999992</v>
      </c>
      <c r="H8" t="s">
        <v>25</v>
      </c>
      <c r="J8" s="6">
        <v>12103910</v>
      </c>
      <c r="N8" s="7"/>
      <c r="O8" s="8"/>
      <c r="P8" s="9"/>
      <c r="Q8" s="8"/>
      <c r="R8" s="8"/>
    </row>
    <row r="9" spans="2:18" ht="15.75" thickBot="1">
      <c r="B9" t="s">
        <v>4</v>
      </c>
      <c r="C9" t="s">
        <v>5</v>
      </c>
      <c r="D9" s="1">
        <v>3768</v>
      </c>
      <c r="E9">
        <v>2.3658000000000001</v>
      </c>
      <c r="F9" s="1">
        <f t="shared" si="0"/>
        <v>8914.3343999999997</v>
      </c>
      <c r="H9" t="s">
        <v>31</v>
      </c>
      <c r="J9" s="71">
        <f>+J7-J8</f>
        <v>-185780</v>
      </c>
      <c r="N9" s="7"/>
      <c r="O9" s="8"/>
      <c r="P9" s="9"/>
      <c r="Q9" s="8"/>
      <c r="R9" s="8"/>
    </row>
    <row r="10" spans="2:18" ht="15.75" thickTop="1">
      <c r="B10" t="s">
        <v>6</v>
      </c>
      <c r="C10" t="s">
        <v>7</v>
      </c>
      <c r="D10" s="12">
        <v>2</v>
      </c>
      <c r="E10">
        <v>926.33</v>
      </c>
      <c r="F10" s="1">
        <f>D10*E10*12</f>
        <v>22231.920000000002</v>
      </c>
      <c r="N10" s="7"/>
      <c r="O10" s="8"/>
      <c r="P10" s="9"/>
      <c r="Q10" s="8"/>
      <c r="R10" s="8"/>
    </row>
    <row r="11" spans="2:18">
      <c r="B11" t="s">
        <v>6</v>
      </c>
      <c r="C11" t="s">
        <v>5</v>
      </c>
      <c r="D11" s="1">
        <v>37240</v>
      </c>
      <c r="E11">
        <v>2.9296000000000002</v>
      </c>
      <c r="F11" s="1">
        <f t="shared" si="0"/>
        <v>109098.304</v>
      </c>
      <c r="N11" s="55"/>
      <c r="O11" s="57"/>
      <c r="P11" s="58"/>
      <c r="Q11" s="8"/>
      <c r="R11" s="8"/>
    </row>
    <row r="12" spans="2:18">
      <c r="B12" t="s">
        <v>8</v>
      </c>
      <c r="C12" t="s">
        <v>5</v>
      </c>
      <c r="D12" s="1">
        <v>15147</v>
      </c>
      <c r="E12">
        <v>2.4702999999999999</v>
      </c>
      <c r="F12" s="2">
        <f t="shared" si="0"/>
        <v>37417.634099999996</v>
      </c>
      <c r="N12" s="55"/>
      <c r="O12" s="58"/>
      <c r="P12" s="58"/>
      <c r="Q12" s="8"/>
      <c r="R12" s="8"/>
    </row>
    <row r="13" spans="2:18" ht="15.75" thickBot="1">
      <c r="N13" s="7"/>
      <c r="O13" s="9"/>
      <c r="P13" s="9"/>
      <c r="Q13" s="8"/>
      <c r="R13" s="8"/>
    </row>
    <row r="14" spans="2:18">
      <c r="B14" t="s">
        <v>12</v>
      </c>
      <c r="F14" s="1">
        <f>SUM(F7:F12)</f>
        <v>210541.0693</v>
      </c>
      <c r="M14" s="61" t="s">
        <v>37</v>
      </c>
      <c r="N14" s="62"/>
      <c r="O14" s="62"/>
      <c r="P14" s="63"/>
      <c r="Q14" s="8"/>
      <c r="R14" s="8"/>
    </row>
    <row r="15" spans="2:18" ht="26.25">
      <c r="B15" s="68" t="s">
        <v>32</v>
      </c>
      <c r="M15" s="64" t="s">
        <v>24</v>
      </c>
      <c r="N15" s="56" t="s">
        <v>25</v>
      </c>
      <c r="O15" s="57" t="s">
        <v>34</v>
      </c>
      <c r="P15" s="66" t="s">
        <v>35</v>
      </c>
      <c r="Q15" s="8"/>
      <c r="R15" s="8"/>
    </row>
    <row r="16" spans="2:18" ht="15.75" thickBot="1">
      <c r="B16" t="s">
        <v>6</v>
      </c>
      <c r="C16" t="s">
        <v>7</v>
      </c>
      <c r="D16" s="54">
        <f>+P16</f>
        <v>0.75</v>
      </c>
      <c r="E16">
        <f>+E10</f>
        <v>926.33</v>
      </c>
      <c r="F16" s="53">
        <f>-D16*E16*12</f>
        <v>-8336.9700000000012</v>
      </c>
      <c r="G16" t="s">
        <v>36</v>
      </c>
      <c r="M16" s="65">
        <v>11.5</v>
      </c>
      <c r="N16" s="59">
        <v>13</v>
      </c>
      <c r="O16" s="60">
        <f>+(M16+N16)/2</f>
        <v>12.25</v>
      </c>
      <c r="P16" s="67">
        <f>+N16-O16</f>
        <v>0.75</v>
      </c>
      <c r="Q16" s="8"/>
      <c r="R16" s="8"/>
    </row>
    <row r="17" spans="2:20">
      <c r="B17" s="68" t="s">
        <v>29</v>
      </c>
      <c r="C17" t="s">
        <v>33</v>
      </c>
      <c r="N17" s="55"/>
      <c r="O17" s="8"/>
      <c r="P17" s="9"/>
      <c r="Q17" s="8"/>
      <c r="R17" s="8"/>
    </row>
    <row r="18" spans="2:20">
      <c r="B18" t="s">
        <v>4</v>
      </c>
      <c r="C18" t="s">
        <v>5</v>
      </c>
      <c r="F18" s="53">
        <f>-L27</f>
        <v>-306.76195489546808</v>
      </c>
      <c r="N18" s="55"/>
      <c r="O18" s="8"/>
      <c r="P18" s="9"/>
      <c r="Q18" s="8"/>
      <c r="R18" s="8"/>
    </row>
    <row r="19" spans="2:20">
      <c r="B19" t="s">
        <v>6</v>
      </c>
      <c r="C19" t="s">
        <v>5</v>
      </c>
      <c r="F19" s="53">
        <f>-L28</f>
        <v>-16131.006477510804</v>
      </c>
      <c r="N19" s="55"/>
      <c r="O19" s="8"/>
      <c r="P19" s="9"/>
      <c r="Q19" s="8"/>
      <c r="R19" s="8"/>
    </row>
    <row r="20" spans="2:20" ht="15.75" thickBot="1">
      <c r="B20" s="69" t="str">
        <f>+K23</f>
        <v>Change in Settlement 0ver Application</v>
      </c>
      <c r="F20" s="70">
        <f>SUM(F14:F19)</f>
        <v>185766.33086759376</v>
      </c>
      <c r="N20" s="55"/>
      <c r="O20" s="8"/>
      <c r="P20" s="9"/>
      <c r="Q20" s="8"/>
      <c r="R20" s="8"/>
    </row>
    <row r="21" spans="2:20" ht="15.75" thickTop="1">
      <c r="N21" s="7"/>
      <c r="O21" s="8"/>
      <c r="P21" s="9"/>
      <c r="Q21" s="8"/>
      <c r="R21" s="8"/>
    </row>
    <row r="23" spans="2:20" s="14" customFormat="1" ht="19.5" customHeight="1">
      <c r="C23" s="15" t="s">
        <v>24</v>
      </c>
      <c r="D23" s="15"/>
      <c r="E23" s="15"/>
      <c r="G23" s="16" t="s">
        <v>25</v>
      </c>
      <c r="H23" s="16"/>
      <c r="I23" s="16"/>
      <c r="K23" s="17" t="s">
        <v>26</v>
      </c>
      <c r="L23" s="17"/>
      <c r="M23" s="17"/>
    </row>
    <row r="24" spans="2:20" s="14" customFormat="1" ht="38.25">
      <c r="B24" s="18" t="s">
        <v>21</v>
      </c>
      <c r="C24" s="13" t="s">
        <v>22</v>
      </c>
      <c r="D24" s="13" t="s">
        <v>20</v>
      </c>
      <c r="E24" s="13" t="s">
        <v>23</v>
      </c>
      <c r="G24" s="13" t="s">
        <v>22</v>
      </c>
      <c r="H24" s="13" t="s">
        <v>20</v>
      </c>
      <c r="I24" s="13" t="s">
        <v>23</v>
      </c>
      <c r="K24" s="13" t="s">
        <v>22</v>
      </c>
      <c r="L24" s="13" t="s">
        <v>20</v>
      </c>
      <c r="M24" s="13" t="s">
        <v>23</v>
      </c>
      <c r="N24" s="13" t="s">
        <v>27</v>
      </c>
      <c r="O24" s="13" t="s">
        <v>28</v>
      </c>
      <c r="P24" s="39" t="s">
        <v>30</v>
      </c>
      <c r="Q24" s="40"/>
      <c r="R24" s="40"/>
      <c r="S24" s="40"/>
      <c r="T24" s="41"/>
    </row>
    <row r="25" spans="2:20" s="14" customFormat="1" ht="15" customHeight="1">
      <c r="B25" s="14" t="s">
        <v>1</v>
      </c>
      <c r="C25" s="19">
        <v>7764594.3962125443</v>
      </c>
      <c r="D25" s="19"/>
      <c r="E25" s="19">
        <v>7764594.3962125443</v>
      </c>
      <c r="G25" s="19">
        <v>7788753.8682690673</v>
      </c>
      <c r="H25" s="19"/>
      <c r="I25" s="19">
        <v>7788753.8682690673</v>
      </c>
      <c r="K25" s="20">
        <f>+G25-C25</f>
        <v>24159.472056522965</v>
      </c>
      <c r="L25" s="20">
        <f>+H25-D25</f>
        <v>0</v>
      </c>
      <c r="M25" s="20">
        <f>+I25-E25</f>
        <v>24159.472056522965</v>
      </c>
      <c r="N25" s="20">
        <f>+F7</f>
        <v>24159.475200000001</v>
      </c>
      <c r="O25" s="20">
        <f>+N25-M25</f>
        <v>3.1434770353371277E-3</v>
      </c>
      <c r="P25" s="42"/>
      <c r="Q25" s="43"/>
      <c r="R25" s="43"/>
      <c r="S25" s="44"/>
      <c r="T25" s="45"/>
    </row>
    <row r="26" spans="2:20" s="14" customFormat="1" ht="15" customHeight="1">
      <c r="B26" s="14" t="s">
        <v>13</v>
      </c>
      <c r="C26" s="19">
        <v>1574036.4530467368</v>
      </c>
      <c r="D26" s="19"/>
      <c r="E26" s="19">
        <v>1574036.4530467368</v>
      </c>
      <c r="G26" s="19">
        <v>1582755.8603401482</v>
      </c>
      <c r="H26" s="19"/>
      <c r="I26" s="19">
        <v>1582755.8603401482</v>
      </c>
      <c r="K26" s="20">
        <f t="shared" ref="K26:K32" si="1">+G26-C26</f>
        <v>8719.4072934114374</v>
      </c>
      <c r="L26" s="20">
        <f t="shared" ref="L26:L32" si="2">+H26-D26</f>
        <v>0</v>
      </c>
      <c r="M26" s="20">
        <f>+I26-E26</f>
        <v>8719.4072934114374</v>
      </c>
      <c r="N26" s="20">
        <f>+F8</f>
        <v>8719.4015999999992</v>
      </c>
      <c r="O26" s="20">
        <f t="shared" ref="O26:O32" si="3">+N26-M26</f>
        <v>-5.6934114381874679E-3</v>
      </c>
      <c r="P26" s="46"/>
      <c r="Q26" s="24"/>
      <c r="R26" s="24"/>
      <c r="S26" s="47"/>
      <c r="T26" s="48"/>
    </row>
    <row r="27" spans="2:20" s="14" customFormat="1" ht="15" customHeight="1">
      <c r="B27" s="14" t="s">
        <v>14</v>
      </c>
      <c r="C27" s="19">
        <v>1450832.6375151947</v>
      </c>
      <c r="D27" s="19">
        <v>41349.219173719968</v>
      </c>
      <c r="E27" s="19">
        <v>1409483.4183414748</v>
      </c>
      <c r="G27" s="19">
        <v>1459747.511008607</v>
      </c>
      <c r="H27" s="19">
        <v>41655.981128615436</v>
      </c>
      <c r="I27" s="19">
        <v>1418091.5298799917</v>
      </c>
      <c r="K27" s="20">
        <f t="shared" si="1"/>
        <v>8914.8734934122767</v>
      </c>
      <c r="L27" s="20">
        <f t="shared" si="2"/>
        <v>306.76195489546808</v>
      </c>
      <c r="M27" s="20">
        <f>+I27-E27</f>
        <v>8608.1115385168232</v>
      </c>
      <c r="N27" s="20">
        <f>+F9</f>
        <v>8914.3343999999997</v>
      </c>
      <c r="O27" s="20">
        <f t="shared" si="3"/>
        <v>306.22286148317653</v>
      </c>
      <c r="P27" s="37" t="s">
        <v>29</v>
      </c>
      <c r="Q27" s="37"/>
      <c r="R27" s="37"/>
      <c r="S27" s="37"/>
      <c r="T27" s="37"/>
    </row>
    <row r="28" spans="2:20" s="14" customFormat="1" ht="54.75" customHeight="1">
      <c r="B28" s="35" t="s">
        <v>15</v>
      </c>
      <c r="C28" s="34">
        <v>691176.0931469769</v>
      </c>
      <c r="D28" s="34">
        <v>111057.50472960008</v>
      </c>
      <c r="E28" s="34">
        <v>580118.58841737686</v>
      </c>
      <c r="F28" s="35"/>
      <c r="G28" s="34">
        <v>814182.25821008394</v>
      </c>
      <c r="H28" s="34">
        <v>127188.51120711089</v>
      </c>
      <c r="I28" s="34">
        <v>686993.74700297299</v>
      </c>
      <c r="J28" s="35"/>
      <c r="K28" s="36">
        <f t="shared" si="1"/>
        <v>123006.16506310704</v>
      </c>
      <c r="L28" s="36">
        <f t="shared" si="2"/>
        <v>16131.006477510804</v>
      </c>
      <c r="M28" s="36">
        <f>+I28-E28</f>
        <v>106875.15858559613</v>
      </c>
      <c r="N28" s="36">
        <f>+F10+F11</f>
        <v>131330.22400000002</v>
      </c>
      <c r="O28" s="36">
        <f t="shared" si="3"/>
        <v>24455.065414403885</v>
      </c>
      <c r="P28" s="38" t="s">
        <v>38</v>
      </c>
      <c r="Q28" s="38"/>
      <c r="R28" s="38"/>
      <c r="S28" s="38"/>
      <c r="T28" s="38"/>
    </row>
    <row r="29" spans="2:20" s="14" customFormat="1" ht="15" customHeight="1">
      <c r="B29" s="14" t="s">
        <v>16</v>
      </c>
      <c r="C29" s="19">
        <v>527678.8664851035</v>
      </c>
      <c r="D29" s="19">
        <v>0</v>
      </c>
      <c r="E29" s="19">
        <v>527678.8664851035</v>
      </c>
      <c r="G29" s="19">
        <v>565096.33074292436</v>
      </c>
      <c r="H29" s="19">
        <v>0</v>
      </c>
      <c r="I29" s="19">
        <v>565096.33074292436</v>
      </c>
      <c r="K29" s="20">
        <f t="shared" si="1"/>
        <v>37417.464257820859</v>
      </c>
      <c r="L29" s="20">
        <f t="shared" si="2"/>
        <v>0</v>
      </c>
      <c r="M29" s="20">
        <f>+I29-E29</f>
        <v>37417.464257820859</v>
      </c>
      <c r="N29" s="20">
        <f>+F12</f>
        <v>37417.634099999996</v>
      </c>
      <c r="O29" s="20">
        <f t="shared" si="3"/>
        <v>0.16984217913704924</v>
      </c>
      <c r="P29" s="46"/>
      <c r="Q29" s="24"/>
      <c r="R29" s="24"/>
      <c r="S29" s="47"/>
      <c r="T29" s="48"/>
    </row>
    <row r="30" spans="2:20" s="14" customFormat="1" ht="15" customHeight="1">
      <c r="B30" s="14" t="s">
        <v>17</v>
      </c>
      <c r="C30" s="19">
        <v>2713.2688531668305</v>
      </c>
      <c r="D30" s="19"/>
      <c r="E30" s="19">
        <v>2713.2688531668305</v>
      </c>
      <c r="G30" s="19">
        <v>2713.2688531668305</v>
      </c>
      <c r="H30" s="19"/>
      <c r="I30" s="19">
        <v>2713.2688531668305</v>
      </c>
      <c r="K30" s="20">
        <f t="shared" si="1"/>
        <v>0</v>
      </c>
      <c r="L30" s="20">
        <f t="shared" si="2"/>
        <v>0</v>
      </c>
      <c r="M30" s="20">
        <f>+I30-E30</f>
        <v>0</v>
      </c>
      <c r="N30" s="20"/>
      <c r="O30" s="20">
        <f t="shared" si="3"/>
        <v>0</v>
      </c>
      <c r="P30" s="46"/>
      <c r="Q30" s="24"/>
      <c r="R30" s="24"/>
      <c r="S30" s="47"/>
      <c r="T30" s="48"/>
    </row>
    <row r="31" spans="2:20" s="14" customFormat="1" ht="15" customHeight="1">
      <c r="B31" s="14" t="s">
        <v>18</v>
      </c>
      <c r="C31" s="19">
        <v>17957.831438492674</v>
      </c>
      <c r="D31" s="19"/>
      <c r="E31" s="19">
        <v>17957.831438492674</v>
      </c>
      <c r="G31" s="19">
        <v>17957.831438492674</v>
      </c>
      <c r="H31" s="19"/>
      <c r="I31" s="19">
        <v>17957.831438492674</v>
      </c>
      <c r="K31" s="20">
        <f t="shared" si="1"/>
        <v>0</v>
      </c>
      <c r="L31" s="20">
        <f t="shared" si="2"/>
        <v>0</v>
      </c>
      <c r="M31" s="20">
        <f>+I31-E31</f>
        <v>0</v>
      </c>
      <c r="N31" s="21"/>
      <c r="O31" s="20">
        <f t="shared" si="3"/>
        <v>0</v>
      </c>
      <c r="P31" s="46"/>
      <c r="Q31" s="24"/>
      <c r="R31" s="24"/>
      <c r="S31" s="47"/>
      <c r="T31" s="48"/>
    </row>
    <row r="32" spans="2:20" s="14" customFormat="1" ht="15" customHeight="1">
      <c r="B32" s="14" t="s">
        <v>19</v>
      </c>
      <c r="C32" s="19">
        <v>41547.554762307562</v>
      </c>
      <c r="D32" s="19"/>
      <c r="E32" s="19">
        <v>41547.554762307562</v>
      </c>
      <c r="G32" s="19">
        <v>41547.554762307562</v>
      </c>
      <c r="H32" s="19"/>
      <c r="I32" s="19">
        <v>41547.554762307562</v>
      </c>
      <c r="K32" s="20">
        <f t="shared" si="1"/>
        <v>0</v>
      </c>
      <c r="L32" s="20">
        <f t="shared" si="2"/>
        <v>0</v>
      </c>
      <c r="M32" s="20">
        <f>+I32-E32</f>
        <v>0</v>
      </c>
      <c r="N32" s="21"/>
      <c r="O32" s="20">
        <f t="shared" si="3"/>
        <v>0</v>
      </c>
      <c r="P32" s="46"/>
      <c r="Q32" s="24"/>
      <c r="R32" s="24"/>
      <c r="S32" s="47"/>
      <c r="T32" s="48"/>
    </row>
    <row r="33" spans="2:20" s="14" customFormat="1" ht="15" customHeight="1" thickBot="1">
      <c r="C33" s="10">
        <v>12070537.101460524</v>
      </c>
      <c r="D33" s="10">
        <v>152406.72390332006</v>
      </c>
      <c r="E33" s="10">
        <v>11918130.377557205</v>
      </c>
      <c r="G33" s="10">
        <v>12272754.483624797</v>
      </c>
      <c r="H33" s="10">
        <v>168844.49233572633</v>
      </c>
      <c r="I33" s="10">
        <v>12103909.99128907</v>
      </c>
      <c r="K33" s="22">
        <f t="shared" ref="K33:L33" si="4">SUM(K25:K32)</f>
        <v>202217.38216427458</v>
      </c>
      <c r="L33" s="22">
        <f t="shared" si="4"/>
        <v>16437.768432406272</v>
      </c>
      <c r="M33" s="22">
        <f>SUM(M25:M32)</f>
        <v>185779.61373186822</v>
      </c>
      <c r="N33" s="22">
        <f>SUM(N25:N32)</f>
        <v>210541.0693</v>
      </c>
      <c r="O33" s="25">
        <f>SUM(O25:O32)</f>
        <v>24761.455568131794</v>
      </c>
      <c r="P33" s="49"/>
      <c r="Q33" s="50"/>
      <c r="R33" s="50"/>
      <c r="S33" s="51"/>
      <c r="T33" s="52"/>
    </row>
    <row r="34" spans="2:20" s="14" customFormat="1" ht="15" customHeight="1" thickTop="1">
      <c r="C34" s="11"/>
      <c r="D34" s="11"/>
      <c r="E34" s="11"/>
      <c r="K34" s="23"/>
    </row>
    <row r="35" spans="2:20" s="14" customFormat="1" ht="15" customHeight="1">
      <c r="C35" s="11"/>
      <c r="D35" s="11"/>
      <c r="E35" s="11"/>
      <c r="K35" s="23"/>
    </row>
    <row r="36" spans="2:20" s="14" customFormat="1" ht="15" customHeight="1">
      <c r="C36" s="11"/>
      <c r="D36" s="11"/>
      <c r="E36" s="11"/>
      <c r="K36" s="23"/>
    </row>
    <row r="37" spans="2:20" s="14" customFormat="1" ht="15" customHeight="1">
      <c r="C37" s="11"/>
      <c r="D37" s="11"/>
      <c r="E37" s="11"/>
      <c r="K37" s="23"/>
    </row>
    <row r="38" spans="2:20">
      <c r="B38" s="33"/>
      <c r="C38" s="33"/>
      <c r="D38" s="33"/>
      <c r="E38" s="33"/>
    </row>
    <row r="39" spans="2:20">
      <c r="B39" s="28"/>
      <c r="C39" s="28"/>
      <c r="D39" s="28"/>
      <c r="E39" s="28"/>
    </row>
    <row r="40" spans="2:20">
      <c r="B40" s="31"/>
      <c r="C40" s="31"/>
      <c r="D40" s="31"/>
      <c r="E40" s="31"/>
    </row>
    <row r="41" spans="2:20">
      <c r="B41" s="31"/>
      <c r="C41" s="31"/>
      <c r="D41" s="31"/>
      <c r="E41" s="31"/>
    </row>
    <row r="42" spans="2:20">
      <c r="B42" s="31"/>
      <c r="C42" s="31"/>
      <c r="D42" s="31"/>
      <c r="E42" s="31"/>
    </row>
    <row r="43" spans="2:20">
      <c r="B43" s="31"/>
      <c r="C43" s="31"/>
      <c r="D43" s="31"/>
      <c r="E43" s="31"/>
    </row>
    <row r="44" spans="2:20">
      <c r="B44" s="31"/>
      <c r="C44" s="31"/>
      <c r="D44" s="31"/>
      <c r="E44" s="31"/>
    </row>
    <row r="45" spans="2:20">
      <c r="B45" s="31"/>
      <c r="C45" s="31"/>
      <c r="D45" s="31"/>
      <c r="E45" s="31"/>
    </row>
    <row r="46" spans="2:20">
      <c r="B46" s="31"/>
      <c r="C46" s="31"/>
      <c r="D46" s="31"/>
      <c r="E46" s="31"/>
    </row>
    <row r="47" spans="2:20">
      <c r="B47" s="31"/>
      <c r="C47" s="31"/>
      <c r="D47" s="31"/>
      <c r="E47" s="31"/>
    </row>
    <row r="48" spans="2:20">
      <c r="B48" s="11"/>
      <c r="C48" s="11"/>
      <c r="D48" s="11"/>
      <c r="E48" s="11"/>
    </row>
    <row r="49" spans="2:5">
      <c r="B49" s="32"/>
      <c r="C49" s="32"/>
      <c r="D49" s="32"/>
      <c r="E49" s="32"/>
    </row>
  </sheetData>
  <mergeCells count="8">
    <mergeCell ref="M14:P14"/>
    <mergeCell ref="O5:P5"/>
    <mergeCell ref="C23:E23"/>
    <mergeCell ref="G23:I23"/>
    <mergeCell ref="K23:M23"/>
    <mergeCell ref="P28:T28"/>
    <mergeCell ref="P24:T24"/>
    <mergeCell ref="P27:T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Aiken</dc:creator>
  <cp:lastModifiedBy>Cameron McKenzie</cp:lastModifiedBy>
  <dcterms:created xsi:type="dcterms:W3CDTF">2011-03-15T00:15:05Z</dcterms:created>
  <dcterms:modified xsi:type="dcterms:W3CDTF">2011-03-15T16:41:26Z</dcterms:modified>
</cp:coreProperties>
</file>