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28695" windowHeight="12330" activeTab="1"/>
  </bookViews>
  <sheets>
    <sheet name="7A Residential" sheetId="1" r:id="rId1"/>
    <sheet name="7B General Service &lt;50" sheetId="2" r:id="rId2"/>
    <sheet name="Sheet3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<sst xmlns="http://schemas.openxmlformats.org/spreadsheetml/2006/main" count="142" uniqueCount="53">
  <si>
    <t>Revenue Requirement Work Form</t>
  </si>
  <si>
    <t>monthly</t>
  </si>
  <si>
    <t>Residential</t>
  </si>
  <si>
    <t>per kWh</t>
  </si>
  <si>
    <t>Consumption</t>
  </si>
  <si>
    <t xml:space="preserve"> kWh</t>
  </si>
  <si>
    <t>per kW</t>
  </si>
  <si>
    <t>Current Board-Approved</t>
  </si>
  <si>
    <t>Proposed</t>
  </si>
  <si>
    <t>Impact</t>
  </si>
  <si>
    <t>Charge Unit</t>
  </si>
  <si>
    <t>Rate</t>
  </si>
  <si>
    <t>Volume</t>
  </si>
  <si>
    <t>Charge</t>
  </si>
  <si>
    <t>$ Change</t>
  </si>
  <si>
    <t>% Change</t>
  </si>
  <si>
    <t>($)</t>
  </si>
  <si>
    <t>Monthly Service Charge</t>
  </si>
  <si>
    <t>Smart Meter Rate Adder</t>
  </si>
  <si>
    <t>Service Charge Rate Adder(s)</t>
  </si>
  <si>
    <t>Service Charge Rate Rider(s)</t>
  </si>
  <si>
    <t>Distribution Volumetric Rate</t>
  </si>
  <si>
    <t>Low Voltage Rate Adder</t>
  </si>
  <si>
    <t>Volumetric Rate Adder(s)</t>
  </si>
  <si>
    <t>Volumetric Rate Rider(s)</t>
  </si>
  <si>
    <t>Smart Meter Disposition Rider</t>
  </si>
  <si>
    <t>LRAM &amp; SSM Rate Rider</t>
  </si>
  <si>
    <t>Deferral/Variance Account Disposition Rate Rider</t>
  </si>
  <si>
    <t>LPP Rate Rider</t>
  </si>
  <si>
    <t>Capital Gains Rate Rider</t>
  </si>
  <si>
    <t>Sub-Total A - Distribution</t>
  </si>
  <si>
    <t>RTSR - Network</t>
  </si>
  <si>
    <t>RTSR - Line and Transformation Connection</t>
  </si>
  <si>
    <t>Sub-Total B - Delivery (including Sub-Total A)</t>
  </si>
  <si>
    <t>Wholesale Market Service Charge (WMSC)</t>
  </si>
  <si>
    <t>Rural and Remote Rate Protection (RRRP)</t>
  </si>
  <si>
    <t>Special Purpose Charge</t>
  </si>
  <si>
    <t>Standard Supply Service Charge</t>
  </si>
  <si>
    <t>Debt Retirement Charge (DRC)</t>
  </si>
  <si>
    <t>Energy</t>
  </si>
  <si>
    <t>Total Bill (before Taxes)</t>
  </si>
  <si>
    <t>HST</t>
  </si>
  <si>
    <t>Total Bill (including Sub-total B)</t>
  </si>
  <si>
    <t>Loss Factor (%)</t>
  </si>
  <si>
    <t>Note 1</t>
  </si>
  <si>
    <t>Notes:</t>
  </si>
  <si>
    <r>
      <t xml:space="preserve">Note 1:  </t>
    </r>
    <r>
      <rPr>
        <sz val="10"/>
        <rFont val="Arial"/>
        <family val="2"/>
      </rPr>
      <t>Enter existing and proposed total loss factor (Secondary Metered Customer &lt; 5,000 kW) as a percentage.</t>
    </r>
  </si>
  <si>
    <t>Energy Price October 15, 2010 Navigant Price 2011 Calendar Year - adjusted in both columns $.06684</t>
  </si>
  <si>
    <t>General Service &lt; 50 kW</t>
  </si>
  <si>
    <t>LRAM &amp; SSM Rider</t>
  </si>
  <si>
    <t>Loss Factor</t>
  </si>
  <si>
    <r>
      <t xml:space="preserve">Note 1:  </t>
    </r>
    <r>
      <rPr>
        <sz val="10"/>
        <rFont val="Arial"/>
        <family val="2"/>
      </rPr>
      <t>See Note 1 from Sheet 1A. Bill Impacts - Residential</t>
    </r>
  </si>
  <si>
    <t>The rate impact above is calculated based on a "12 month" annualized basis.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</si>
</sst>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&quot;$&quot;* #,##0.0000_-;\-&quot;$&quot;* #,##0.0000_-;_-&quot;$&quot;* &quot;-&quot;??_-;_-@_-"/>
    <numFmt numFmtId="165" formatCode="_-&quot;$&quot;* #,##0.00_-;\-&quot;$&quot;* #,##0.00_-;_-&quot;$&quot;* &quot;-&quot;??_-;_-@_-"/>
    <numFmt numFmtId="166" formatCode="_-&quot;$&quot;* #,##0.00000_-;\-&quot;$&quot;* #,##0.00000_-;_-&quot;$&quot;* &quot;-&quot;??_-;_-@_-"/>
    <numFmt numFmtId="167" formatCode="_-&quot;$&quot;* #,##0.0000000_-;\-&quot;$&quot;* #,##0.0000000_-;_-&quot;$&quot;* &quot;-&quot;??_-;_-@_-"/>
  </numFmts>
  <fonts count="8">
    <font>
      <sz val="10"/>
      <name val="Arial"/>
      <family val="0"/>
    </font>
    <font>
      <sz val="16"/>
      <color indexed="12"/>
      <name val="Algerian"/>
      <family val="5"/>
    </font>
    <font>
      <b/>
      <sz val="9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8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</fills>
  <borders count="2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1">
    <xf numFmtId="0" fontId="0" fillId="0" borderId="0" xfId="0" applyAlignment="1">
      <alignment/>
    </xf>
    <xf numFmtId="0" fontId="0" fillId="2" borderId="0" xfId="0" applyFill="1" applyBorder="1" applyAlignment="1" applyProtection="1">
      <alignment/>
      <protection/>
    </xf>
    <xf numFmtId="0" fontId="0" fillId="2" borderId="0" xfId="0" applyFill="1" applyBorder="1" applyAlignment="1" applyProtection="1">
      <alignment horizontal="left" indent="1"/>
      <protection/>
    </xf>
    <xf numFmtId="0" fontId="4" fillId="2" borderId="0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5" fillId="0" borderId="0" xfId="0" applyFont="1" applyFill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3" borderId="1" xfId="0" applyFont="1" applyFill="1" applyBorder="1" applyAlignment="1" applyProtection="1">
      <alignment/>
      <protection locked="0"/>
    </xf>
    <xf numFmtId="0" fontId="5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center"/>
      <protection/>
    </xf>
    <xf numFmtId="0" fontId="6" fillId="0" borderId="2" xfId="0" applyFont="1" applyBorder="1" applyAlignment="1" applyProtection="1">
      <alignment horizontal="center"/>
      <protection/>
    </xf>
    <xf numFmtId="0" fontId="6" fillId="0" borderId="3" xfId="0" applyFont="1" applyBorder="1" applyAlignment="1" applyProtection="1">
      <alignment horizontal="center"/>
      <protection/>
    </xf>
    <xf numFmtId="0" fontId="6" fillId="0" borderId="4" xfId="0" applyFont="1" applyBorder="1" applyAlignment="1" applyProtection="1">
      <alignment horizontal="center"/>
      <protection/>
    </xf>
    <xf numFmtId="0" fontId="6" fillId="0" borderId="5" xfId="0" applyFont="1" applyBorder="1" applyAlignment="1" applyProtection="1" quotePrefix="1">
      <alignment horizontal="center"/>
      <protection/>
    </xf>
    <xf numFmtId="0" fontId="6" fillId="0" borderId="6" xfId="0" applyFont="1" applyBorder="1" applyAlignment="1" applyProtection="1" quotePrefix="1">
      <alignment horizontal="center"/>
      <protection/>
    </xf>
    <xf numFmtId="0" fontId="6" fillId="0" borderId="0" xfId="0" applyFont="1" applyAlignment="1" applyProtection="1">
      <alignment vertical="top"/>
      <protection/>
    </xf>
    <xf numFmtId="0" fontId="0" fillId="0" borderId="0" xfId="0" applyAlignment="1" applyProtection="1">
      <alignment vertical="top"/>
      <protection/>
    </xf>
    <xf numFmtId="0" fontId="0" fillId="4" borderId="0" xfId="0" applyFill="1" applyAlignment="1" applyProtection="1">
      <alignment vertical="top"/>
      <protection locked="0"/>
    </xf>
    <xf numFmtId="0" fontId="0" fillId="0" borderId="0" xfId="0" applyFill="1" applyAlignment="1" applyProtection="1">
      <alignment vertical="top"/>
      <protection/>
    </xf>
    <xf numFmtId="164" fontId="0" fillId="3" borderId="7" xfId="17" applyNumberFormat="1" applyFont="1" applyFill="1" applyBorder="1" applyAlignment="1" applyProtection="1">
      <alignment vertical="top"/>
      <protection locked="0"/>
    </xf>
    <xf numFmtId="0" fontId="0" fillId="0" borderId="7" xfId="0" applyFill="1" applyBorder="1" applyAlignment="1" applyProtection="1">
      <alignment vertical="top"/>
      <protection/>
    </xf>
    <xf numFmtId="44" fontId="0" fillId="0" borderId="3" xfId="17" applyFont="1" applyBorder="1" applyAlignment="1" applyProtection="1">
      <alignment vertical="top"/>
      <protection/>
    </xf>
    <xf numFmtId="0" fontId="0" fillId="0" borderId="3" xfId="0" applyFill="1" applyBorder="1" applyAlignment="1" applyProtection="1">
      <alignment vertical="top"/>
      <protection/>
    </xf>
    <xf numFmtId="165" fontId="0" fillId="0" borderId="7" xfId="0" applyNumberFormat="1" applyBorder="1" applyAlignment="1" applyProtection="1">
      <alignment vertical="top"/>
      <protection/>
    </xf>
    <xf numFmtId="10" fontId="0" fillId="0" borderId="3" xfId="19" applyNumberFormat="1" applyFont="1" applyBorder="1" applyAlignment="1" applyProtection="1">
      <alignment vertical="top"/>
      <protection/>
    </xf>
    <xf numFmtId="0" fontId="0" fillId="0" borderId="0" xfId="0" applyAlignment="1" applyProtection="1">
      <alignment vertical="top" wrapText="1"/>
      <protection/>
    </xf>
    <xf numFmtId="166" fontId="0" fillId="3" borderId="7" xfId="17" applyNumberFormat="1" applyFont="1" applyFill="1" applyBorder="1" applyAlignment="1" applyProtection="1">
      <alignment vertical="top"/>
      <protection locked="0"/>
    </xf>
    <xf numFmtId="0" fontId="0" fillId="3" borderId="0" xfId="0" applyFill="1" applyAlignment="1" applyProtection="1">
      <alignment vertical="top"/>
      <protection locked="0"/>
    </xf>
    <xf numFmtId="0" fontId="0" fillId="3" borderId="7" xfId="0" applyFill="1" applyBorder="1" applyAlignment="1" applyProtection="1">
      <alignment vertical="top"/>
      <protection locked="0"/>
    </xf>
    <xf numFmtId="0" fontId="0" fillId="3" borderId="3" xfId="0" applyFill="1" applyBorder="1" applyAlignment="1" applyProtection="1">
      <alignment vertical="top"/>
      <protection locked="0"/>
    </xf>
    <xf numFmtId="0" fontId="0" fillId="0" borderId="0" xfId="0" applyFill="1" applyAlignment="1" applyProtection="1">
      <alignment/>
      <protection/>
    </xf>
    <xf numFmtId="0" fontId="0" fillId="0" borderId="8" xfId="0" applyBorder="1" applyAlignment="1" applyProtection="1">
      <alignment/>
      <protection/>
    </xf>
    <xf numFmtId="0" fontId="0" fillId="0" borderId="9" xfId="0" applyBorder="1" applyAlignment="1" applyProtection="1">
      <alignment/>
      <protection/>
    </xf>
    <xf numFmtId="165" fontId="6" fillId="0" borderId="10" xfId="0" applyNumberFormat="1" applyFont="1" applyBorder="1" applyAlignment="1" applyProtection="1">
      <alignment/>
      <protection/>
    </xf>
    <xf numFmtId="0" fontId="0" fillId="0" borderId="11" xfId="0" applyBorder="1" applyAlignment="1" applyProtection="1">
      <alignment/>
      <protection/>
    </xf>
    <xf numFmtId="165" fontId="6" fillId="0" borderId="8" xfId="0" applyNumberFormat="1" applyFont="1" applyBorder="1" applyAlignment="1" applyProtection="1">
      <alignment/>
      <protection/>
    </xf>
    <xf numFmtId="10" fontId="6" fillId="0" borderId="10" xfId="19" applyNumberFormat="1" applyFont="1" applyBorder="1" applyAlignment="1" applyProtection="1">
      <alignment/>
      <protection/>
    </xf>
    <xf numFmtId="0" fontId="0" fillId="0" borderId="0" xfId="0" applyAlignment="1" applyProtection="1">
      <alignment vertical="center"/>
      <protection/>
    </xf>
    <xf numFmtId="0" fontId="0" fillId="0" borderId="0" xfId="0" applyFill="1" applyAlignment="1" applyProtection="1">
      <alignment vertical="center"/>
      <protection/>
    </xf>
    <xf numFmtId="164" fontId="0" fillId="3" borderId="7" xfId="17" applyNumberFormat="1" applyFont="1" applyFill="1" applyBorder="1" applyAlignment="1" applyProtection="1">
      <alignment vertical="center"/>
      <protection locked="0"/>
    </xf>
    <xf numFmtId="0" fontId="0" fillId="0" borderId="7" xfId="0" applyFill="1" applyBorder="1" applyAlignment="1" applyProtection="1">
      <alignment vertical="center"/>
      <protection/>
    </xf>
    <xf numFmtId="44" fontId="0" fillId="0" borderId="3" xfId="17" applyFont="1" applyBorder="1" applyAlignment="1" applyProtection="1">
      <alignment vertical="center"/>
      <protection/>
    </xf>
    <xf numFmtId="0" fontId="0" fillId="0" borderId="3" xfId="0" applyFill="1" applyBorder="1" applyAlignment="1" applyProtection="1">
      <alignment vertical="center"/>
      <protection/>
    </xf>
    <xf numFmtId="165" fontId="0" fillId="0" borderId="7" xfId="0" applyNumberFormat="1" applyBorder="1" applyAlignment="1" applyProtection="1">
      <alignment vertical="center"/>
      <protection/>
    </xf>
    <xf numFmtId="10" fontId="0" fillId="0" borderId="3" xfId="19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center" wrapText="1"/>
      <protection/>
    </xf>
    <xf numFmtId="0" fontId="6" fillId="0" borderId="0" xfId="0" applyFont="1" applyAlignment="1" applyProtection="1">
      <alignment vertical="top" wrapText="1"/>
      <protection/>
    </xf>
    <xf numFmtId="0" fontId="0" fillId="0" borderId="8" xfId="0" applyBorder="1" applyAlignment="1" applyProtection="1">
      <alignment vertical="top"/>
      <protection/>
    </xf>
    <xf numFmtId="0" fontId="0" fillId="0" borderId="9" xfId="0" applyBorder="1" applyAlignment="1" applyProtection="1">
      <alignment vertical="top"/>
      <protection/>
    </xf>
    <xf numFmtId="165" fontId="6" fillId="0" borderId="10" xfId="0" applyNumberFormat="1" applyFont="1" applyBorder="1" applyAlignment="1" applyProtection="1">
      <alignment vertical="top"/>
      <protection/>
    </xf>
    <xf numFmtId="0" fontId="6" fillId="0" borderId="8" xfId="0" applyFont="1" applyBorder="1" applyAlignment="1" applyProtection="1">
      <alignment vertical="top"/>
      <protection/>
    </xf>
    <xf numFmtId="0" fontId="6" fillId="0" borderId="11" xfId="0" applyFont="1" applyBorder="1" applyAlignment="1" applyProtection="1">
      <alignment vertical="top"/>
      <protection/>
    </xf>
    <xf numFmtId="165" fontId="6" fillId="0" borderId="8" xfId="0" applyNumberFormat="1" applyFont="1" applyBorder="1" applyAlignment="1" applyProtection="1">
      <alignment vertical="top"/>
      <protection/>
    </xf>
    <xf numFmtId="10" fontId="6" fillId="0" borderId="10" xfId="19" applyNumberFormat="1" applyFont="1" applyBorder="1" applyAlignment="1" applyProtection="1">
      <alignment vertical="top"/>
      <protection/>
    </xf>
    <xf numFmtId="167" fontId="0" fillId="3" borderId="7" xfId="17" applyNumberFormat="1" applyFont="1" applyFill="1" applyBorder="1" applyAlignment="1" applyProtection="1">
      <alignment vertical="top"/>
      <protection locked="0"/>
    </xf>
    <xf numFmtId="0" fontId="6" fillId="0" borderId="0" xfId="0" applyFont="1" applyFill="1" applyAlignment="1" applyProtection="1">
      <alignment vertical="top"/>
      <protection/>
    </xf>
    <xf numFmtId="9" fontId="0" fillId="0" borderId="8" xfId="0" applyNumberFormat="1" applyBorder="1" applyAlignment="1" applyProtection="1">
      <alignment vertical="top"/>
      <protection/>
    </xf>
    <xf numFmtId="9" fontId="0" fillId="0" borderId="9" xfId="0" applyNumberFormat="1" applyBorder="1" applyAlignment="1" applyProtection="1">
      <alignment vertical="top"/>
      <protection/>
    </xf>
    <xf numFmtId="9" fontId="6" fillId="0" borderId="8" xfId="0" applyNumberFormat="1" applyFont="1" applyBorder="1" applyAlignment="1" applyProtection="1">
      <alignment vertical="top"/>
      <protection/>
    </xf>
    <xf numFmtId="9" fontId="6" fillId="0" borderId="11" xfId="0" applyNumberFormat="1" applyFont="1" applyBorder="1" applyAlignment="1" applyProtection="1">
      <alignment vertical="top"/>
      <protection/>
    </xf>
    <xf numFmtId="9" fontId="0" fillId="3" borderId="7" xfId="0" applyNumberFormat="1" applyFill="1" applyBorder="1" applyAlignment="1" applyProtection="1">
      <alignment vertical="top"/>
      <protection locked="0"/>
    </xf>
    <xf numFmtId="0" fontId="0" fillId="0" borderId="7" xfId="0" applyBorder="1" applyAlignment="1" applyProtection="1">
      <alignment vertical="top"/>
      <protection/>
    </xf>
    <xf numFmtId="165" fontId="0" fillId="0" borderId="3" xfId="0" applyNumberFormat="1" applyBorder="1" applyAlignment="1" applyProtection="1">
      <alignment vertical="top"/>
      <protection/>
    </xf>
    <xf numFmtId="0" fontId="0" fillId="0" borderId="3" xfId="0" applyBorder="1" applyAlignment="1" applyProtection="1">
      <alignment vertical="top"/>
      <protection/>
    </xf>
    <xf numFmtId="10" fontId="0" fillId="3" borderId="1" xfId="19" applyNumberFormat="1" applyFont="1" applyFill="1" applyBorder="1" applyAlignment="1" applyProtection="1">
      <alignment/>
      <protection locked="0"/>
    </xf>
    <xf numFmtId="164" fontId="0" fillId="3" borderId="7" xfId="17" applyNumberFormat="1" applyFill="1" applyBorder="1" applyAlignment="1" applyProtection="1">
      <alignment vertical="top"/>
      <protection locked="0"/>
    </xf>
    <xf numFmtId="44" fontId="0" fillId="0" borderId="3" xfId="17" applyBorder="1" applyAlignment="1" applyProtection="1">
      <alignment vertical="top"/>
      <protection/>
    </xf>
    <xf numFmtId="166" fontId="0" fillId="3" borderId="7" xfId="17" applyNumberFormat="1" applyFont="1" applyFill="1" applyBorder="1" applyAlignment="1" applyProtection="1">
      <alignment horizontal="right" vertical="top"/>
      <protection locked="0"/>
    </xf>
    <xf numFmtId="0" fontId="0" fillId="3" borderId="0" xfId="0" applyFill="1" applyAlignment="1" applyProtection="1">
      <alignment/>
      <protection locked="0"/>
    </xf>
    <xf numFmtId="0" fontId="0" fillId="0" borderId="11" xfId="0" applyBorder="1" applyAlignment="1" applyProtection="1">
      <alignment vertical="top"/>
      <protection/>
    </xf>
    <xf numFmtId="0" fontId="0" fillId="0" borderId="0" xfId="0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6" fillId="0" borderId="0" xfId="0" applyFont="1" applyFill="1" applyAlignment="1" applyProtection="1">
      <alignment/>
      <protection/>
    </xf>
    <xf numFmtId="9" fontId="0" fillId="0" borderId="7" xfId="0" applyNumberFormat="1" applyFill="1" applyBorder="1" applyAlignment="1" applyProtection="1">
      <alignment vertical="top"/>
      <protection/>
    </xf>
    <xf numFmtId="10" fontId="0" fillId="0" borderId="1" xfId="19" applyNumberFormat="1" applyFill="1" applyBorder="1" applyAlignment="1" applyProtection="1">
      <alignment/>
      <protection/>
    </xf>
    <xf numFmtId="0" fontId="0" fillId="3" borderId="12" xfId="0" applyFill="1" applyBorder="1" applyAlignment="1" applyProtection="1">
      <alignment vertical="top" wrapText="1"/>
      <protection locked="0"/>
    </xf>
    <xf numFmtId="0" fontId="0" fillId="0" borderId="0" xfId="0" applyAlignment="1">
      <alignment vertical="top" wrapText="1"/>
    </xf>
    <xf numFmtId="0" fontId="0" fillId="0" borderId="3" xfId="0" applyBorder="1" applyAlignment="1">
      <alignment vertical="top" wrapText="1"/>
    </xf>
    <xf numFmtId="0" fontId="0" fillId="5" borderId="12" xfId="0" applyFill="1" applyBorder="1" applyAlignment="1" applyProtection="1">
      <alignment vertical="top" wrapText="1"/>
      <protection locked="0"/>
    </xf>
    <xf numFmtId="0" fontId="0" fillId="5" borderId="0" xfId="0" applyFill="1" applyAlignment="1">
      <alignment vertical="top" wrapText="1"/>
    </xf>
    <xf numFmtId="0" fontId="0" fillId="5" borderId="3" xfId="0" applyFill="1" applyBorder="1" applyAlignment="1">
      <alignment vertical="top" wrapText="1"/>
    </xf>
    <xf numFmtId="0" fontId="0" fillId="3" borderId="13" xfId="0" applyFill="1" applyBorder="1" applyAlignment="1" applyProtection="1">
      <alignment vertical="top" wrapText="1"/>
      <protection locked="0"/>
    </xf>
    <xf numFmtId="0" fontId="0" fillId="0" borderId="14" xfId="0" applyBorder="1" applyAlignment="1">
      <alignment vertical="top" wrapText="1"/>
    </xf>
    <xf numFmtId="0" fontId="0" fillId="0" borderId="6" xfId="0" applyBorder="1" applyAlignment="1">
      <alignment vertical="top" wrapText="1"/>
    </xf>
    <xf numFmtId="0" fontId="6" fillId="0" borderId="0" xfId="0" applyFont="1" applyAlignment="1" applyProtection="1">
      <alignment horizontal="center" wrapText="1"/>
      <protection/>
    </xf>
    <xf numFmtId="0" fontId="0" fillId="0" borderId="0" xfId="0" applyAlignment="1">
      <alignment horizontal="center" wrapText="1"/>
    </xf>
    <xf numFmtId="0" fontId="6" fillId="0" borderId="7" xfId="0" applyFont="1" applyFill="1" applyBorder="1" applyAlignment="1" applyProtection="1">
      <alignment horizontal="center" wrapText="1"/>
      <protection/>
    </xf>
    <xf numFmtId="0" fontId="0" fillId="0" borderId="5" xfId="0" applyBorder="1" applyAlignment="1">
      <alignment wrapText="1"/>
    </xf>
    <xf numFmtId="0" fontId="6" fillId="0" borderId="3" xfId="0" applyFont="1" applyFill="1" applyBorder="1" applyAlignment="1" applyProtection="1">
      <alignment horizontal="center" wrapText="1"/>
      <protection/>
    </xf>
    <xf numFmtId="0" fontId="0" fillId="0" borderId="6" xfId="0" applyBorder="1" applyAlignment="1">
      <alignment wrapText="1"/>
    </xf>
    <xf numFmtId="0" fontId="0" fillId="3" borderId="15" xfId="0" applyFont="1" applyFill="1" applyBorder="1" applyAlignment="1" applyProtection="1">
      <alignment vertical="top" wrapText="1"/>
      <protection locked="0"/>
    </xf>
    <xf numFmtId="0" fontId="0" fillId="0" borderId="16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3" fillId="2" borderId="0" xfId="0" applyFont="1" applyFill="1" applyBorder="1" applyAlignment="1" applyProtection="1">
      <alignment horizontal="left" indent="7"/>
      <protection/>
    </xf>
    <xf numFmtId="0" fontId="4" fillId="0" borderId="0" xfId="0" applyFont="1" applyAlignment="1" applyProtection="1">
      <alignment horizontal="center"/>
      <protection/>
    </xf>
    <xf numFmtId="0" fontId="6" fillId="0" borderId="17" xfId="0" applyFont="1" applyBorder="1" applyAlignment="1" applyProtection="1">
      <alignment horizontal="center"/>
      <protection/>
    </xf>
    <xf numFmtId="0" fontId="6" fillId="0" borderId="18" xfId="0" applyFont="1" applyBorder="1" applyAlignment="1" applyProtection="1">
      <alignment horizontal="center"/>
      <protection/>
    </xf>
    <xf numFmtId="0" fontId="6" fillId="0" borderId="19" xfId="0" applyFont="1" applyBorder="1" applyAlignment="1" applyProtection="1">
      <alignment horizontal="center"/>
      <protection/>
    </xf>
    <xf numFmtId="0" fontId="1" fillId="2" borderId="0" xfId="0" applyFont="1" applyFill="1" applyAlignment="1" applyProtection="1">
      <alignment horizontal="left" vertical="top" wrapText="1" indent="7"/>
      <protection/>
    </xf>
    <xf numFmtId="0" fontId="2" fillId="2" borderId="0" xfId="0" applyFont="1" applyFill="1" applyAlignment="1" applyProtection="1">
      <alignment horizontal="left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egulatory%20Affairs\OEB\2011%20Rebasing%20EB-2010-0144\Draft%20Rate%20Order\RRWF\DRAFT%20Attachment%202%20Waterloo_%202011_Rev_Reqt_Work_Form_Settlement%20Agreement%20v06A%20DRO%20No%20G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A. Data_Input_Sheet"/>
      <sheetName val="1.Rate_Base"/>
      <sheetName val="2.Utility Income"/>
      <sheetName val="3.Taxes_PILs"/>
      <sheetName val="4.Cost_of_Capital"/>
      <sheetName val="5. Rev_Suff_Def"/>
      <sheetName val="6.Rev_Reqt"/>
      <sheetName val="7A.Bill Impacts - Residential"/>
      <sheetName val="7B.Bill Impacts - GS_LT_50kW"/>
    </sheetNames>
    <sheetDataSet>
      <sheetData sheetId="0">
        <row r="2">
          <cell r="D2" t="str">
            <v>Waterloo North Hydro Inc.</v>
          </cell>
        </row>
        <row r="4">
          <cell r="D4" t="str">
            <v>EB-2010-0144</v>
          </cell>
        </row>
        <row r="6">
          <cell r="D6">
            <v>2011</v>
          </cell>
          <cell r="F6" t="str">
            <v>Version:</v>
          </cell>
          <cell r="G6">
            <v>2.11</v>
          </cell>
        </row>
      </sheetData>
      <sheetData sheetId="8">
        <row r="42">
          <cell r="H42">
            <v>0.13</v>
          </cell>
          <cell r="L42">
            <v>0.13</v>
          </cell>
        </row>
        <row r="45">
          <cell r="H45">
            <v>0.0505</v>
          </cell>
          <cell r="L45">
            <v>0.0404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3"/>
  <sheetViews>
    <sheetView showGridLines="0" workbookViewId="0" topLeftCell="A1">
      <pane xSplit="7" ySplit="13" topLeftCell="H29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B53" sqref="B53:Q53"/>
    </sheetView>
  </sheetViews>
  <sheetFormatPr defaultColWidth="9.140625" defaultRowHeight="12.75"/>
  <cols>
    <col min="1" max="1" width="2.7109375" style="4" customWidth="1"/>
    <col min="2" max="2" width="3.7109375" style="4" customWidth="1"/>
    <col min="3" max="3" width="1.28515625" style="4" customWidth="1"/>
    <col min="4" max="4" width="26.57421875" style="4" customWidth="1"/>
    <col min="5" max="5" width="1.28515625" style="4" customWidth="1"/>
    <col min="6" max="6" width="11.28125" style="4" customWidth="1"/>
    <col min="7" max="7" width="1.28515625" style="4" customWidth="1"/>
    <col min="8" max="8" width="12.28125" style="4" customWidth="1"/>
    <col min="9" max="9" width="8.57421875" style="4" customWidth="1"/>
    <col min="10" max="10" width="9.7109375" style="4" customWidth="1"/>
    <col min="11" max="11" width="1.421875" style="4" customWidth="1"/>
    <col min="12" max="12" width="12.140625" style="4" customWidth="1"/>
    <col min="13" max="13" width="8.57421875" style="4" customWidth="1"/>
    <col min="14" max="14" width="9.7109375" style="4" customWidth="1"/>
    <col min="15" max="15" width="1.421875" style="4" customWidth="1"/>
    <col min="16" max="16" width="8.8515625" style="4" customWidth="1"/>
    <col min="17" max="17" width="8.7109375" style="4" customWidth="1"/>
    <col min="18" max="18" width="3.8515625" style="4" customWidth="1"/>
    <col min="19" max="16384" width="9.140625" style="4" customWidth="1"/>
  </cols>
  <sheetData>
    <row r="1" spans="3:18" s="1" customFormat="1" ht="20.25" customHeight="1">
      <c r="C1" s="99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Q1" s="100" t="str">
        <f>CONCATENATE('[1]Table of Contents'!$F$6," ",'[1]Table of Contents'!$G$6)</f>
        <v>Version: 2.11</v>
      </c>
      <c r="R1" s="100"/>
    </row>
    <row r="2" spans="3:15" s="1" customFormat="1" ht="18">
      <c r="C2" s="94" t="str">
        <f>"Name of LDC:    "&amp;IF(ISBLANK('[1]Table of Contents'!D2),"",'[1]Table of Contents'!D2)</f>
        <v>Name of LDC:    Waterloo North Hydro Inc.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3:13" s="1" customFormat="1" ht="18">
      <c r="C3" s="94" t="str">
        <f>"File Number:      "&amp;IF(ISBLANK('[1]Table of Contents'!D4),"",'[1]Table of Contents'!D4)</f>
        <v>File Number:      EB-2010-0144</v>
      </c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3:13" s="1" customFormat="1" ht="18">
      <c r="C4" s="94" t="str">
        <f>"Rate Year:          "&amp;IF(ISBLANK('[1]Table of Contents'!D6),"",'[1]Table of Contents'!D6)</f>
        <v>Rate Year:          2011</v>
      </c>
      <c r="D4" s="94"/>
      <c r="E4" s="94"/>
      <c r="F4" s="94"/>
      <c r="G4" s="94"/>
      <c r="H4" s="94"/>
      <c r="I4" s="94"/>
      <c r="J4" s="94"/>
      <c r="K4" s="2"/>
      <c r="L4" s="2"/>
      <c r="M4" s="2"/>
    </row>
    <row r="5" spans="5:7" s="1" customFormat="1" ht="15.75">
      <c r="E5" s="3"/>
      <c r="F5" s="3"/>
      <c r="G5" s="3"/>
    </row>
    <row r="6" s="1" customFormat="1" ht="9" customHeight="1"/>
    <row r="7" ht="4.5" customHeight="1"/>
    <row r="8" spans="2:17" ht="15.75">
      <c r="B8" s="5" t="s">
        <v>1</v>
      </c>
      <c r="F8" s="95" t="s">
        <v>2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9" ht="12.75">
      <c r="B9" s="5" t="s">
        <v>3</v>
      </c>
      <c r="F9" s="6" t="s">
        <v>4</v>
      </c>
      <c r="G9" s="6"/>
      <c r="H9" s="7">
        <v>800</v>
      </c>
      <c r="I9" s="6" t="s">
        <v>5</v>
      </c>
    </row>
    <row r="10" ht="10.5" customHeight="1">
      <c r="B10" s="5" t="s">
        <v>6</v>
      </c>
    </row>
    <row r="11" spans="2:17" ht="12.75">
      <c r="B11" s="8"/>
      <c r="F11" s="9"/>
      <c r="G11" s="9"/>
      <c r="H11" s="96" t="s">
        <v>7</v>
      </c>
      <c r="I11" s="97"/>
      <c r="J11" s="98"/>
      <c r="L11" s="96" t="s">
        <v>8</v>
      </c>
      <c r="M11" s="97"/>
      <c r="N11" s="98"/>
      <c r="P11" s="96" t="s">
        <v>9</v>
      </c>
      <c r="Q11" s="98"/>
    </row>
    <row r="12" spans="2:17" ht="12.75">
      <c r="B12" s="8"/>
      <c r="F12" s="85" t="s">
        <v>10</v>
      </c>
      <c r="G12" s="10"/>
      <c r="H12" s="11" t="s">
        <v>11</v>
      </c>
      <c r="I12" s="11" t="s">
        <v>12</v>
      </c>
      <c r="J12" s="12" t="s">
        <v>13</v>
      </c>
      <c r="L12" s="11" t="s">
        <v>11</v>
      </c>
      <c r="M12" s="13" t="s">
        <v>12</v>
      </c>
      <c r="N12" s="12" t="s">
        <v>13</v>
      </c>
      <c r="P12" s="87" t="s">
        <v>14</v>
      </c>
      <c r="Q12" s="89" t="s">
        <v>15</v>
      </c>
    </row>
    <row r="13" spans="2:17" ht="12.75">
      <c r="B13" s="8"/>
      <c r="F13" s="86"/>
      <c r="G13" s="10"/>
      <c r="H13" s="14" t="s">
        <v>16</v>
      </c>
      <c r="I13" s="14"/>
      <c r="J13" s="15" t="s">
        <v>16</v>
      </c>
      <c r="L13" s="14" t="s">
        <v>16</v>
      </c>
      <c r="M13" s="15"/>
      <c r="N13" s="15" t="s">
        <v>16</v>
      </c>
      <c r="P13" s="88"/>
      <c r="Q13" s="90"/>
    </row>
    <row r="14" spans="2:17" ht="12.75">
      <c r="B14" s="16">
        <v>1</v>
      </c>
      <c r="D14" s="17" t="s">
        <v>17</v>
      </c>
      <c r="E14" s="17"/>
      <c r="F14" s="18" t="s">
        <v>1</v>
      </c>
      <c r="G14" s="19"/>
      <c r="H14" s="20">
        <v>14.56</v>
      </c>
      <c r="I14" s="21">
        <v>1</v>
      </c>
      <c r="J14" s="22">
        <f>I14*H14</f>
        <v>14.56</v>
      </c>
      <c r="K14" s="17"/>
      <c r="L14" s="20">
        <v>14.56</v>
      </c>
      <c r="M14" s="23">
        <v>1</v>
      </c>
      <c r="N14" s="22">
        <f>M14*L14</f>
        <v>14.56</v>
      </c>
      <c r="O14" s="17"/>
      <c r="P14" s="24">
        <f>N14-J14</f>
        <v>0</v>
      </c>
      <c r="Q14" s="25">
        <f>IF((J14)=0,"",(P14/J14))</f>
        <v>0</v>
      </c>
    </row>
    <row r="15" spans="2:17" ht="12.75">
      <c r="B15" s="16">
        <v>2</v>
      </c>
      <c r="D15" s="17" t="s">
        <v>18</v>
      </c>
      <c r="E15" s="17"/>
      <c r="F15" s="18" t="s">
        <v>1</v>
      </c>
      <c r="G15" s="19"/>
      <c r="H15" s="20">
        <v>1</v>
      </c>
      <c r="I15" s="21">
        <v>1</v>
      </c>
      <c r="J15" s="22">
        <f aca="true" t="shared" si="0" ref="J15:J40">I15*H15</f>
        <v>1</v>
      </c>
      <c r="K15" s="17"/>
      <c r="L15" s="20">
        <v>1</v>
      </c>
      <c r="M15" s="23">
        <v>1</v>
      </c>
      <c r="N15" s="22">
        <f>M15*L15</f>
        <v>1</v>
      </c>
      <c r="O15" s="17"/>
      <c r="P15" s="24">
        <f>N15-J15</f>
        <v>0</v>
      </c>
      <c r="Q15" s="25">
        <f>IF((J15)=0,"",(P15/J15))</f>
        <v>0</v>
      </c>
    </row>
    <row r="16" spans="2:17" ht="12.75">
      <c r="B16" s="16">
        <v>3</v>
      </c>
      <c r="D16" s="17" t="s">
        <v>19</v>
      </c>
      <c r="E16" s="17"/>
      <c r="F16" s="18"/>
      <c r="G16" s="19"/>
      <c r="H16" s="20"/>
      <c r="I16" s="21">
        <v>1</v>
      </c>
      <c r="J16" s="22">
        <f t="shared" si="0"/>
        <v>0</v>
      </c>
      <c r="K16" s="17"/>
      <c r="L16" s="20"/>
      <c r="M16" s="23">
        <v>1</v>
      </c>
      <c r="N16" s="22">
        <f aca="true" t="shared" si="1" ref="N16:N28">M16*L16</f>
        <v>0</v>
      </c>
      <c r="O16" s="17"/>
      <c r="P16" s="24">
        <f aca="true" t="shared" si="2" ref="P16:P43">N16-J16</f>
        <v>0</v>
      </c>
      <c r="Q16" s="25">
        <f aca="true" t="shared" si="3" ref="Q16:Q43">IF((J16)=0,"",(P16/J16))</f>
      </c>
    </row>
    <row r="17" spans="2:17" ht="12.75">
      <c r="B17" s="16">
        <v>4</v>
      </c>
      <c r="D17" s="17" t="s">
        <v>20</v>
      </c>
      <c r="E17" s="17"/>
      <c r="F17" s="18"/>
      <c r="G17" s="19"/>
      <c r="H17" s="20"/>
      <c r="I17" s="21">
        <v>1</v>
      </c>
      <c r="J17" s="22">
        <f t="shared" si="0"/>
        <v>0</v>
      </c>
      <c r="K17" s="17"/>
      <c r="L17" s="20"/>
      <c r="M17" s="23">
        <v>1</v>
      </c>
      <c r="N17" s="22">
        <f t="shared" si="1"/>
        <v>0</v>
      </c>
      <c r="O17" s="17"/>
      <c r="P17" s="24">
        <f t="shared" si="2"/>
        <v>0</v>
      </c>
      <c r="Q17" s="25">
        <f t="shared" si="3"/>
      </c>
    </row>
    <row r="18" spans="2:17" ht="12.75">
      <c r="B18" s="16">
        <v>5</v>
      </c>
      <c r="D18" s="17" t="s">
        <v>21</v>
      </c>
      <c r="E18" s="17"/>
      <c r="F18" s="18" t="s">
        <v>3</v>
      </c>
      <c r="G18" s="19"/>
      <c r="H18" s="20">
        <v>0.0131</v>
      </c>
      <c r="I18" s="21">
        <f>H9</f>
        <v>800</v>
      </c>
      <c r="J18" s="22">
        <f t="shared" si="0"/>
        <v>10.48</v>
      </c>
      <c r="K18" s="17"/>
      <c r="L18" s="20">
        <v>0.0184</v>
      </c>
      <c r="M18" s="23">
        <f>H9</f>
        <v>800</v>
      </c>
      <c r="N18" s="22">
        <f t="shared" si="1"/>
        <v>14.719999999999999</v>
      </c>
      <c r="O18" s="17"/>
      <c r="P18" s="24">
        <f t="shared" si="2"/>
        <v>4.239999999999998</v>
      </c>
      <c r="Q18" s="25">
        <f t="shared" si="3"/>
        <v>0.40458015267175557</v>
      </c>
    </row>
    <row r="19" spans="2:17" ht="12.75">
      <c r="B19" s="16">
        <v>6</v>
      </c>
      <c r="D19" s="17" t="s">
        <v>22</v>
      </c>
      <c r="E19" s="17"/>
      <c r="F19" s="18" t="s">
        <v>3</v>
      </c>
      <c r="G19" s="19"/>
      <c r="H19" s="20">
        <v>0.0001</v>
      </c>
      <c r="I19" s="21">
        <f aca="true" t="shared" si="4" ref="I19:I24">I18</f>
        <v>800</v>
      </c>
      <c r="J19" s="22">
        <f t="shared" si="0"/>
        <v>0.08</v>
      </c>
      <c r="K19" s="17"/>
      <c r="L19" s="20">
        <v>0.0001</v>
      </c>
      <c r="M19" s="23">
        <f aca="true" t="shared" si="5" ref="M19:M24">M18</f>
        <v>800</v>
      </c>
      <c r="N19" s="22">
        <f t="shared" si="1"/>
        <v>0.08</v>
      </c>
      <c r="O19" s="17"/>
      <c r="P19" s="24">
        <f t="shared" si="2"/>
        <v>0</v>
      </c>
      <c r="Q19" s="25">
        <f t="shared" si="3"/>
        <v>0</v>
      </c>
    </row>
    <row r="20" spans="2:17" ht="12.75">
      <c r="B20" s="16">
        <v>7</v>
      </c>
      <c r="D20" s="17" t="s">
        <v>23</v>
      </c>
      <c r="E20" s="17"/>
      <c r="F20" s="18"/>
      <c r="G20" s="19"/>
      <c r="H20" s="20"/>
      <c r="I20" s="21">
        <f t="shared" si="4"/>
        <v>800</v>
      </c>
      <c r="J20" s="22">
        <f t="shared" si="0"/>
        <v>0</v>
      </c>
      <c r="K20" s="17"/>
      <c r="L20" s="20"/>
      <c r="M20" s="23">
        <f t="shared" si="5"/>
        <v>800</v>
      </c>
      <c r="N20" s="22">
        <f t="shared" si="1"/>
        <v>0</v>
      </c>
      <c r="O20" s="17"/>
      <c r="P20" s="24">
        <f t="shared" si="2"/>
        <v>0</v>
      </c>
      <c r="Q20" s="25">
        <f t="shared" si="3"/>
      </c>
    </row>
    <row r="21" spans="2:17" ht="12.75">
      <c r="B21" s="16">
        <v>8</v>
      </c>
      <c r="D21" s="17" t="s">
        <v>24</v>
      </c>
      <c r="E21" s="17"/>
      <c r="F21" s="18"/>
      <c r="G21" s="19"/>
      <c r="H21" s="20"/>
      <c r="I21" s="21">
        <f t="shared" si="4"/>
        <v>800</v>
      </c>
      <c r="J21" s="22">
        <f t="shared" si="0"/>
        <v>0</v>
      </c>
      <c r="K21" s="17"/>
      <c r="L21" s="20"/>
      <c r="M21" s="23">
        <f t="shared" si="5"/>
        <v>800</v>
      </c>
      <c r="N21" s="22">
        <f t="shared" si="1"/>
        <v>0</v>
      </c>
      <c r="O21" s="17"/>
      <c r="P21" s="24">
        <f t="shared" si="2"/>
        <v>0</v>
      </c>
      <c r="Q21" s="25">
        <f t="shared" si="3"/>
      </c>
    </row>
    <row r="22" spans="2:17" ht="12.75">
      <c r="B22" s="16">
        <v>9</v>
      </c>
      <c r="D22" s="17" t="s">
        <v>25</v>
      </c>
      <c r="E22" s="17"/>
      <c r="F22" s="18"/>
      <c r="G22" s="19"/>
      <c r="H22" s="20"/>
      <c r="I22" s="21">
        <f t="shared" si="4"/>
        <v>800</v>
      </c>
      <c r="J22" s="22">
        <f t="shared" si="0"/>
        <v>0</v>
      </c>
      <c r="K22" s="17"/>
      <c r="L22" s="20"/>
      <c r="M22" s="23">
        <f t="shared" si="5"/>
        <v>800</v>
      </c>
      <c r="N22" s="22">
        <f t="shared" si="1"/>
        <v>0</v>
      </c>
      <c r="O22" s="17"/>
      <c r="P22" s="24">
        <f t="shared" si="2"/>
        <v>0</v>
      </c>
      <c r="Q22" s="25">
        <f t="shared" si="3"/>
      </c>
    </row>
    <row r="23" spans="2:17" ht="12.75">
      <c r="B23" s="16">
        <v>10</v>
      </c>
      <c r="D23" s="17" t="s">
        <v>26</v>
      </c>
      <c r="E23" s="17"/>
      <c r="F23" s="18" t="s">
        <v>3</v>
      </c>
      <c r="G23" s="19"/>
      <c r="H23" s="20">
        <v>0</v>
      </c>
      <c r="I23" s="21">
        <f t="shared" si="4"/>
        <v>800</v>
      </c>
      <c r="J23" s="22">
        <f t="shared" si="0"/>
        <v>0</v>
      </c>
      <c r="K23" s="17"/>
      <c r="L23" s="20">
        <v>0.0002</v>
      </c>
      <c r="M23" s="23">
        <f t="shared" si="5"/>
        <v>800</v>
      </c>
      <c r="N23" s="22">
        <f t="shared" si="1"/>
        <v>0.16</v>
      </c>
      <c r="O23" s="17"/>
      <c r="P23" s="24">
        <f t="shared" si="2"/>
        <v>0.16</v>
      </c>
      <c r="Q23" s="25">
        <f t="shared" si="3"/>
      </c>
    </row>
    <row r="24" spans="2:17" ht="25.5">
      <c r="B24" s="16">
        <v>11</v>
      </c>
      <c r="D24" s="26" t="s">
        <v>27</v>
      </c>
      <c r="E24" s="17"/>
      <c r="F24" s="18" t="s">
        <v>3</v>
      </c>
      <c r="G24" s="19"/>
      <c r="H24" s="20">
        <v>-0.0027</v>
      </c>
      <c r="I24" s="21">
        <f t="shared" si="4"/>
        <v>800</v>
      </c>
      <c r="J24" s="22">
        <f t="shared" si="0"/>
        <v>-2.16</v>
      </c>
      <c r="K24" s="17"/>
      <c r="L24" s="27">
        <v>-0.0027300000000000002</v>
      </c>
      <c r="M24" s="23">
        <f t="shared" si="5"/>
        <v>800</v>
      </c>
      <c r="N24" s="22">
        <f t="shared" si="1"/>
        <v>-2.184</v>
      </c>
      <c r="O24" s="17"/>
      <c r="P24" s="24">
        <f t="shared" si="2"/>
        <v>-0.02400000000000002</v>
      </c>
      <c r="Q24" s="25">
        <f t="shared" si="3"/>
        <v>0.01111111111111112</v>
      </c>
    </row>
    <row r="25" spans="2:17" ht="12.75">
      <c r="B25" s="16">
        <v>12</v>
      </c>
      <c r="D25" s="28" t="s">
        <v>28</v>
      </c>
      <c r="E25" s="17"/>
      <c r="F25" s="18" t="s">
        <v>1</v>
      </c>
      <c r="G25" s="19"/>
      <c r="H25" s="20"/>
      <c r="I25" s="29"/>
      <c r="J25" s="22">
        <f t="shared" si="0"/>
        <v>0</v>
      </c>
      <c r="K25" s="17"/>
      <c r="L25" s="20">
        <v>0.17</v>
      </c>
      <c r="M25" s="30">
        <v>1</v>
      </c>
      <c r="N25" s="22">
        <f t="shared" si="1"/>
        <v>0.17</v>
      </c>
      <c r="O25" s="17"/>
      <c r="P25" s="24">
        <f t="shared" si="2"/>
        <v>0.17</v>
      </c>
      <c r="Q25" s="25">
        <f t="shared" si="3"/>
      </c>
    </row>
    <row r="26" spans="2:17" ht="12.75">
      <c r="B26" s="16">
        <v>13</v>
      </c>
      <c r="D26" s="28" t="s">
        <v>29</v>
      </c>
      <c r="E26" s="17"/>
      <c r="F26" s="18" t="s">
        <v>3</v>
      </c>
      <c r="G26" s="19"/>
      <c r="H26" s="20"/>
      <c r="I26" s="29"/>
      <c r="J26" s="22">
        <f t="shared" si="0"/>
        <v>0</v>
      </c>
      <c r="K26" s="17"/>
      <c r="L26" s="20">
        <v>-0.0007</v>
      </c>
      <c r="M26" s="30">
        <v>800</v>
      </c>
      <c r="N26" s="22">
        <f t="shared" si="1"/>
        <v>-0.5599999999999999</v>
      </c>
      <c r="O26" s="17"/>
      <c r="P26" s="24">
        <f t="shared" si="2"/>
        <v>-0.5599999999999999</v>
      </c>
      <c r="Q26" s="25">
        <f t="shared" si="3"/>
      </c>
    </row>
    <row r="27" spans="2:17" ht="12.75">
      <c r="B27" s="16">
        <v>14</v>
      </c>
      <c r="D27" s="28"/>
      <c r="E27" s="17"/>
      <c r="F27" s="18"/>
      <c r="G27" s="19"/>
      <c r="H27" s="20"/>
      <c r="I27" s="29"/>
      <c r="J27" s="22">
        <f t="shared" si="0"/>
        <v>0</v>
      </c>
      <c r="K27" s="17"/>
      <c r="L27" s="20"/>
      <c r="M27" s="30"/>
      <c r="N27" s="22">
        <f t="shared" si="1"/>
        <v>0</v>
      </c>
      <c r="O27" s="17"/>
      <c r="P27" s="24">
        <f t="shared" si="2"/>
        <v>0</v>
      </c>
      <c r="Q27" s="25">
        <f t="shared" si="3"/>
      </c>
    </row>
    <row r="28" spans="2:17" ht="13.5" thickBot="1">
      <c r="B28" s="16">
        <v>15</v>
      </c>
      <c r="D28" s="28"/>
      <c r="E28" s="17"/>
      <c r="F28" s="18"/>
      <c r="G28" s="19"/>
      <c r="H28" s="20"/>
      <c r="I28" s="29"/>
      <c r="J28" s="22">
        <f t="shared" si="0"/>
        <v>0</v>
      </c>
      <c r="K28" s="17"/>
      <c r="L28" s="20"/>
      <c r="M28" s="30"/>
      <c r="N28" s="22">
        <f t="shared" si="1"/>
        <v>0</v>
      </c>
      <c r="O28" s="17"/>
      <c r="P28" s="24">
        <f t="shared" si="2"/>
        <v>0</v>
      </c>
      <c r="Q28" s="25">
        <f t="shared" si="3"/>
      </c>
    </row>
    <row r="29" spans="2:17" ht="13.5" thickBot="1">
      <c r="B29" s="16">
        <v>16</v>
      </c>
      <c r="D29" s="6" t="s">
        <v>30</v>
      </c>
      <c r="G29" s="31"/>
      <c r="H29" s="32"/>
      <c r="I29" s="33"/>
      <c r="J29" s="34">
        <f>SUM(J14:J28)</f>
        <v>23.959999999999997</v>
      </c>
      <c r="L29" s="32"/>
      <c r="M29" s="35"/>
      <c r="N29" s="34">
        <f>SUM(N14:N28)</f>
        <v>27.946</v>
      </c>
      <c r="P29" s="36">
        <f t="shared" si="2"/>
        <v>3.986000000000004</v>
      </c>
      <c r="Q29" s="37">
        <f t="shared" si="3"/>
        <v>0.16636060100166963</v>
      </c>
    </row>
    <row r="30" spans="2:17" ht="12.75">
      <c r="B30" s="16">
        <v>17</v>
      </c>
      <c r="D30" s="38" t="s">
        <v>31</v>
      </c>
      <c r="E30" s="38"/>
      <c r="F30" s="18" t="s">
        <v>3</v>
      </c>
      <c r="G30" s="39"/>
      <c r="H30" s="40">
        <v>0.0058</v>
      </c>
      <c r="I30" s="41">
        <f>H9*(1+H45)</f>
        <v>840.4</v>
      </c>
      <c r="J30" s="42">
        <f t="shared" si="0"/>
        <v>4.874319999999999</v>
      </c>
      <c r="K30" s="38"/>
      <c r="L30" s="40">
        <v>0.0067</v>
      </c>
      <c r="M30" s="43">
        <f>H9*(1+L45)</f>
        <v>832.3199999999999</v>
      </c>
      <c r="N30" s="42">
        <f>M30*L30</f>
        <v>5.576544</v>
      </c>
      <c r="O30" s="38"/>
      <c r="P30" s="44">
        <f t="shared" si="2"/>
        <v>0.7022240000000011</v>
      </c>
      <c r="Q30" s="45">
        <f t="shared" si="3"/>
        <v>0.14406604408409812</v>
      </c>
    </row>
    <row r="31" spans="2:17" ht="26.25" thickBot="1">
      <c r="B31" s="16">
        <v>18</v>
      </c>
      <c r="D31" s="46" t="s">
        <v>32</v>
      </c>
      <c r="E31" s="38"/>
      <c r="F31" s="18" t="s">
        <v>3</v>
      </c>
      <c r="G31" s="39"/>
      <c r="H31" s="40">
        <v>0.002</v>
      </c>
      <c r="I31" s="41">
        <f>I30</f>
        <v>840.4</v>
      </c>
      <c r="J31" s="42">
        <f t="shared" si="0"/>
        <v>1.6808</v>
      </c>
      <c r="K31" s="38"/>
      <c r="L31" s="40">
        <v>0.0022</v>
      </c>
      <c r="M31" s="43">
        <f>M30</f>
        <v>832.3199999999999</v>
      </c>
      <c r="N31" s="42">
        <f>M31*L31</f>
        <v>1.831104</v>
      </c>
      <c r="O31" s="38"/>
      <c r="P31" s="44">
        <f t="shared" si="2"/>
        <v>0.150304</v>
      </c>
      <c r="Q31" s="45">
        <f t="shared" si="3"/>
        <v>0.0894240837696335</v>
      </c>
    </row>
    <row r="32" spans="2:17" ht="26.25" thickBot="1">
      <c r="B32" s="16">
        <v>19</v>
      </c>
      <c r="D32" s="47" t="s">
        <v>33</v>
      </c>
      <c r="E32" s="17"/>
      <c r="F32" s="17"/>
      <c r="G32" s="19"/>
      <c r="H32" s="48"/>
      <c r="I32" s="49"/>
      <c r="J32" s="50">
        <f>SUM(J29:J31)</f>
        <v>30.51512</v>
      </c>
      <c r="K32" s="16"/>
      <c r="L32" s="51"/>
      <c r="M32" s="52"/>
      <c r="N32" s="50">
        <f>SUM(N29:N31)</f>
        <v>35.35364800000001</v>
      </c>
      <c r="O32" s="16"/>
      <c r="P32" s="53">
        <f t="shared" si="2"/>
        <v>4.838528000000007</v>
      </c>
      <c r="Q32" s="54">
        <f t="shared" si="3"/>
        <v>0.1585616573030028</v>
      </c>
    </row>
    <row r="33" spans="2:17" ht="25.5">
      <c r="B33" s="16">
        <v>20</v>
      </c>
      <c r="D33" s="26" t="s">
        <v>34</v>
      </c>
      <c r="E33" s="17"/>
      <c r="F33" s="18" t="s">
        <v>3</v>
      </c>
      <c r="G33" s="19"/>
      <c r="H33" s="20">
        <v>0.0052</v>
      </c>
      <c r="I33" s="21">
        <f>I31</f>
        <v>840.4</v>
      </c>
      <c r="J33" s="22">
        <f t="shared" si="0"/>
        <v>4.37008</v>
      </c>
      <c r="K33" s="17"/>
      <c r="L33" s="20">
        <v>0.0052</v>
      </c>
      <c r="M33" s="23">
        <f>M31</f>
        <v>832.3199999999999</v>
      </c>
      <c r="N33" s="22">
        <f aca="true" t="shared" si="6" ref="N33:N40">M33*L33</f>
        <v>4.3280639999999995</v>
      </c>
      <c r="O33" s="17"/>
      <c r="P33" s="24">
        <f t="shared" si="2"/>
        <v>-0.042016000000000275</v>
      </c>
      <c r="Q33" s="25">
        <f t="shared" si="3"/>
        <v>-0.009614469300333238</v>
      </c>
    </row>
    <row r="34" spans="2:17" ht="25.5">
      <c r="B34" s="16">
        <v>21</v>
      </c>
      <c r="D34" s="26" t="s">
        <v>35</v>
      </c>
      <c r="E34" s="17"/>
      <c r="F34" s="18" t="s">
        <v>3</v>
      </c>
      <c r="G34" s="19"/>
      <c r="H34" s="20">
        <v>0.0013</v>
      </c>
      <c r="I34" s="21">
        <f>I31</f>
        <v>840.4</v>
      </c>
      <c r="J34" s="22">
        <f t="shared" si="0"/>
        <v>1.09252</v>
      </c>
      <c r="K34" s="17"/>
      <c r="L34" s="20">
        <v>0.0013</v>
      </c>
      <c r="M34" s="23">
        <f>M31</f>
        <v>832.3199999999999</v>
      </c>
      <c r="N34" s="22">
        <f t="shared" si="6"/>
        <v>1.0820159999999999</v>
      </c>
      <c r="O34" s="17"/>
      <c r="P34" s="24">
        <f t="shared" si="2"/>
        <v>-0.010504000000000069</v>
      </c>
      <c r="Q34" s="25">
        <f t="shared" si="3"/>
        <v>-0.009614469300333238</v>
      </c>
    </row>
    <row r="35" spans="2:17" ht="12.75">
      <c r="B35" s="16">
        <v>22</v>
      </c>
      <c r="D35" s="26" t="s">
        <v>36</v>
      </c>
      <c r="E35" s="17"/>
      <c r="F35" s="18" t="s">
        <v>3</v>
      </c>
      <c r="G35" s="19"/>
      <c r="H35" s="55">
        <v>0.0003725</v>
      </c>
      <c r="I35" s="21">
        <f>I31</f>
        <v>840.4</v>
      </c>
      <c r="J35" s="22">
        <f>I35*H35</f>
        <v>0.31304899999999997</v>
      </c>
      <c r="K35" s="17"/>
      <c r="L35" s="55">
        <v>0.0003725</v>
      </c>
      <c r="M35" s="23">
        <f>M31</f>
        <v>832.3199999999999</v>
      </c>
      <c r="N35" s="22">
        <f>M35*L35</f>
        <v>0.31003919999999996</v>
      </c>
      <c r="O35" s="17"/>
      <c r="P35" s="24">
        <f>N35-J35</f>
        <v>-0.003009800000000007</v>
      </c>
      <c r="Q35" s="25">
        <f>IF((J35)=0,"",(P35/J35))</f>
        <v>-0.009614469300333198</v>
      </c>
    </row>
    <row r="36" spans="2:17" ht="12.75">
      <c r="B36" s="16">
        <v>23</v>
      </c>
      <c r="D36" s="17" t="s">
        <v>37</v>
      </c>
      <c r="E36" s="17"/>
      <c r="F36" s="18" t="s">
        <v>1</v>
      </c>
      <c r="G36" s="19"/>
      <c r="H36" s="20">
        <v>0.25</v>
      </c>
      <c r="I36" s="21">
        <v>1</v>
      </c>
      <c r="J36" s="22">
        <f t="shared" si="0"/>
        <v>0.25</v>
      </c>
      <c r="K36" s="17"/>
      <c r="L36" s="20">
        <v>0.25</v>
      </c>
      <c r="M36" s="23">
        <v>1</v>
      </c>
      <c r="N36" s="22">
        <f t="shared" si="6"/>
        <v>0.25</v>
      </c>
      <c r="O36" s="17"/>
      <c r="P36" s="24">
        <f t="shared" si="2"/>
        <v>0</v>
      </c>
      <c r="Q36" s="25">
        <f t="shared" si="3"/>
        <v>0</v>
      </c>
    </row>
    <row r="37" spans="2:17" ht="12.75">
      <c r="B37" s="16">
        <v>24</v>
      </c>
      <c r="D37" s="17" t="s">
        <v>38</v>
      </c>
      <c r="E37" s="17"/>
      <c r="F37" s="18" t="s">
        <v>3</v>
      </c>
      <c r="G37" s="19"/>
      <c r="H37" s="20">
        <v>0.007</v>
      </c>
      <c r="I37" s="21">
        <f>H9</f>
        <v>800</v>
      </c>
      <c r="J37" s="22">
        <f t="shared" si="0"/>
        <v>5.6000000000000005</v>
      </c>
      <c r="K37" s="17"/>
      <c r="L37" s="20">
        <v>0.007</v>
      </c>
      <c r="M37" s="23">
        <f>H9</f>
        <v>800</v>
      </c>
      <c r="N37" s="22">
        <f t="shared" si="6"/>
        <v>5.6000000000000005</v>
      </c>
      <c r="O37" s="17"/>
      <c r="P37" s="24">
        <f t="shared" si="2"/>
        <v>0</v>
      </c>
      <c r="Q37" s="25">
        <f t="shared" si="3"/>
        <v>0</v>
      </c>
    </row>
    <row r="38" spans="2:17" ht="12.75">
      <c r="B38" s="16">
        <v>25</v>
      </c>
      <c r="D38" s="17" t="s">
        <v>39</v>
      </c>
      <c r="E38" s="17"/>
      <c r="F38" s="18" t="s">
        <v>3</v>
      </c>
      <c r="G38" s="19"/>
      <c r="H38" s="20">
        <v>0.06684</v>
      </c>
      <c r="I38" s="21">
        <f>I30</f>
        <v>840.4</v>
      </c>
      <c r="J38" s="22">
        <f t="shared" si="0"/>
        <v>56.172335999999994</v>
      </c>
      <c r="K38" s="17"/>
      <c r="L38" s="20">
        <v>0.06684</v>
      </c>
      <c r="M38" s="23">
        <f>M30</f>
        <v>832.3199999999999</v>
      </c>
      <c r="N38" s="22">
        <f t="shared" si="6"/>
        <v>55.63226879999999</v>
      </c>
      <c r="O38" s="17"/>
      <c r="P38" s="24">
        <f t="shared" si="2"/>
        <v>-0.5400672000000029</v>
      </c>
      <c r="Q38" s="25">
        <f t="shared" si="3"/>
        <v>-0.009614469300333226</v>
      </c>
    </row>
    <row r="39" spans="2:17" ht="12.75">
      <c r="B39" s="16">
        <v>26</v>
      </c>
      <c r="D39" s="28"/>
      <c r="E39" s="17"/>
      <c r="F39" s="18"/>
      <c r="G39" s="19"/>
      <c r="H39" s="20"/>
      <c r="I39" s="29"/>
      <c r="J39" s="22">
        <f t="shared" si="0"/>
        <v>0</v>
      </c>
      <c r="K39" s="17"/>
      <c r="L39" s="20"/>
      <c r="M39" s="30"/>
      <c r="N39" s="22">
        <f t="shared" si="6"/>
        <v>0</v>
      </c>
      <c r="O39" s="17"/>
      <c r="P39" s="24">
        <f t="shared" si="2"/>
        <v>0</v>
      </c>
      <c r="Q39" s="25">
        <f t="shared" si="3"/>
      </c>
    </row>
    <row r="40" spans="2:17" ht="13.5" thickBot="1">
      <c r="B40" s="16">
        <v>27</v>
      </c>
      <c r="D40" s="28"/>
      <c r="E40" s="17"/>
      <c r="F40" s="18"/>
      <c r="G40" s="19"/>
      <c r="H40" s="20"/>
      <c r="I40" s="29"/>
      <c r="J40" s="22">
        <f t="shared" si="0"/>
        <v>0</v>
      </c>
      <c r="K40" s="17"/>
      <c r="L40" s="20"/>
      <c r="M40" s="30"/>
      <c r="N40" s="22">
        <f t="shared" si="6"/>
        <v>0</v>
      </c>
      <c r="O40" s="17"/>
      <c r="P40" s="24">
        <f t="shared" si="2"/>
        <v>0</v>
      </c>
      <c r="Q40" s="25">
        <f t="shared" si="3"/>
      </c>
    </row>
    <row r="41" spans="2:17" ht="13.5" thickBot="1">
      <c r="B41" s="16">
        <v>28</v>
      </c>
      <c r="D41" s="56" t="s">
        <v>40</v>
      </c>
      <c r="E41" s="17"/>
      <c r="F41" s="17"/>
      <c r="G41" s="17"/>
      <c r="H41" s="57"/>
      <c r="I41" s="58"/>
      <c r="J41" s="50">
        <f>SUM(J32:J40)</f>
        <v>98.313105</v>
      </c>
      <c r="K41" s="16"/>
      <c r="L41" s="59"/>
      <c r="M41" s="60"/>
      <c r="N41" s="50">
        <f>SUM(N32:N40)</f>
        <v>102.556036</v>
      </c>
      <c r="O41" s="16"/>
      <c r="P41" s="53">
        <f t="shared" si="2"/>
        <v>4.242931000000013</v>
      </c>
      <c r="Q41" s="54">
        <f t="shared" si="3"/>
        <v>0.043157328822032555</v>
      </c>
    </row>
    <row r="42" spans="2:17" ht="13.5" thickBot="1">
      <c r="B42" s="16">
        <v>29</v>
      </c>
      <c r="D42" s="19" t="s">
        <v>41</v>
      </c>
      <c r="E42" s="17"/>
      <c r="F42" s="17"/>
      <c r="G42" s="17"/>
      <c r="H42" s="61">
        <v>0.13</v>
      </c>
      <c r="I42" s="62"/>
      <c r="J42" s="63">
        <f>J41*H42</f>
        <v>12.78070365</v>
      </c>
      <c r="K42" s="17"/>
      <c r="L42" s="61">
        <v>0.13</v>
      </c>
      <c r="M42" s="64"/>
      <c r="N42" s="63">
        <f>N41*L42</f>
        <v>13.33228468</v>
      </c>
      <c r="O42" s="17"/>
      <c r="P42" s="24">
        <f t="shared" si="2"/>
        <v>0.5515810300000012</v>
      </c>
      <c r="Q42" s="25">
        <f t="shared" si="3"/>
        <v>0.04315732882203252</v>
      </c>
    </row>
    <row r="43" spans="2:17" ht="26.25" thickBot="1">
      <c r="B43" s="16">
        <v>30</v>
      </c>
      <c r="D43" s="47" t="s">
        <v>42</v>
      </c>
      <c r="E43" s="17"/>
      <c r="F43" s="17"/>
      <c r="G43" s="17"/>
      <c r="H43" s="48"/>
      <c r="I43" s="49"/>
      <c r="J43" s="50">
        <f>ROUND(SUM(J41:J42),2)</f>
        <v>111.09</v>
      </c>
      <c r="K43" s="16"/>
      <c r="L43" s="51"/>
      <c r="M43" s="52"/>
      <c r="N43" s="50">
        <f>ROUND(SUM(N41:N42),2)</f>
        <v>115.89</v>
      </c>
      <c r="O43" s="16"/>
      <c r="P43" s="53">
        <f t="shared" si="2"/>
        <v>4.799999999999997</v>
      </c>
      <c r="Q43" s="54">
        <f t="shared" si="3"/>
        <v>0.04320820955981634</v>
      </c>
    </row>
    <row r="44" ht="10.5" customHeight="1">
      <c r="B44" s="16"/>
    </row>
    <row r="45" spans="2:12" ht="12.75">
      <c r="B45" s="16">
        <v>31</v>
      </c>
      <c r="D45" s="6" t="s">
        <v>43</v>
      </c>
      <c r="F45" s="6" t="s">
        <v>44</v>
      </c>
      <c r="H45" s="65">
        <v>0.0505</v>
      </c>
      <c r="L45" s="65">
        <v>0.0404</v>
      </c>
    </row>
    <row r="46" ht="10.5" customHeight="1"/>
    <row r="47" ht="12.75">
      <c r="B47" s="6" t="s">
        <v>45</v>
      </c>
    </row>
    <row r="48" ht="12.75">
      <c r="B48" s="6" t="s">
        <v>46</v>
      </c>
    </row>
    <row r="49" spans="2:17" ht="12.75">
      <c r="B49" s="91" t="s">
        <v>47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3"/>
    </row>
    <row r="50" spans="2:17" ht="12.75"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8"/>
    </row>
    <row r="51" spans="2:17" ht="12.75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8"/>
    </row>
    <row r="52" spans="2:17" ht="12.75" customHeight="1">
      <c r="B52" s="79" t="s">
        <v>52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2:17" ht="12.75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</sheetData>
  <mergeCells count="17">
    <mergeCell ref="C1:M1"/>
    <mergeCell ref="Q1:R1"/>
    <mergeCell ref="C2:O2"/>
    <mergeCell ref="C3:M3"/>
    <mergeCell ref="C4:J4"/>
    <mergeCell ref="F8:Q8"/>
    <mergeCell ref="H11:J11"/>
    <mergeCell ref="L11:N11"/>
    <mergeCell ref="P11:Q11"/>
    <mergeCell ref="F12:F13"/>
    <mergeCell ref="P12:P13"/>
    <mergeCell ref="Q12:Q13"/>
    <mergeCell ref="B49:Q49"/>
    <mergeCell ref="B50:Q50"/>
    <mergeCell ref="B51:Q51"/>
    <mergeCell ref="B52:Q52"/>
    <mergeCell ref="B53:Q53"/>
  </mergeCells>
  <dataValidations count="2">
    <dataValidation type="list" allowBlank="1" showInputMessage="1" showErrorMessage="1" prompt="Select Charge Unit (monthly, per kWh, per kW)" sqref="F14:F28 F30:F31 F33:F40">
      <formula1>$B$8:$B$10</formula1>
    </dataValidation>
    <dataValidation type="list" allowBlank="1" showInputMessage="1" showErrorMessage="1" sqref="G14:G28 G30:G31 G33:G40">
      <formula1>$B$8:$B$12</formula1>
    </dataValidation>
  </dataValidations>
  <printOptions/>
  <pageMargins left="0.75" right="0.75" top="1" bottom="1" header="0.5" footer="0.5"/>
  <pageSetup fitToHeight="1" fitToWidth="1" horizontalDpi="600" verticalDpi="600" orientation="portrait" scale="67" r:id="rId1"/>
  <headerFooter alignWithMargins="0">
    <oddHeader>&amp;R&amp;8Draft Rate Order Filed:  May 3, 2011
Page 76 of 78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R53"/>
  <sheetViews>
    <sheetView showGridLines="0" tabSelected="1" workbookViewId="0" topLeftCell="A1">
      <pane xSplit="7" ySplit="13" topLeftCell="H35" activePane="bottomRight" state="frozen"/>
      <selection pane="topLeft" activeCell="A1" sqref="A1"/>
      <selection pane="topRight" activeCell="H1" sqref="H1"/>
      <selection pane="bottomLeft" activeCell="A14" sqref="A14"/>
      <selection pane="bottomRight" activeCell="B53" sqref="B53:Q53"/>
    </sheetView>
  </sheetViews>
  <sheetFormatPr defaultColWidth="9.140625" defaultRowHeight="12.75"/>
  <cols>
    <col min="1" max="1" width="2.7109375" style="4" customWidth="1"/>
    <col min="2" max="2" width="3.140625" style="4" customWidth="1"/>
    <col min="3" max="3" width="1.28515625" style="4" customWidth="1"/>
    <col min="4" max="4" width="26.57421875" style="4" customWidth="1"/>
    <col min="5" max="5" width="1.28515625" style="4" customWidth="1"/>
    <col min="6" max="6" width="11.28125" style="4" customWidth="1"/>
    <col min="7" max="7" width="1.421875" style="4" customWidth="1"/>
    <col min="8" max="8" width="13.7109375" style="4" customWidth="1"/>
    <col min="9" max="9" width="8.57421875" style="4" customWidth="1"/>
    <col min="10" max="10" width="9.7109375" style="4" customWidth="1"/>
    <col min="11" max="11" width="1.421875" style="4" customWidth="1"/>
    <col min="12" max="12" width="14.28125" style="4" customWidth="1"/>
    <col min="13" max="13" width="8.57421875" style="4" customWidth="1"/>
    <col min="14" max="14" width="9.7109375" style="4" customWidth="1"/>
    <col min="15" max="15" width="1.421875" style="4" customWidth="1"/>
    <col min="16" max="16" width="8.8515625" style="4" customWidth="1"/>
    <col min="17" max="17" width="8.7109375" style="4" customWidth="1"/>
    <col min="18" max="18" width="3.8515625" style="4" customWidth="1"/>
    <col min="19" max="16384" width="9.140625" style="4" customWidth="1"/>
  </cols>
  <sheetData>
    <row r="1" spans="3:18" s="1" customFormat="1" ht="20.25" customHeight="1">
      <c r="C1" s="99" t="s">
        <v>0</v>
      </c>
      <c r="D1" s="99"/>
      <c r="E1" s="99"/>
      <c r="F1" s="99"/>
      <c r="G1" s="99"/>
      <c r="H1" s="99"/>
      <c r="I1" s="99"/>
      <c r="J1" s="99"/>
      <c r="K1" s="99"/>
      <c r="L1" s="99"/>
      <c r="M1" s="99"/>
      <c r="Q1" s="100" t="str">
        <f>CONCATENATE('[1]Table of Contents'!$F$6," ",'[1]Table of Contents'!$G$6)</f>
        <v>Version: 2.11</v>
      </c>
      <c r="R1" s="100"/>
    </row>
    <row r="2" spans="3:15" s="1" customFormat="1" ht="18">
      <c r="C2" s="94" t="str">
        <f>"Name of LDC:    "&amp;IF(ISBLANK('[1]Table of Contents'!D2),"",'[1]Table of Contents'!D2)</f>
        <v>Name of LDC:    Waterloo North Hydro Inc.</v>
      </c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</row>
    <row r="3" spans="3:13" s="1" customFormat="1" ht="18">
      <c r="C3" s="94" t="str">
        <f>"File Number:      "&amp;IF(ISBLANK('[1]Table of Contents'!D4),"",'[1]Table of Contents'!D4)</f>
        <v>File Number:      EB-2010-0144</v>
      </c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3:13" s="1" customFormat="1" ht="18">
      <c r="C4" s="94" t="str">
        <f>"Rate Year:          "&amp;IF(ISBLANK('[1]Table of Contents'!D6),"",'[1]Table of Contents'!D6)</f>
        <v>Rate Year:          2011</v>
      </c>
      <c r="D4" s="94"/>
      <c r="E4" s="94"/>
      <c r="F4" s="94"/>
      <c r="G4" s="94"/>
      <c r="H4" s="94"/>
      <c r="I4" s="94"/>
      <c r="J4" s="94"/>
      <c r="K4" s="2"/>
      <c r="L4" s="2"/>
      <c r="M4" s="2"/>
    </row>
    <row r="5" spans="5:7" s="1" customFormat="1" ht="16.5" customHeight="1">
      <c r="E5" s="3"/>
      <c r="F5" s="3"/>
      <c r="G5" s="3"/>
    </row>
    <row r="6" s="1" customFormat="1" ht="12.75"/>
    <row r="7" ht="4.5" customHeight="1"/>
    <row r="8" spans="2:17" ht="15.75">
      <c r="B8" s="5" t="s">
        <v>1</v>
      </c>
      <c r="F8" s="95" t="s">
        <v>48</v>
      </c>
      <c r="G8" s="95"/>
      <c r="H8" s="95"/>
      <c r="I8" s="95"/>
      <c r="J8" s="95"/>
      <c r="K8" s="95"/>
      <c r="L8" s="95"/>
      <c r="M8" s="95"/>
      <c r="N8" s="95"/>
      <c r="O8" s="95"/>
      <c r="P8" s="95"/>
      <c r="Q8" s="95"/>
    </row>
    <row r="9" spans="2:9" ht="12.75">
      <c r="B9" s="5" t="s">
        <v>3</v>
      </c>
      <c r="F9" s="6" t="s">
        <v>4</v>
      </c>
      <c r="G9" s="6"/>
      <c r="H9" s="7">
        <v>2000</v>
      </c>
      <c r="I9" s="6" t="s">
        <v>5</v>
      </c>
    </row>
    <row r="10" ht="12.75">
      <c r="B10" s="5" t="s">
        <v>6</v>
      </c>
    </row>
    <row r="11" spans="2:17" ht="12.75">
      <c r="B11" s="8"/>
      <c r="F11" s="9"/>
      <c r="G11" s="9"/>
      <c r="H11" s="96" t="s">
        <v>7</v>
      </c>
      <c r="I11" s="97"/>
      <c r="J11" s="98"/>
      <c r="L11" s="96" t="s">
        <v>8</v>
      </c>
      <c r="M11" s="97"/>
      <c r="N11" s="98"/>
      <c r="P11" s="96" t="s">
        <v>9</v>
      </c>
      <c r="Q11" s="98"/>
    </row>
    <row r="12" spans="2:17" ht="12.75">
      <c r="B12" s="8"/>
      <c r="F12" s="85" t="s">
        <v>10</v>
      </c>
      <c r="G12" s="10"/>
      <c r="H12" s="11" t="s">
        <v>11</v>
      </c>
      <c r="I12" s="11" t="s">
        <v>12</v>
      </c>
      <c r="J12" s="12" t="s">
        <v>13</v>
      </c>
      <c r="L12" s="11" t="s">
        <v>11</v>
      </c>
      <c r="M12" s="13" t="s">
        <v>12</v>
      </c>
      <c r="N12" s="12" t="s">
        <v>13</v>
      </c>
      <c r="P12" s="87" t="s">
        <v>14</v>
      </c>
      <c r="Q12" s="89" t="s">
        <v>15</v>
      </c>
    </row>
    <row r="13" spans="2:17" ht="12.75">
      <c r="B13" s="8"/>
      <c r="F13" s="86"/>
      <c r="G13" s="10"/>
      <c r="H13" s="14" t="s">
        <v>16</v>
      </c>
      <c r="I13" s="14"/>
      <c r="J13" s="15" t="s">
        <v>16</v>
      </c>
      <c r="L13" s="14" t="s">
        <v>16</v>
      </c>
      <c r="M13" s="15"/>
      <c r="N13" s="15" t="s">
        <v>16</v>
      </c>
      <c r="P13" s="88"/>
      <c r="Q13" s="90"/>
    </row>
    <row r="14" spans="2:17" ht="12.75">
      <c r="B14" s="16">
        <v>1</v>
      </c>
      <c r="D14" s="4" t="s">
        <v>17</v>
      </c>
      <c r="F14" s="18" t="s">
        <v>1</v>
      </c>
      <c r="G14" s="31"/>
      <c r="H14" s="66">
        <v>30.63</v>
      </c>
      <c r="I14" s="21">
        <v>1</v>
      </c>
      <c r="J14" s="67">
        <f aca="true" t="shared" si="0" ref="J14:J28">I14*H14</f>
        <v>30.63</v>
      </c>
      <c r="K14" s="17"/>
      <c r="L14" s="66">
        <v>30.63</v>
      </c>
      <c r="M14" s="23">
        <v>1</v>
      </c>
      <c r="N14" s="67">
        <f aca="true" t="shared" si="1" ref="N14:N28">M14*L14</f>
        <v>30.63</v>
      </c>
      <c r="O14" s="17"/>
      <c r="P14" s="24">
        <f aca="true" t="shared" si="2" ref="P14:P43">N14-J14</f>
        <v>0</v>
      </c>
      <c r="Q14" s="25">
        <f aca="true" t="shared" si="3" ref="Q14:Q43">IF((J14)=0,"",(P14/J14))</f>
        <v>0</v>
      </c>
    </row>
    <row r="15" spans="2:17" ht="12.75">
      <c r="B15" s="16">
        <v>2</v>
      </c>
      <c r="D15" s="17" t="s">
        <v>18</v>
      </c>
      <c r="E15" s="17"/>
      <c r="F15" s="18" t="s">
        <v>1</v>
      </c>
      <c r="G15" s="19"/>
      <c r="H15" s="20">
        <v>1</v>
      </c>
      <c r="I15" s="21">
        <v>1</v>
      </c>
      <c r="J15" s="22">
        <f t="shared" si="0"/>
        <v>1</v>
      </c>
      <c r="K15" s="17"/>
      <c r="L15" s="20">
        <v>1</v>
      </c>
      <c r="M15" s="23">
        <v>1</v>
      </c>
      <c r="N15" s="22">
        <f t="shared" si="1"/>
        <v>1</v>
      </c>
      <c r="O15" s="17"/>
      <c r="P15" s="24">
        <f t="shared" si="2"/>
        <v>0</v>
      </c>
      <c r="Q15" s="25">
        <f t="shared" si="3"/>
        <v>0</v>
      </c>
    </row>
    <row r="16" spans="2:17" ht="12.75">
      <c r="B16" s="16">
        <v>3</v>
      </c>
      <c r="D16" s="4" t="s">
        <v>19</v>
      </c>
      <c r="F16" s="18"/>
      <c r="G16" s="31"/>
      <c r="H16" s="66"/>
      <c r="I16" s="21">
        <v>1</v>
      </c>
      <c r="J16" s="67">
        <f t="shared" si="0"/>
        <v>0</v>
      </c>
      <c r="K16" s="17"/>
      <c r="L16" s="66"/>
      <c r="M16" s="23">
        <v>1</v>
      </c>
      <c r="N16" s="67">
        <f t="shared" si="1"/>
        <v>0</v>
      </c>
      <c r="O16" s="17"/>
      <c r="P16" s="24">
        <f t="shared" si="2"/>
        <v>0</v>
      </c>
      <c r="Q16" s="25">
        <f t="shared" si="3"/>
      </c>
    </row>
    <row r="17" spans="2:17" ht="12.75">
      <c r="B17" s="16">
        <v>4</v>
      </c>
      <c r="D17" s="4" t="s">
        <v>20</v>
      </c>
      <c r="F17" s="18"/>
      <c r="G17" s="31"/>
      <c r="H17" s="66"/>
      <c r="I17" s="21">
        <v>1</v>
      </c>
      <c r="J17" s="67">
        <f t="shared" si="0"/>
        <v>0</v>
      </c>
      <c r="K17" s="17"/>
      <c r="L17" s="66"/>
      <c r="M17" s="23">
        <v>1</v>
      </c>
      <c r="N17" s="67">
        <f t="shared" si="1"/>
        <v>0</v>
      </c>
      <c r="O17" s="17"/>
      <c r="P17" s="24">
        <f t="shared" si="2"/>
        <v>0</v>
      </c>
      <c r="Q17" s="25">
        <f t="shared" si="3"/>
      </c>
    </row>
    <row r="18" spans="2:17" ht="12.75">
      <c r="B18" s="16">
        <v>5</v>
      </c>
      <c r="D18" s="4" t="s">
        <v>21</v>
      </c>
      <c r="F18" s="18" t="s">
        <v>3</v>
      </c>
      <c r="G18" s="31"/>
      <c r="H18" s="66">
        <v>0.0104</v>
      </c>
      <c r="I18" s="21">
        <f>H9</f>
        <v>2000</v>
      </c>
      <c r="J18" s="67">
        <f t="shared" si="0"/>
        <v>20.8</v>
      </c>
      <c r="K18" s="17"/>
      <c r="L18" s="66">
        <v>0.0137</v>
      </c>
      <c r="M18" s="23">
        <f>H9</f>
        <v>2000</v>
      </c>
      <c r="N18" s="67">
        <f t="shared" si="1"/>
        <v>27.400000000000002</v>
      </c>
      <c r="O18" s="17"/>
      <c r="P18" s="24">
        <f t="shared" si="2"/>
        <v>6.600000000000001</v>
      </c>
      <c r="Q18" s="25">
        <f t="shared" si="3"/>
        <v>0.31730769230769235</v>
      </c>
    </row>
    <row r="19" spans="2:17" ht="12.75">
      <c r="B19" s="16">
        <v>6</v>
      </c>
      <c r="D19" s="4" t="s">
        <v>22</v>
      </c>
      <c r="F19" s="18" t="s">
        <v>3</v>
      </c>
      <c r="G19" s="31"/>
      <c r="H19" s="66">
        <v>0.0001</v>
      </c>
      <c r="I19" s="21">
        <f aca="true" t="shared" si="4" ref="I19:I24">I18</f>
        <v>2000</v>
      </c>
      <c r="J19" s="67">
        <f t="shared" si="0"/>
        <v>0.2</v>
      </c>
      <c r="K19" s="17"/>
      <c r="L19" s="66">
        <v>0.0001</v>
      </c>
      <c r="M19" s="23">
        <f aca="true" t="shared" si="5" ref="M19:M24">M18</f>
        <v>2000</v>
      </c>
      <c r="N19" s="67">
        <f t="shared" si="1"/>
        <v>0.2</v>
      </c>
      <c r="O19" s="17"/>
      <c r="P19" s="24">
        <f t="shared" si="2"/>
        <v>0</v>
      </c>
      <c r="Q19" s="25">
        <f t="shared" si="3"/>
        <v>0</v>
      </c>
    </row>
    <row r="20" spans="2:17" ht="12.75">
      <c r="B20" s="16">
        <v>7</v>
      </c>
      <c r="D20" s="4" t="s">
        <v>23</v>
      </c>
      <c r="F20" s="18"/>
      <c r="G20" s="31"/>
      <c r="H20" s="66"/>
      <c r="I20" s="21">
        <f t="shared" si="4"/>
        <v>2000</v>
      </c>
      <c r="J20" s="67">
        <f t="shared" si="0"/>
        <v>0</v>
      </c>
      <c r="K20" s="17"/>
      <c r="L20" s="66"/>
      <c r="M20" s="23">
        <f t="shared" si="5"/>
        <v>2000</v>
      </c>
      <c r="N20" s="67">
        <f t="shared" si="1"/>
        <v>0</v>
      </c>
      <c r="O20" s="17"/>
      <c r="P20" s="24">
        <f t="shared" si="2"/>
        <v>0</v>
      </c>
      <c r="Q20" s="25">
        <f t="shared" si="3"/>
      </c>
    </row>
    <row r="21" spans="2:17" ht="12.75">
      <c r="B21" s="16">
        <v>8</v>
      </c>
      <c r="D21" s="4" t="s">
        <v>24</v>
      </c>
      <c r="F21" s="18"/>
      <c r="G21" s="31"/>
      <c r="H21" s="66"/>
      <c r="I21" s="21">
        <f t="shared" si="4"/>
        <v>2000</v>
      </c>
      <c r="J21" s="67">
        <f t="shared" si="0"/>
        <v>0</v>
      </c>
      <c r="K21" s="17"/>
      <c r="L21" s="66"/>
      <c r="M21" s="23">
        <f t="shared" si="5"/>
        <v>2000</v>
      </c>
      <c r="N21" s="67">
        <f t="shared" si="1"/>
        <v>0</v>
      </c>
      <c r="O21" s="17"/>
      <c r="P21" s="24">
        <f t="shared" si="2"/>
        <v>0</v>
      </c>
      <c r="Q21" s="25">
        <f t="shared" si="3"/>
      </c>
    </row>
    <row r="22" spans="2:17" ht="12.75">
      <c r="B22" s="16">
        <v>9</v>
      </c>
      <c r="D22" s="4" t="s">
        <v>25</v>
      </c>
      <c r="F22" s="18"/>
      <c r="G22" s="31"/>
      <c r="H22" s="66"/>
      <c r="I22" s="21">
        <f t="shared" si="4"/>
        <v>2000</v>
      </c>
      <c r="J22" s="67">
        <f t="shared" si="0"/>
        <v>0</v>
      </c>
      <c r="K22" s="17"/>
      <c r="L22" s="66"/>
      <c r="M22" s="23">
        <f t="shared" si="5"/>
        <v>2000</v>
      </c>
      <c r="N22" s="67">
        <f t="shared" si="1"/>
        <v>0</v>
      </c>
      <c r="O22" s="17"/>
      <c r="P22" s="24">
        <f t="shared" si="2"/>
        <v>0</v>
      </c>
      <c r="Q22" s="25">
        <f t="shared" si="3"/>
      </c>
    </row>
    <row r="23" spans="2:17" ht="12.75">
      <c r="B23" s="16">
        <v>10</v>
      </c>
      <c r="D23" s="4" t="s">
        <v>49</v>
      </c>
      <c r="F23" s="18" t="s">
        <v>3</v>
      </c>
      <c r="G23" s="31"/>
      <c r="H23" s="66">
        <v>0</v>
      </c>
      <c r="I23" s="21">
        <f t="shared" si="4"/>
        <v>2000</v>
      </c>
      <c r="J23" s="67">
        <f t="shared" si="0"/>
        <v>0</v>
      </c>
      <c r="K23" s="17"/>
      <c r="L23" s="66">
        <v>0.0001</v>
      </c>
      <c r="M23" s="23">
        <f t="shared" si="5"/>
        <v>2000</v>
      </c>
      <c r="N23" s="67">
        <f t="shared" si="1"/>
        <v>0.2</v>
      </c>
      <c r="O23" s="17"/>
      <c r="P23" s="24">
        <f t="shared" si="2"/>
        <v>0.2</v>
      </c>
      <c r="Q23" s="25">
        <f t="shared" si="3"/>
      </c>
    </row>
    <row r="24" spans="2:17" ht="25.5">
      <c r="B24" s="16">
        <v>11</v>
      </c>
      <c r="D24" s="26" t="s">
        <v>27</v>
      </c>
      <c r="E24" s="17"/>
      <c r="F24" s="18" t="s">
        <v>3</v>
      </c>
      <c r="G24" s="19"/>
      <c r="H24" s="20">
        <v>-0.0027</v>
      </c>
      <c r="I24" s="21">
        <f t="shared" si="4"/>
        <v>2000</v>
      </c>
      <c r="J24" s="22">
        <f t="shared" si="0"/>
        <v>-5.4</v>
      </c>
      <c r="K24" s="17"/>
      <c r="L24" s="68">
        <v>-0.0027300000000000002</v>
      </c>
      <c r="M24" s="23">
        <f t="shared" si="5"/>
        <v>2000</v>
      </c>
      <c r="N24" s="22">
        <f t="shared" si="1"/>
        <v>-5.460000000000001</v>
      </c>
      <c r="O24" s="17"/>
      <c r="P24" s="24">
        <f t="shared" si="2"/>
        <v>-0.0600000000000005</v>
      </c>
      <c r="Q24" s="25">
        <f t="shared" si="3"/>
        <v>0.011111111111111202</v>
      </c>
    </row>
    <row r="25" spans="2:17" ht="12.75">
      <c r="B25" s="16">
        <v>12</v>
      </c>
      <c r="D25" s="69" t="s">
        <v>28</v>
      </c>
      <c r="F25" s="18" t="s">
        <v>1</v>
      </c>
      <c r="G25" s="31"/>
      <c r="H25" s="66"/>
      <c r="I25" s="29"/>
      <c r="J25" s="67">
        <f t="shared" si="0"/>
        <v>0</v>
      </c>
      <c r="K25" s="17"/>
      <c r="L25" s="66">
        <v>0.41</v>
      </c>
      <c r="M25" s="30">
        <v>1</v>
      </c>
      <c r="N25" s="67">
        <f t="shared" si="1"/>
        <v>0.41</v>
      </c>
      <c r="O25" s="17"/>
      <c r="P25" s="24">
        <f t="shared" si="2"/>
        <v>0.41</v>
      </c>
      <c r="Q25" s="25">
        <f t="shared" si="3"/>
      </c>
    </row>
    <row r="26" spans="2:17" ht="12.75">
      <c r="B26" s="16">
        <v>13</v>
      </c>
      <c r="D26" s="69" t="s">
        <v>29</v>
      </c>
      <c r="F26" s="18" t="s">
        <v>3</v>
      </c>
      <c r="G26" s="31"/>
      <c r="H26" s="66"/>
      <c r="I26" s="29"/>
      <c r="J26" s="67">
        <f t="shared" si="0"/>
        <v>0</v>
      </c>
      <c r="K26" s="17"/>
      <c r="L26" s="66">
        <v>-0.0004</v>
      </c>
      <c r="M26" s="30">
        <v>2000</v>
      </c>
      <c r="N26" s="67">
        <f t="shared" si="1"/>
        <v>-0.8</v>
      </c>
      <c r="O26" s="17"/>
      <c r="P26" s="24">
        <f t="shared" si="2"/>
        <v>-0.8</v>
      </c>
      <c r="Q26" s="25">
        <f t="shared" si="3"/>
      </c>
    </row>
    <row r="27" spans="2:17" ht="12.75">
      <c r="B27" s="16">
        <v>14</v>
      </c>
      <c r="D27" s="69"/>
      <c r="F27" s="18"/>
      <c r="G27" s="31"/>
      <c r="H27" s="66"/>
      <c r="I27" s="29"/>
      <c r="J27" s="67">
        <f t="shared" si="0"/>
        <v>0</v>
      </c>
      <c r="K27" s="17"/>
      <c r="L27" s="66"/>
      <c r="M27" s="30"/>
      <c r="N27" s="67">
        <f t="shared" si="1"/>
        <v>0</v>
      </c>
      <c r="O27" s="17"/>
      <c r="P27" s="24">
        <f t="shared" si="2"/>
        <v>0</v>
      </c>
      <c r="Q27" s="25">
        <f t="shared" si="3"/>
      </c>
    </row>
    <row r="28" spans="2:17" ht="13.5" thickBot="1">
      <c r="B28" s="16">
        <v>15</v>
      </c>
      <c r="D28" s="69"/>
      <c r="F28" s="18"/>
      <c r="G28" s="31"/>
      <c r="H28" s="66"/>
      <c r="I28" s="29"/>
      <c r="J28" s="67">
        <f t="shared" si="0"/>
        <v>0</v>
      </c>
      <c r="K28" s="17"/>
      <c r="L28" s="66"/>
      <c r="M28" s="30"/>
      <c r="N28" s="67">
        <f t="shared" si="1"/>
        <v>0</v>
      </c>
      <c r="O28" s="17"/>
      <c r="P28" s="24">
        <f t="shared" si="2"/>
        <v>0</v>
      </c>
      <c r="Q28" s="25">
        <f t="shared" si="3"/>
      </c>
    </row>
    <row r="29" spans="2:17" ht="13.5" thickBot="1">
      <c r="B29" s="16">
        <v>16</v>
      </c>
      <c r="D29" s="6" t="s">
        <v>30</v>
      </c>
      <c r="F29" s="17"/>
      <c r="G29" s="31"/>
      <c r="H29" s="48"/>
      <c r="I29" s="49"/>
      <c r="J29" s="50">
        <f>SUM(J14:J28)</f>
        <v>47.230000000000004</v>
      </c>
      <c r="K29" s="17"/>
      <c r="L29" s="48"/>
      <c r="M29" s="70"/>
      <c r="N29" s="50">
        <f>SUM(N14:N28)</f>
        <v>53.580000000000005</v>
      </c>
      <c r="O29" s="17"/>
      <c r="P29" s="53">
        <f t="shared" si="2"/>
        <v>6.350000000000001</v>
      </c>
      <c r="Q29" s="54">
        <f t="shared" si="3"/>
        <v>0.13444844378572943</v>
      </c>
    </row>
    <row r="30" spans="2:17" ht="12.75">
      <c r="B30" s="16">
        <v>17</v>
      </c>
      <c r="D30" s="4" t="s">
        <v>31</v>
      </c>
      <c r="F30" s="18" t="s">
        <v>3</v>
      </c>
      <c r="G30" s="31"/>
      <c r="H30" s="66">
        <v>0.0053</v>
      </c>
      <c r="I30" s="21">
        <f>H9*(1+H45)</f>
        <v>2101</v>
      </c>
      <c r="J30" s="67">
        <f>I30*H30</f>
        <v>11.1353</v>
      </c>
      <c r="K30" s="17"/>
      <c r="L30" s="66">
        <v>0.0061</v>
      </c>
      <c r="M30" s="23">
        <f>H9*(1+L45)</f>
        <v>2080.8</v>
      </c>
      <c r="N30" s="67">
        <f>M30*L30</f>
        <v>12.692880000000002</v>
      </c>
      <c r="O30" s="17"/>
      <c r="P30" s="24">
        <f t="shared" si="2"/>
        <v>1.5575800000000015</v>
      </c>
      <c r="Q30" s="25">
        <f t="shared" si="3"/>
        <v>0.13987768627697514</v>
      </c>
    </row>
    <row r="31" spans="2:17" ht="26.25" thickBot="1">
      <c r="B31" s="16">
        <v>18</v>
      </c>
      <c r="D31" s="71" t="s">
        <v>32</v>
      </c>
      <c r="F31" s="18" t="s">
        <v>3</v>
      </c>
      <c r="G31" s="31"/>
      <c r="H31" s="66">
        <v>0.0018</v>
      </c>
      <c r="I31" s="21">
        <f>I30</f>
        <v>2101</v>
      </c>
      <c r="J31" s="67">
        <f>I31*H31</f>
        <v>3.7818</v>
      </c>
      <c r="K31" s="17"/>
      <c r="L31" s="66">
        <v>0.002</v>
      </c>
      <c r="M31" s="23">
        <f>M30</f>
        <v>2080.8</v>
      </c>
      <c r="N31" s="67">
        <f>M31*L31</f>
        <v>4.161600000000001</v>
      </c>
      <c r="O31" s="17"/>
      <c r="P31" s="24">
        <f t="shared" si="2"/>
        <v>0.3798000000000008</v>
      </c>
      <c r="Q31" s="25">
        <f t="shared" si="3"/>
        <v>0.10042836744407446</v>
      </c>
    </row>
    <row r="32" spans="2:17" ht="26.25" thickBot="1">
      <c r="B32" s="16">
        <v>19</v>
      </c>
      <c r="D32" s="72" t="s">
        <v>33</v>
      </c>
      <c r="F32" s="17"/>
      <c r="G32" s="31"/>
      <c r="H32" s="48"/>
      <c r="I32" s="49"/>
      <c r="J32" s="50">
        <f>SUM(J29:J31)</f>
        <v>62.1471</v>
      </c>
      <c r="K32" s="16"/>
      <c r="L32" s="51"/>
      <c r="M32" s="52"/>
      <c r="N32" s="50">
        <f>SUM(N29:N31)</f>
        <v>70.43448000000002</v>
      </c>
      <c r="O32" s="16"/>
      <c r="P32" s="53">
        <f t="shared" si="2"/>
        <v>8.28738000000002</v>
      </c>
      <c r="Q32" s="54">
        <f t="shared" si="3"/>
        <v>0.13335103327428022</v>
      </c>
    </row>
    <row r="33" spans="2:17" ht="25.5">
      <c r="B33" s="16">
        <v>20</v>
      </c>
      <c r="D33" s="71" t="s">
        <v>34</v>
      </c>
      <c r="F33" s="18" t="s">
        <v>3</v>
      </c>
      <c r="G33" s="31"/>
      <c r="H33" s="66">
        <v>0.0052</v>
      </c>
      <c r="I33" s="21">
        <f>I31</f>
        <v>2101</v>
      </c>
      <c r="J33" s="67">
        <f aca="true" t="shared" si="6" ref="J33:J38">I33*H33</f>
        <v>10.9252</v>
      </c>
      <c r="K33" s="17"/>
      <c r="L33" s="66">
        <v>0.0052</v>
      </c>
      <c r="M33" s="23">
        <f>M31</f>
        <v>2080.8</v>
      </c>
      <c r="N33" s="67">
        <f aca="true" t="shared" si="7" ref="N33:N40">M33*L33</f>
        <v>10.820160000000001</v>
      </c>
      <c r="O33" s="17"/>
      <c r="P33" s="24">
        <f t="shared" si="2"/>
        <v>-0.10503999999999891</v>
      </c>
      <c r="Q33" s="25">
        <f t="shared" si="3"/>
        <v>-0.009614469300333075</v>
      </c>
    </row>
    <row r="34" spans="2:17" ht="25.5">
      <c r="B34" s="16">
        <v>21</v>
      </c>
      <c r="D34" s="71" t="s">
        <v>35</v>
      </c>
      <c r="F34" s="18" t="s">
        <v>3</v>
      </c>
      <c r="G34" s="31"/>
      <c r="H34" s="66">
        <v>0.0013</v>
      </c>
      <c r="I34" s="21">
        <f>I31</f>
        <v>2101</v>
      </c>
      <c r="J34" s="67">
        <f t="shared" si="6"/>
        <v>2.7313</v>
      </c>
      <c r="K34" s="17"/>
      <c r="L34" s="66">
        <v>0.0013</v>
      </c>
      <c r="M34" s="23">
        <f>M31</f>
        <v>2080.8</v>
      </c>
      <c r="N34" s="67">
        <f t="shared" si="7"/>
        <v>2.7050400000000003</v>
      </c>
      <c r="O34" s="17"/>
      <c r="P34" s="24">
        <f t="shared" si="2"/>
        <v>-0.026259999999999728</v>
      </c>
      <c r="Q34" s="25">
        <f t="shared" si="3"/>
        <v>-0.009614469300333075</v>
      </c>
    </row>
    <row r="35" spans="2:17" ht="12.75">
      <c r="B35" s="16">
        <v>22</v>
      </c>
      <c r="D35" s="26" t="s">
        <v>36</v>
      </c>
      <c r="E35" s="17"/>
      <c r="F35" s="18" t="s">
        <v>3</v>
      </c>
      <c r="G35" s="19"/>
      <c r="H35" s="55">
        <v>0.0003725</v>
      </c>
      <c r="I35" s="21">
        <f>I31</f>
        <v>2101</v>
      </c>
      <c r="J35" s="22">
        <f t="shared" si="6"/>
        <v>0.7826225</v>
      </c>
      <c r="K35" s="17"/>
      <c r="L35" s="55">
        <v>0.0003725</v>
      </c>
      <c r="M35" s="23">
        <f>M31</f>
        <v>2080.8</v>
      </c>
      <c r="N35" s="22">
        <f t="shared" si="7"/>
        <v>0.7750980000000001</v>
      </c>
      <c r="O35" s="17"/>
      <c r="P35" s="24">
        <f t="shared" si="2"/>
        <v>-0.007524499999999934</v>
      </c>
      <c r="Q35" s="25">
        <f t="shared" si="3"/>
        <v>-0.00961446930033309</v>
      </c>
    </row>
    <row r="36" spans="2:17" ht="12.75">
      <c r="B36" s="16">
        <v>23</v>
      </c>
      <c r="D36" s="4" t="s">
        <v>37</v>
      </c>
      <c r="F36" s="18" t="s">
        <v>1</v>
      </c>
      <c r="G36" s="31"/>
      <c r="H36" s="66">
        <v>0.25</v>
      </c>
      <c r="I36" s="21">
        <v>1</v>
      </c>
      <c r="J36" s="67">
        <f t="shared" si="6"/>
        <v>0.25</v>
      </c>
      <c r="K36" s="17"/>
      <c r="L36" s="66">
        <v>0.25</v>
      </c>
      <c r="M36" s="23">
        <v>1</v>
      </c>
      <c r="N36" s="67">
        <f t="shared" si="7"/>
        <v>0.25</v>
      </c>
      <c r="O36" s="17"/>
      <c r="P36" s="24">
        <f t="shared" si="2"/>
        <v>0</v>
      </c>
      <c r="Q36" s="25">
        <f t="shared" si="3"/>
        <v>0</v>
      </c>
    </row>
    <row r="37" spans="2:17" ht="12.75">
      <c r="B37" s="16">
        <v>24</v>
      </c>
      <c r="D37" s="4" t="s">
        <v>38</v>
      </c>
      <c r="F37" s="18" t="s">
        <v>3</v>
      </c>
      <c r="G37" s="31"/>
      <c r="H37" s="66">
        <v>0.007</v>
      </c>
      <c r="I37" s="21">
        <f>H9</f>
        <v>2000</v>
      </c>
      <c r="J37" s="67">
        <f t="shared" si="6"/>
        <v>14</v>
      </c>
      <c r="K37" s="17"/>
      <c r="L37" s="66">
        <v>0.007</v>
      </c>
      <c r="M37" s="23">
        <f>H9</f>
        <v>2000</v>
      </c>
      <c r="N37" s="67">
        <f t="shared" si="7"/>
        <v>14</v>
      </c>
      <c r="O37" s="17"/>
      <c r="P37" s="24">
        <f t="shared" si="2"/>
        <v>0</v>
      </c>
      <c r="Q37" s="25">
        <f t="shared" si="3"/>
        <v>0</v>
      </c>
    </row>
    <row r="38" spans="2:17" ht="12.75">
      <c r="B38" s="16">
        <v>25</v>
      </c>
      <c r="D38" s="4" t="s">
        <v>39</v>
      </c>
      <c r="F38" s="18" t="s">
        <v>3</v>
      </c>
      <c r="G38" s="31"/>
      <c r="H38" s="66">
        <v>0.06684</v>
      </c>
      <c r="I38" s="21">
        <f>I30</f>
        <v>2101</v>
      </c>
      <c r="J38" s="67">
        <f t="shared" si="6"/>
        <v>140.43084</v>
      </c>
      <c r="K38" s="17"/>
      <c r="L38" s="66">
        <v>0.06684</v>
      </c>
      <c r="M38" s="23">
        <f>M30</f>
        <v>2080.8</v>
      </c>
      <c r="N38" s="67">
        <f t="shared" si="7"/>
        <v>139.080672</v>
      </c>
      <c r="O38" s="17"/>
      <c r="P38" s="24">
        <f t="shared" si="2"/>
        <v>-1.3501679999999965</v>
      </c>
      <c r="Q38" s="25">
        <f t="shared" si="3"/>
        <v>-0.009614469300333151</v>
      </c>
    </row>
    <row r="39" spans="2:17" ht="12.75">
      <c r="B39" s="16">
        <v>26</v>
      </c>
      <c r="D39" s="69"/>
      <c r="F39" s="18"/>
      <c r="G39" s="31"/>
      <c r="H39" s="66"/>
      <c r="I39" s="29"/>
      <c r="J39" s="67">
        <f>I39*H39</f>
        <v>0</v>
      </c>
      <c r="K39" s="17"/>
      <c r="L39" s="66"/>
      <c r="M39" s="30"/>
      <c r="N39" s="67">
        <f t="shared" si="7"/>
        <v>0</v>
      </c>
      <c r="O39" s="17"/>
      <c r="P39" s="24">
        <f t="shared" si="2"/>
        <v>0</v>
      </c>
      <c r="Q39" s="25">
        <f t="shared" si="3"/>
      </c>
    </row>
    <row r="40" spans="2:17" ht="13.5" thickBot="1">
      <c r="B40" s="16">
        <v>27</v>
      </c>
      <c r="D40" s="69"/>
      <c r="F40" s="18"/>
      <c r="G40" s="31"/>
      <c r="H40" s="66"/>
      <c r="I40" s="29"/>
      <c r="J40" s="67">
        <f>I40*H40</f>
        <v>0</v>
      </c>
      <c r="K40" s="17"/>
      <c r="L40" s="66"/>
      <c r="M40" s="30"/>
      <c r="N40" s="67">
        <f t="shared" si="7"/>
        <v>0</v>
      </c>
      <c r="O40" s="17"/>
      <c r="P40" s="24">
        <f t="shared" si="2"/>
        <v>0</v>
      </c>
      <c r="Q40" s="25">
        <f t="shared" si="3"/>
      </c>
    </row>
    <row r="41" spans="2:17" ht="13.5" thickBot="1">
      <c r="B41" s="16">
        <v>28</v>
      </c>
      <c r="D41" s="73" t="s">
        <v>40</v>
      </c>
      <c r="H41" s="57"/>
      <c r="I41" s="58"/>
      <c r="J41" s="50">
        <f>SUM(J32:J40)</f>
        <v>231.2670625</v>
      </c>
      <c r="K41" s="16"/>
      <c r="L41" s="59"/>
      <c r="M41" s="60"/>
      <c r="N41" s="50">
        <f>SUM(N32:N40)</f>
        <v>238.06545</v>
      </c>
      <c r="O41" s="16"/>
      <c r="P41" s="53">
        <f t="shared" si="2"/>
        <v>6.79838749999999</v>
      </c>
      <c r="Q41" s="54">
        <f t="shared" si="3"/>
        <v>0.029396263464884845</v>
      </c>
    </row>
    <row r="42" spans="2:17" ht="13.5" thickBot="1">
      <c r="B42" s="16">
        <v>29</v>
      </c>
      <c r="D42" s="31" t="s">
        <v>41</v>
      </c>
      <c r="H42" s="74">
        <f>'[1]7A.Bill Impacts - Residential'!H42</f>
        <v>0.13</v>
      </c>
      <c r="I42" s="62"/>
      <c r="J42" s="63">
        <f>J41*H42</f>
        <v>30.064718125000002</v>
      </c>
      <c r="K42" s="17"/>
      <c r="L42" s="74">
        <f>'[1]7A.Bill Impacts - Residential'!L42</f>
        <v>0.13</v>
      </c>
      <c r="M42" s="64"/>
      <c r="N42" s="63">
        <f>N41*L42</f>
        <v>30.9485085</v>
      </c>
      <c r="O42" s="17"/>
      <c r="P42" s="24">
        <f t="shared" si="2"/>
        <v>0.8837903749999967</v>
      </c>
      <c r="Q42" s="25">
        <f t="shared" si="3"/>
        <v>0.029396263464884775</v>
      </c>
    </row>
    <row r="43" spans="2:17" ht="26.25" thickBot="1">
      <c r="B43" s="16">
        <v>30</v>
      </c>
      <c r="D43" s="72" t="s">
        <v>42</v>
      </c>
      <c r="H43" s="48"/>
      <c r="I43" s="49"/>
      <c r="J43" s="50">
        <f>ROUND(SUM(J41:J42),2)</f>
        <v>261.33</v>
      </c>
      <c r="K43" s="16"/>
      <c r="L43" s="51"/>
      <c r="M43" s="52"/>
      <c r="N43" s="50">
        <f>ROUND(SUM(N41:N42),2)</f>
        <v>269.01</v>
      </c>
      <c r="O43" s="16"/>
      <c r="P43" s="53">
        <f t="shared" si="2"/>
        <v>7.680000000000007</v>
      </c>
      <c r="Q43" s="54">
        <f t="shared" si="3"/>
        <v>0.029388129950637155</v>
      </c>
    </row>
    <row r="44" ht="12.75">
      <c r="B44" s="16"/>
    </row>
    <row r="45" spans="2:12" ht="12.75">
      <c r="B45" s="16">
        <v>31</v>
      </c>
      <c r="D45" s="6" t="s">
        <v>50</v>
      </c>
      <c r="F45" s="6" t="s">
        <v>44</v>
      </c>
      <c r="H45" s="75">
        <f>'[1]7A.Bill Impacts - Residential'!H45</f>
        <v>0.0505</v>
      </c>
      <c r="L45" s="75">
        <f>'[1]7A.Bill Impacts - Residential'!L45</f>
        <v>0.0404</v>
      </c>
    </row>
    <row r="47" ht="12.75">
      <c r="B47" s="6" t="s">
        <v>45</v>
      </c>
    </row>
    <row r="48" ht="12.75">
      <c r="B48" s="6" t="s">
        <v>51</v>
      </c>
    </row>
    <row r="49" spans="2:17" ht="12.75">
      <c r="B49" s="91" t="s">
        <v>47</v>
      </c>
      <c r="C49" s="92"/>
      <c r="D49" s="92"/>
      <c r="E49" s="92"/>
      <c r="F49" s="92"/>
      <c r="G49" s="92"/>
      <c r="H49" s="92"/>
      <c r="I49" s="92"/>
      <c r="J49" s="92"/>
      <c r="K49" s="92"/>
      <c r="L49" s="92"/>
      <c r="M49" s="92"/>
      <c r="N49" s="92"/>
      <c r="O49" s="92"/>
      <c r="P49" s="92"/>
      <c r="Q49" s="93"/>
    </row>
    <row r="50" spans="2:17" ht="12.75">
      <c r="B50" s="76"/>
      <c r="C50" s="77"/>
      <c r="D50" s="77"/>
      <c r="E50" s="77"/>
      <c r="F50" s="77"/>
      <c r="G50" s="77"/>
      <c r="H50" s="77"/>
      <c r="I50" s="77"/>
      <c r="J50" s="77"/>
      <c r="K50" s="77"/>
      <c r="L50" s="77"/>
      <c r="M50" s="77"/>
      <c r="N50" s="77"/>
      <c r="O50" s="77"/>
      <c r="P50" s="77"/>
      <c r="Q50" s="78"/>
    </row>
    <row r="51" spans="2:17" ht="12.75">
      <c r="B51" s="76"/>
      <c r="C51" s="77"/>
      <c r="D51" s="77"/>
      <c r="E51" s="77"/>
      <c r="F51" s="77"/>
      <c r="G51" s="77"/>
      <c r="H51" s="77"/>
      <c r="I51" s="77"/>
      <c r="J51" s="77"/>
      <c r="K51" s="77"/>
      <c r="L51" s="77"/>
      <c r="M51" s="77"/>
      <c r="N51" s="77"/>
      <c r="O51" s="77"/>
      <c r="P51" s="77"/>
      <c r="Q51" s="78"/>
    </row>
    <row r="52" spans="2:17" ht="12.75">
      <c r="B52" s="79" t="s">
        <v>52</v>
      </c>
      <c r="C52" s="80"/>
      <c r="D52" s="80"/>
      <c r="E52" s="80"/>
      <c r="F52" s="80"/>
      <c r="G52" s="80"/>
      <c r="H52" s="80"/>
      <c r="I52" s="80"/>
      <c r="J52" s="80"/>
      <c r="K52" s="80"/>
      <c r="L52" s="80"/>
      <c r="M52" s="80"/>
      <c r="N52" s="80"/>
      <c r="O52" s="80"/>
      <c r="P52" s="80"/>
      <c r="Q52" s="81"/>
    </row>
    <row r="53" spans="2:17" ht="12.75">
      <c r="B53" s="82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4"/>
    </row>
  </sheetData>
  <mergeCells count="17">
    <mergeCell ref="C1:M1"/>
    <mergeCell ref="Q1:R1"/>
    <mergeCell ref="C2:O2"/>
    <mergeCell ref="C3:M3"/>
    <mergeCell ref="C4:J4"/>
    <mergeCell ref="F8:Q8"/>
    <mergeCell ref="H11:J11"/>
    <mergeCell ref="L11:N11"/>
    <mergeCell ref="P11:Q11"/>
    <mergeCell ref="F12:F13"/>
    <mergeCell ref="P12:P13"/>
    <mergeCell ref="Q12:Q13"/>
    <mergeCell ref="B49:Q49"/>
    <mergeCell ref="B50:Q50"/>
    <mergeCell ref="B51:Q51"/>
    <mergeCell ref="B52:Q52"/>
    <mergeCell ref="B53:Q53"/>
  </mergeCells>
  <dataValidations count="2">
    <dataValidation type="list" allowBlank="1" showInputMessage="1" showErrorMessage="1" prompt="Select Charge Unit (monthly, per kWh, per kW)" sqref="F14:F28 F33:F40 F30:F31">
      <formula1>$B$8:$B$10</formula1>
    </dataValidation>
    <dataValidation type="list" allowBlank="1" showInputMessage="1" showErrorMessage="1" sqref="G14:G28 G33:G40 G30:G31">
      <formula1>$B$8:$B$12</formula1>
    </dataValidation>
  </dataValidations>
  <printOptions/>
  <pageMargins left="0.75" right="0.75" top="1" bottom="1" header="0.5" footer="0.5"/>
  <pageSetup fitToHeight="1" fitToWidth="1" horizontalDpi="600" verticalDpi="600" orientation="portrait" scale="65" r:id="rId1"/>
  <headerFooter alignWithMargins="0">
    <oddHeader>&amp;R&amp;8Draft Rate Order Filed:  May 3, 2011
Page 77 of 78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amos</dc:creator>
  <cp:keywords/>
  <dc:description/>
  <cp:lastModifiedBy>amos</cp:lastModifiedBy>
  <cp:lastPrinted>2011-05-03T14:45:45Z</cp:lastPrinted>
  <dcterms:created xsi:type="dcterms:W3CDTF">2011-05-03T12:55:24Z</dcterms:created>
  <dcterms:modified xsi:type="dcterms:W3CDTF">2011-05-03T14:45:45Z</dcterms:modified>
  <cp:category/>
  <cp:version/>
  <cp:contentType/>
  <cp:contentStatus/>
</cp:coreProperties>
</file>