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6" activeTab="0"/>
  </bookViews>
  <sheets>
    <sheet name="Residential" sheetId="1" r:id="rId1"/>
    <sheet name="Residential nonRPP" sheetId="2" r:id="rId2"/>
    <sheet name="GS &lt; 50 kW" sheetId="3" r:id="rId3"/>
    <sheet name="GS &lt; 50 kW nonRPP" sheetId="4" r:id="rId4"/>
    <sheet name="GS &gt; 50 &lt; 1500 kW " sheetId="5" r:id="rId5"/>
    <sheet name="GS &gt; 50 &lt; 1500 kW non RPP" sheetId="6" r:id="rId6"/>
    <sheet name="GS &gt; 1500 kW  " sheetId="7" r:id="rId7"/>
    <sheet name="Large Use " sheetId="8" r:id="rId8"/>
    <sheet name="UMSL" sheetId="9" r:id="rId9"/>
    <sheet name="Sentinel" sheetId="10" r:id="rId10"/>
    <sheet name="Streetlighting nonRPP" sheetId="11" r:id="rId11"/>
  </sheets>
  <definedNames>
    <definedName name="_xlnm.Print_Area" localSheetId="2">'GS &lt; 50 kW'!$A$1:$Q$47</definedName>
    <definedName name="_xlnm.Print_Area" localSheetId="3">'GS &lt; 50 kW nonRPP'!$A$1:$Q$47</definedName>
    <definedName name="_xlnm.Print_Area" localSheetId="6">'GS &gt; 1500 kW  '!$A$1:$Q$47</definedName>
    <definedName name="_xlnm.Print_Area" localSheetId="4">'GS &gt; 50 &lt; 1500 kW '!$A$1:$Q$47</definedName>
    <definedName name="_xlnm.Print_Area" localSheetId="5">'GS &gt; 50 &lt; 1500 kW non RPP'!$A$1:$Q$47</definedName>
    <definedName name="_xlnm.Print_Area" localSheetId="7">'Large Use '!$A$1:$Q$47</definedName>
    <definedName name="_xlnm.Print_Area" localSheetId="0">'Residential'!$A$1:$Q$47</definedName>
    <definedName name="_xlnm.Print_Area" localSheetId="1">'Residential nonRPP'!$A$1:$Q$47</definedName>
    <definedName name="_xlnm.Print_Area" localSheetId="9">'Sentinel'!$A$1:$Q$47</definedName>
    <definedName name="_xlnm.Print_Area" localSheetId="10">'Streetlighting nonRPP'!$A$1:$Q$47</definedName>
    <definedName name="_xlnm.Print_Area" localSheetId="8">'UMSL'!$A$1:$Q$47</definedName>
  </definedNames>
  <calcPr fullCalcOnLoad="1"/>
</workbook>
</file>

<file path=xl/sharedStrings.xml><?xml version="1.0" encoding="utf-8"?>
<sst xmlns="http://schemas.openxmlformats.org/spreadsheetml/2006/main" count="723" uniqueCount="58">
  <si>
    <t>monthly</t>
  </si>
  <si>
    <t>Customer Class:</t>
  </si>
  <si>
    <t>per kWh</t>
  </si>
  <si>
    <t>Consumption</t>
  </si>
  <si>
    <t xml:space="preserve"> kWh</t>
  </si>
  <si>
    <t>per kW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</si>
  <si>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</si>
  <si>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</si>
  <si>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</si>
  <si>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</si>
  <si>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</si>
  <si>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</si>
  <si>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</si>
  <si>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</si>
  <si>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</si>
  <si>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</si>
  <si>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</si>
  <si>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Smart Meter Rate Adder</t>
  </si>
  <si>
    <t>Service Charge Rate Adder(s)</t>
  </si>
  <si>
    <t>Service Charge Rate Rider(s)</t>
  </si>
  <si>
    <t>Distribution Volumetric Rate</t>
  </si>
  <si>
    <t>Low Voltage Rate Adder</t>
  </si>
  <si>
    <t>Volumetric Rate Adder(s)</t>
  </si>
  <si>
    <t>Volumetric Rate Rider(s)</t>
  </si>
  <si>
    <t>Smart Meter Disposition Rider</t>
  </si>
  <si>
    <t>LRAM &amp; SSM Rate Rider</t>
  </si>
  <si>
    <t>Deferral/Variance Account Disposition Rate Rider</t>
  </si>
  <si>
    <t>Sub-Total A - Distribution</t>
  </si>
  <si>
    <t>RTSR - Network</t>
  </si>
  <si>
    <t>RTSR - Line and Transformation Connection</t>
  </si>
  <si>
    <t>Sub-Total B - Delivery (including Sub-Total A)</t>
  </si>
  <si>
    <t>Wholesale Market Service Charge (WMSC)</t>
  </si>
  <si>
    <t>Rural and Remote Rate Protection (RRRP)</t>
  </si>
  <si>
    <t>Special Purpose Charge</t>
  </si>
  <si>
    <t>Standard Supply Service Charge</t>
  </si>
  <si>
    <t>Debt Retirement Charge (DRC)</t>
  </si>
  <si>
    <t>Energy</t>
  </si>
  <si>
    <t>Total Bill (before Taxes)</t>
  </si>
  <si>
    <t>HST</t>
  </si>
  <si>
    <t>Total Bill (including Sub-total B)</t>
  </si>
  <si>
    <t>Loss Factor (%)</t>
  </si>
  <si>
    <t>Notes:</t>
  </si>
  <si>
    <t>Residential</t>
  </si>
  <si>
    <t xml:space="preserve">               First tier energy price used.</t>
  </si>
  <si>
    <t xml:space="preserve"> kW</t>
  </si>
  <si>
    <t>kWh</t>
  </si>
  <si>
    <t>General Service &gt; 1,500 kW</t>
  </si>
  <si>
    <t>Large Use</t>
  </si>
  <si>
    <t>Unmetered Scattered Load</t>
  </si>
  <si>
    <t>Sentinel</t>
  </si>
  <si>
    <t>Streetlighting</t>
  </si>
  <si>
    <t>GA Variance Account</t>
  </si>
  <si>
    <t>GA Rate Rider</t>
  </si>
  <si>
    <t>Residential non RPP</t>
  </si>
  <si>
    <t>General Service &lt; 50 kW non RPP</t>
  </si>
  <si>
    <t>General Service &gt; 50 &lt;1,500 kW non RPP</t>
  </si>
  <si>
    <t>General Service &gt; 50 &lt;1,500 kW RPP</t>
  </si>
  <si>
    <t>General Service &lt; 50 kW RPP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</si>
</sst>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0_-;\-&quot;$&quot;* #,##0.0000_-;_-&quot;$&quot;* &quot;-&quot;??_-;_-@_-"/>
    <numFmt numFmtId="165" formatCode="_-&quot;$&quot;* #,##0.0000000_-;\-&quot;$&quot;* #,##0.0000000_-;_-&quot;$&quot;* &quot;-&quot;??_-;_-@_-"/>
    <numFmt numFmtId="166" formatCode="_-&quot;$&quot;* #,##0.00000_-;\-&quot;$&quot;* #,##0.00000_-;_-&quot;$&quot;* &quot;-&quot;??_-;_-@_-"/>
  </numFmts>
  <fonts count="21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center"/>
      <protection/>
    </xf>
    <xf numFmtId="0" fontId="2" fillId="0" borderId="15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22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/>
    </xf>
    <xf numFmtId="164" fontId="0" fillId="4" borderId="16" xfId="44" applyNumberFormat="1" applyFill="1" applyBorder="1" applyAlignment="1" applyProtection="1">
      <alignment vertical="top"/>
      <protection locked="0"/>
    </xf>
    <xf numFmtId="0" fontId="0" fillId="0" borderId="16" xfId="0" applyFill="1" applyBorder="1" applyAlignment="1" applyProtection="1">
      <alignment vertical="top"/>
      <protection/>
    </xf>
    <xf numFmtId="44" fontId="0" fillId="0" borderId="12" xfId="44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44" fontId="0" fillId="0" borderId="16" xfId="0" applyNumberFormat="1" applyBorder="1" applyAlignment="1" applyProtection="1">
      <alignment vertical="top"/>
      <protection/>
    </xf>
    <xf numFmtId="10" fontId="0" fillId="0" borderId="12" xfId="57" applyNumberFormat="1" applyBorder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4" borderId="0" xfId="0" applyFill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/>
      <protection locked="0"/>
    </xf>
    <xf numFmtId="0" fontId="0" fillId="4" borderId="12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4" fontId="2" fillId="0" borderId="19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4" fontId="2" fillId="0" borderId="17" xfId="0" applyNumberFormat="1" applyFont="1" applyBorder="1" applyAlignment="1" applyProtection="1">
      <alignment/>
      <protection/>
    </xf>
    <xf numFmtId="10" fontId="2" fillId="0" borderId="19" xfId="57" applyNumberFormat="1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22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164" fontId="0" fillId="4" borderId="16" xfId="44" applyNumberForma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/>
    </xf>
    <xf numFmtId="44" fontId="0" fillId="0" borderId="12" xfId="44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44" fontId="0" fillId="0" borderId="16" xfId="0" applyNumberFormat="1" applyBorder="1" applyAlignment="1" applyProtection="1">
      <alignment vertical="center"/>
      <protection/>
    </xf>
    <xf numFmtId="10" fontId="0" fillId="0" borderId="12" xfId="57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44" fontId="2" fillId="0" borderId="19" xfId="0" applyNumberFormat="1" applyFont="1" applyBorder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2" fillId="0" borderId="17" xfId="0" applyFont="1" applyBorder="1" applyAlignment="1" applyProtection="1">
      <alignment vertical="top"/>
      <protection/>
    </xf>
    <xf numFmtId="0" fontId="2" fillId="0" borderId="20" xfId="0" applyFont="1" applyBorder="1" applyAlignment="1" applyProtection="1">
      <alignment vertical="top"/>
      <protection/>
    </xf>
    <xf numFmtId="44" fontId="2" fillId="0" borderId="17" xfId="0" applyNumberFormat="1" applyFont="1" applyBorder="1" applyAlignment="1" applyProtection="1">
      <alignment vertical="top"/>
      <protection/>
    </xf>
    <xf numFmtId="10" fontId="2" fillId="0" borderId="19" xfId="57" applyNumberFormat="1" applyFont="1" applyBorder="1" applyAlignment="1" applyProtection="1">
      <alignment vertical="top"/>
      <protection/>
    </xf>
    <xf numFmtId="165" fontId="0" fillId="4" borderId="16" xfId="44" applyNumberForma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top"/>
      <protection/>
    </xf>
    <xf numFmtId="0" fontId="0" fillId="4" borderId="16" xfId="0" applyFill="1" applyBorder="1" applyAlignment="1" applyProtection="1">
      <alignment vertical="top"/>
      <protection/>
    </xf>
    <xf numFmtId="0" fontId="0" fillId="4" borderId="12" xfId="0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/>
    </xf>
    <xf numFmtId="9" fontId="0" fillId="0" borderId="17" xfId="0" applyNumberFormat="1" applyBorder="1" applyAlignment="1" applyProtection="1">
      <alignment vertical="top"/>
      <protection/>
    </xf>
    <xf numFmtId="9" fontId="0" fillId="0" borderId="18" xfId="0" applyNumberFormat="1" applyBorder="1" applyAlignment="1" applyProtection="1">
      <alignment vertical="top"/>
      <protection/>
    </xf>
    <xf numFmtId="9" fontId="2" fillId="0" borderId="17" xfId="0" applyNumberFormat="1" applyFont="1" applyBorder="1" applyAlignment="1" applyProtection="1">
      <alignment vertical="top"/>
      <protection/>
    </xf>
    <xf numFmtId="9" fontId="2" fillId="0" borderId="20" xfId="0" applyNumberFormat="1" applyFont="1" applyBorder="1" applyAlignment="1" applyProtection="1">
      <alignment vertical="top"/>
      <protection/>
    </xf>
    <xf numFmtId="9" fontId="0" fillId="4" borderId="16" xfId="0" applyNumberFormat="1" applyFill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/>
    </xf>
    <xf numFmtId="44" fontId="0" fillId="0" borderId="12" xfId="0" applyNumberForma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10" fontId="0" fillId="4" borderId="10" xfId="57" applyNumberFormat="1" applyFill="1" applyBorder="1" applyAlignment="1" applyProtection="1">
      <alignment/>
      <protection locked="0"/>
    </xf>
    <xf numFmtId="10" fontId="0" fillId="4" borderId="10" xfId="57" applyNumberFormat="1" applyFont="1" applyFill="1" applyBorder="1" applyAlignment="1" applyProtection="1">
      <alignment/>
      <protection locked="0"/>
    </xf>
    <xf numFmtId="44" fontId="0" fillId="4" borderId="16" xfId="44" applyNumberFormat="1" applyFill="1" applyBorder="1" applyAlignment="1" applyProtection="1">
      <alignment vertical="top"/>
      <protection locked="0"/>
    </xf>
    <xf numFmtId="166" fontId="0" fillId="4" borderId="16" xfId="44" applyNumberFormat="1" applyFill="1" applyBorder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/>
      <protection locked="0"/>
    </xf>
    <xf numFmtId="0" fontId="0" fillId="4" borderId="21" xfId="0" applyFill="1" applyBorder="1" applyAlignment="1" applyProtection="1">
      <alignment vertical="top" wrapText="1"/>
      <protection locked="0"/>
    </xf>
    <xf numFmtId="0" fontId="0" fillId="4" borderId="22" xfId="0" applyFill="1" applyBorder="1" applyAlignment="1" applyProtection="1">
      <alignment vertical="top" wrapText="1"/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23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24" xfId="0" applyFill="1" applyBorder="1" applyAlignment="1" applyProtection="1">
      <alignment vertical="top" wrapText="1"/>
      <protection locked="0"/>
    </xf>
    <xf numFmtId="0" fontId="0" fillId="4" borderId="25" xfId="0" applyFill="1" applyBorder="1" applyAlignment="1" applyProtection="1">
      <alignment vertical="top" wrapText="1"/>
      <protection locked="0"/>
    </xf>
    <xf numFmtId="0" fontId="0" fillId="4" borderId="15" xfId="0" applyFill="1" applyBorder="1" applyAlignment="1" applyProtection="1">
      <alignment vertical="top" wrapText="1"/>
      <protection locked="0"/>
    </xf>
    <xf numFmtId="0" fontId="3" fillId="4" borderId="0" xfId="0" applyFont="1" applyFill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" fillId="0" borderId="16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wrapText="1"/>
    </xf>
    <xf numFmtId="0" fontId="2" fillId="0" borderId="12" xfId="0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view="pageBreakPreview" zoomScale="60" zoomScalePageLayoutView="0" workbookViewId="0" topLeftCell="A34">
      <selection activeCell="B43" sqref="B43:Q4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9.71093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9.710937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42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9" ht="12.75">
      <c r="B4" s="2" t="s">
        <v>2</v>
      </c>
      <c r="F4" s="6" t="s">
        <v>3</v>
      </c>
      <c r="G4" s="6"/>
      <c r="H4" s="7">
        <v>800</v>
      </c>
      <c r="I4" s="6" t="s">
        <v>4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8.54</v>
      </c>
      <c r="I9" s="20">
        <v>1</v>
      </c>
      <c r="J9" s="21">
        <f aca="true" t="shared" si="0" ref="J9:J23">I9*H9</f>
        <v>8.54</v>
      </c>
      <c r="K9" s="16"/>
      <c r="L9" s="70">
        <v>9.56</v>
      </c>
      <c r="M9" s="22">
        <v>1</v>
      </c>
      <c r="N9" s="21">
        <f aca="true" t="shared" si="1" ref="N9:N23">M9*L9</f>
        <v>9.56</v>
      </c>
      <c r="O9" s="16"/>
      <c r="P9" s="23">
        <f aca="true" t="shared" si="2" ref="P9:P38">N9-J9</f>
        <v>1.0200000000000014</v>
      </c>
      <c r="Q9" s="24">
        <f aca="true" t="shared" si="3" ref="Q9:Q38">IF((J9)=0,"",(P9/J9))</f>
        <v>0.11943793911007043</v>
      </c>
    </row>
    <row r="10" spans="4:17" ht="12.75">
      <c r="D10" s="16" t="s">
        <v>17</v>
      </c>
      <c r="E10" s="16"/>
      <c r="F10" s="17" t="s">
        <v>0</v>
      </c>
      <c r="G10" s="18"/>
      <c r="H10" s="70">
        <v>1.42</v>
      </c>
      <c r="I10" s="20">
        <v>1</v>
      </c>
      <c r="J10" s="21">
        <f t="shared" si="0"/>
        <v>1.42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-1.42</v>
      </c>
      <c r="Q10" s="24">
        <f t="shared" si="3"/>
        <v>-1</v>
      </c>
    </row>
    <row r="11" spans="4:17" ht="12.75">
      <c r="D11" s="16" t="s">
        <v>18</v>
      </c>
      <c r="E11" s="16"/>
      <c r="F11" s="17" t="s">
        <v>0</v>
      </c>
      <c r="G11" s="18"/>
      <c r="H11" s="70">
        <v>0.18</v>
      </c>
      <c r="I11" s="20">
        <v>1</v>
      </c>
      <c r="J11" s="21">
        <f t="shared" si="0"/>
        <v>0.18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-0.18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2</v>
      </c>
      <c r="G13" s="18"/>
      <c r="H13" s="19">
        <v>0.0207</v>
      </c>
      <c r="I13" s="20">
        <f>H4</f>
        <v>800</v>
      </c>
      <c r="J13" s="21">
        <f t="shared" si="0"/>
        <v>16.56</v>
      </c>
      <c r="K13" s="16"/>
      <c r="L13" s="19">
        <v>0.0232</v>
      </c>
      <c r="M13" s="22">
        <f>H4</f>
        <v>800</v>
      </c>
      <c r="N13" s="21">
        <f t="shared" si="1"/>
        <v>18.56</v>
      </c>
      <c r="O13" s="16"/>
      <c r="P13" s="23">
        <f t="shared" si="2"/>
        <v>2</v>
      </c>
      <c r="Q13" s="24">
        <f t="shared" si="3"/>
        <v>0.12077294685990339</v>
      </c>
    </row>
    <row r="14" spans="4:17" ht="12.75">
      <c r="D14" s="16" t="s">
        <v>21</v>
      </c>
      <c r="E14" s="16"/>
      <c r="F14" s="17" t="s">
        <v>2</v>
      </c>
      <c r="G14" s="18"/>
      <c r="H14" s="19">
        <v>0.0002</v>
      </c>
      <c r="I14" s="20">
        <f>I25</f>
        <v>827.52</v>
      </c>
      <c r="J14" s="21">
        <f t="shared" si="0"/>
        <v>0.165504</v>
      </c>
      <c r="K14" s="16"/>
      <c r="L14" s="71">
        <v>6E-05</v>
      </c>
      <c r="M14" s="22">
        <f>M25</f>
        <v>828.6400000000001</v>
      </c>
      <c r="N14" s="21">
        <f t="shared" si="1"/>
        <v>0.04971840000000001</v>
      </c>
      <c r="O14" s="16"/>
      <c r="P14" s="23">
        <f t="shared" si="2"/>
        <v>-0.1157856</v>
      </c>
      <c r="Q14" s="24">
        <f t="shared" si="3"/>
        <v>-0.6995939675174013</v>
      </c>
    </row>
    <row r="15" spans="4:17" ht="12.75">
      <c r="D15" s="16" t="s">
        <v>22</v>
      </c>
      <c r="E15" s="16"/>
      <c r="F15" s="17" t="s">
        <v>2</v>
      </c>
      <c r="G15" s="18"/>
      <c r="H15" s="19">
        <v>-0.0004</v>
      </c>
      <c r="I15" s="20">
        <f>I13</f>
        <v>800</v>
      </c>
      <c r="J15" s="21">
        <f t="shared" si="0"/>
        <v>-0.32</v>
      </c>
      <c r="K15" s="16"/>
      <c r="L15" s="19"/>
      <c r="M15" s="22">
        <f>M13</f>
        <v>800</v>
      </c>
      <c r="N15" s="21">
        <f t="shared" si="1"/>
        <v>0</v>
      </c>
      <c r="O15" s="16"/>
      <c r="P15" s="23">
        <f t="shared" si="2"/>
        <v>0.32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>I15</f>
        <v>800</v>
      </c>
      <c r="J16" s="21">
        <f t="shared" si="0"/>
        <v>0</v>
      </c>
      <c r="K16" s="16"/>
      <c r="L16" s="19"/>
      <c r="M16" s="22">
        <f>M15</f>
        <v>800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>I16</f>
        <v>800</v>
      </c>
      <c r="J17" s="21">
        <f t="shared" si="0"/>
        <v>0</v>
      </c>
      <c r="K17" s="16"/>
      <c r="L17" s="19"/>
      <c r="M17" s="22">
        <f>M16</f>
        <v>800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2</v>
      </c>
      <c r="G18" s="18"/>
      <c r="H18" s="19"/>
      <c r="I18" s="20">
        <f>I17</f>
        <v>800</v>
      </c>
      <c r="J18" s="21">
        <f t="shared" si="0"/>
        <v>0</v>
      </c>
      <c r="K18" s="16"/>
      <c r="L18" s="19">
        <v>0.0002</v>
      </c>
      <c r="M18" s="22">
        <f>M17</f>
        <v>800</v>
      </c>
      <c r="N18" s="21">
        <f t="shared" si="1"/>
        <v>0.16</v>
      </c>
      <c r="O18" s="16"/>
      <c r="P18" s="23">
        <f t="shared" si="2"/>
        <v>0.16</v>
      </c>
      <c r="Q18" s="24">
        <f t="shared" si="3"/>
      </c>
    </row>
    <row r="19" spans="4:17" ht="25.5">
      <c r="D19" s="25" t="s">
        <v>26</v>
      </c>
      <c r="E19" s="16"/>
      <c r="F19" s="17" t="s">
        <v>2</v>
      </c>
      <c r="G19" s="18"/>
      <c r="H19" s="19"/>
      <c r="I19" s="20">
        <f>I18</f>
        <v>800</v>
      </c>
      <c r="J19" s="21">
        <f t="shared" si="0"/>
        <v>0</v>
      </c>
      <c r="K19" s="16"/>
      <c r="L19" s="19">
        <v>-0.0024</v>
      </c>
      <c r="M19" s="22">
        <f>M18</f>
        <v>800</v>
      </c>
      <c r="N19" s="21">
        <f t="shared" si="1"/>
        <v>-1.92</v>
      </c>
      <c r="O19" s="16"/>
      <c r="P19" s="23">
        <f t="shared" si="2"/>
        <v>-1.92</v>
      </c>
      <c r="Q19" s="24">
        <f t="shared" si="3"/>
      </c>
    </row>
    <row r="20" spans="4:17" ht="12.75">
      <c r="D20" s="26"/>
      <c r="E20" s="16"/>
      <c r="F20" s="17"/>
      <c r="G20" s="18"/>
      <c r="H20" s="19"/>
      <c r="I20" s="27"/>
      <c r="J20" s="21">
        <f t="shared" si="0"/>
        <v>0</v>
      </c>
      <c r="K20" s="16"/>
      <c r="L20" s="19"/>
      <c r="M20" s="28"/>
      <c r="N20" s="21">
        <f t="shared" si="1"/>
        <v>0</v>
      </c>
      <c r="O20" s="16"/>
      <c r="P20" s="23">
        <f t="shared" si="2"/>
        <v>0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26.545503999999994</v>
      </c>
      <c r="L24" s="30"/>
      <c r="M24" s="33"/>
      <c r="N24" s="32">
        <f>SUM(N9:N23)</f>
        <v>26.409718399999996</v>
      </c>
      <c r="P24" s="34">
        <f t="shared" si="2"/>
        <v>-0.1357855999999984</v>
      </c>
      <c r="Q24" s="35">
        <f t="shared" si="3"/>
        <v>-0.005115201429213716</v>
      </c>
    </row>
    <row r="25" spans="4:17" ht="12.75">
      <c r="D25" s="36" t="s">
        <v>28</v>
      </c>
      <c r="E25" s="36"/>
      <c r="F25" s="37" t="s">
        <v>2</v>
      </c>
      <c r="G25" s="38"/>
      <c r="H25" s="39">
        <v>0.0066</v>
      </c>
      <c r="I25" s="40">
        <f>H4*(1+H40)</f>
        <v>827.52</v>
      </c>
      <c r="J25" s="41">
        <f>I25*H25</f>
        <v>5.461632</v>
      </c>
      <c r="K25" s="36"/>
      <c r="L25" s="39">
        <v>0.0066</v>
      </c>
      <c r="M25" s="42">
        <f>H4*(1+L40)</f>
        <v>828.6400000000001</v>
      </c>
      <c r="N25" s="41">
        <f>M25*L25</f>
        <v>5.469024000000001</v>
      </c>
      <c r="O25" s="36"/>
      <c r="P25" s="43">
        <f t="shared" si="2"/>
        <v>0.007392000000001175</v>
      </c>
      <c r="Q25" s="44">
        <f t="shared" si="3"/>
        <v>0.0013534416086622416</v>
      </c>
    </row>
    <row r="26" spans="4:17" ht="26.25" thickBot="1">
      <c r="D26" s="45" t="s">
        <v>29</v>
      </c>
      <c r="E26" s="36"/>
      <c r="F26" s="37" t="s">
        <v>2</v>
      </c>
      <c r="G26" s="38"/>
      <c r="H26" s="39">
        <v>0.0042</v>
      </c>
      <c r="I26" s="40">
        <f>I25</f>
        <v>827.52</v>
      </c>
      <c r="J26" s="41">
        <f>I26*H26</f>
        <v>3.4755839999999996</v>
      </c>
      <c r="K26" s="36"/>
      <c r="L26" s="39">
        <v>0.0042</v>
      </c>
      <c r="M26" s="42">
        <f>M25</f>
        <v>828.6400000000001</v>
      </c>
      <c r="N26" s="41">
        <f>M26*L26</f>
        <v>3.4802880000000003</v>
      </c>
      <c r="O26" s="36"/>
      <c r="P26" s="43">
        <f t="shared" si="2"/>
        <v>0.004704000000000708</v>
      </c>
      <c r="Q26" s="44">
        <f t="shared" si="3"/>
        <v>0.0013534416086622301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35.48271999999999</v>
      </c>
      <c r="K27" s="50"/>
      <c r="L27" s="51"/>
      <c r="M27" s="52"/>
      <c r="N27" s="49">
        <f>SUM(N24:N26)</f>
        <v>35.359030399999995</v>
      </c>
      <c r="O27" s="50"/>
      <c r="P27" s="53">
        <f t="shared" si="2"/>
        <v>-0.12368959999999873</v>
      </c>
      <c r="Q27" s="54">
        <f t="shared" si="3"/>
        <v>-0.003485910888454965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I26</f>
        <v>827.52</v>
      </c>
      <c r="J28" s="21">
        <f aca="true" t="shared" si="4" ref="J28:J35">I28*H28</f>
        <v>4.303103999999999</v>
      </c>
      <c r="K28" s="16"/>
      <c r="L28" s="19">
        <v>0.0052</v>
      </c>
      <c r="M28" s="22">
        <f>M26</f>
        <v>828.6400000000001</v>
      </c>
      <c r="N28" s="21">
        <f aca="true" t="shared" si="5" ref="N28:N35">M28*L28</f>
        <v>4.308928000000001</v>
      </c>
      <c r="O28" s="16"/>
      <c r="P28" s="23">
        <f t="shared" si="2"/>
        <v>0.005824000000001384</v>
      </c>
      <c r="Q28" s="24">
        <f t="shared" si="3"/>
        <v>0.001353441608662348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I26</f>
        <v>827.52</v>
      </c>
      <c r="J29" s="21">
        <f t="shared" si="4"/>
        <v>1.0757759999999998</v>
      </c>
      <c r="K29" s="16"/>
      <c r="L29" s="19">
        <v>0.0013</v>
      </c>
      <c r="M29" s="22">
        <f>M26</f>
        <v>828.6400000000001</v>
      </c>
      <c r="N29" s="21">
        <f t="shared" si="5"/>
        <v>1.0772320000000002</v>
      </c>
      <c r="O29" s="16"/>
      <c r="P29" s="23">
        <f t="shared" si="2"/>
        <v>0.001456000000000346</v>
      </c>
      <c r="Q29" s="24">
        <f t="shared" si="3"/>
        <v>0.001353441608662348</v>
      </c>
    </row>
    <row r="30" spans="4:17" ht="12.75">
      <c r="D30" s="25" t="s">
        <v>33</v>
      </c>
      <c r="E30" s="16"/>
      <c r="F30" s="17"/>
      <c r="G30" s="18"/>
      <c r="H30" s="55"/>
      <c r="I30" s="20">
        <f>I26</f>
        <v>827.52</v>
      </c>
      <c r="J30" s="21">
        <f t="shared" si="4"/>
        <v>0</v>
      </c>
      <c r="K30" s="16"/>
      <c r="L30" s="55"/>
      <c r="M30" s="22">
        <f>M26</f>
        <v>828.6400000000001</v>
      </c>
      <c r="N30" s="21">
        <f t="shared" si="5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1</v>
      </c>
      <c r="J31" s="21">
        <f t="shared" si="4"/>
        <v>0.25</v>
      </c>
      <c r="K31" s="16"/>
      <c r="L31" s="19">
        <v>0.25</v>
      </c>
      <c r="M31" s="22">
        <v>1</v>
      </c>
      <c r="N31" s="21">
        <f t="shared" si="5"/>
        <v>0.25</v>
      </c>
      <c r="O31" s="16"/>
      <c r="P31" s="23">
        <f t="shared" si="2"/>
        <v>0</v>
      </c>
      <c r="Q31" s="24">
        <f t="shared" si="3"/>
        <v>0</v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I19</f>
        <v>800</v>
      </c>
      <c r="J32" s="21">
        <f t="shared" si="4"/>
        <v>5.552</v>
      </c>
      <c r="K32" s="16"/>
      <c r="L32" s="19">
        <v>0.00694</v>
      </c>
      <c r="M32" s="22">
        <f>M17</f>
        <v>800</v>
      </c>
      <c r="N32" s="21">
        <f t="shared" si="5"/>
        <v>5.552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827.52</v>
      </c>
      <c r="J33" s="21">
        <f t="shared" si="4"/>
        <v>56.27136</v>
      </c>
      <c r="K33" s="16"/>
      <c r="L33" s="19">
        <v>0.068</v>
      </c>
      <c r="M33" s="22">
        <f>M30</f>
        <v>828.6400000000001</v>
      </c>
      <c r="N33" s="21">
        <f t="shared" si="5"/>
        <v>56.34752000000001</v>
      </c>
      <c r="O33" s="16"/>
      <c r="P33" s="23">
        <f t="shared" si="2"/>
        <v>0.07616000000000867</v>
      </c>
      <c r="Q33" s="24">
        <f t="shared" si="3"/>
        <v>0.0013534416086621803</v>
      </c>
    </row>
    <row r="34" spans="4:17" ht="12.75">
      <c r="D34" s="56"/>
      <c r="E34" s="16"/>
      <c r="F34" s="17"/>
      <c r="G34" s="18"/>
      <c r="H34" s="19"/>
      <c r="I34" s="57"/>
      <c r="J34" s="21">
        <f t="shared" si="4"/>
        <v>0</v>
      </c>
      <c r="K34" s="16"/>
      <c r="L34" s="19"/>
      <c r="M34" s="58"/>
      <c r="N34" s="21">
        <f t="shared" si="5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4"/>
        <v>0</v>
      </c>
      <c r="K35" s="16"/>
      <c r="L35" s="19"/>
      <c r="M35" s="28"/>
      <c r="N35" s="21">
        <f t="shared" si="5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102.93495999999999</v>
      </c>
      <c r="K36" s="50"/>
      <c r="L36" s="62"/>
      <c r="M36" s="63"/>
      <c r="N36" s="49">
        <f>SUM(N27:N35)</f>
        <v>102.89471040000001</v>
      </c>
      <c r="O36" s="50"/>
      <c r="P36" s="53">
        <f t="shared" si="2"/>
        <v>-0.040249599999981456</v>
      </c>
      <c r="Q36" s="54">
        <f t="shared" si="3"/>
        <v>-0.00039101972740827277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13.381544799999999</v>
      </c>
      <c r="K37" s="16"/>
      <c r="L37" s="64">
        <v>0.13</v>
      </c>
      <c r="M37" s="67"/>
      <c r="N37" s="66">
        <f>N36*L37</f>
        <v>13.376312352000001</v>
      </c>
      <c r="O37" s="16"/>
      <c r="P37" s="23">
        <f t="shared" si="2"/>
        <v>-0.005232447999997447</v>
      </c>
      <c r="Q37" s="24">
        <f t="shared" si="3"/>
        <v>-0.00039101972740826214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116.32</v>
      </c>
      <c r="K38" s="50"/>
      <c r="L38" s="51"/>
      <c r="M38" s="52"/>
      <c r="N38" s="49">
        <f>ROUND(SUM(N36:N37),2)</f>
        <v>116.27</v>
      </c>
      <c r="O38" s="50"/>
      <c r="P38" s="53">
        <f t="shared" si="2"/>
        <v>-0.04999999999999716</v>
      </c>
      <c r="Q38" s="54">
        <f t="shared" si="3"/>
        <v>-0.0004298486932599481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 t="s">
        <v>43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F9:F23 F25:F26 F28:F35">
      <formula1>$B$2:$B$5</formula1>
    </dataValidation>
    <dataValidation type="list" allowBlank="1" showInputMessage="1" showErrorMessage="1" sqref="G9:G23 G25:G26 G28:G35">
      <formula1>$B$2:$B$7</formula1>
    </dataValidation>
  </dataValidations>
  <printOptions/>
  <pageMargins left="0.75" right="0.75" top="1.553125" bottom="1" header="0.5" footer="0.5"/>
  <pageSetup fitToHeight="1" fitToWidth="1" horizontalDpi="600" verticalDpi="600" orientation="portrait" scale="69" r:id="rId2"/>
  <headerFooter alignWithMargins="0">
    <oddHeader>&amp;L&amp;G&amp;C&amp;"Helvetica,Regular"&amp;9Attachment AY&amp;R&amp;"Helvetica,Regular"&amp;9Hydro Ottawa Limited
EB-2011-0054
Exhibit J3
Tab 1
Schedule 4
Attachment AY
Filed: 2011-06-17
Page &amp;P of &amp;N</oddHeader>
    <oddFooter>&amp;L&amp;"Helvetica,Regular"&amp;8 2012 Electricity Distribution Rate Application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BreakPreview" zoomScale="60" zoomScalePageLayoutView="0" workbookViewId="0" topLeftCell="A16">
      <selection activeCell="B43" sqref="B43:Q4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3.14062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1.5742187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49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2" ht="12.75">
      <c r="B4" s="2" t="s">
        <v>2</v>
      </c>
      <c r="F4" s="6" t="s">
        <v>3</v>
      </c>
      <c r="G4" s="6"/>
      <c r="H4" s="7">
        <v>0.13</v>
      </c>
      <c r="I4" s="6" t="s">
        <v>44</v>
      </c>
      <c r="J4" s="7">
        <v>46.8</v>
      </c>
      <c r="L4" s="1" t="s">
        <v>45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1.89</v>
      </c>
      <c r="I9" s="20">
        <v>1</v>
      </c>
      <c r="J9" s="21">
        <f aca="true" t="shared" si="0" ref="J9:J23">I9*H9</f>
        <v>1.89</v>
      </c>
      <c r="K9" s="16"/>
      <c r="L9" s="70">
        <v>2.43</v>
      </c>
      <c r="M9" s="22">
        <v>1</v>
      </c>
      <c r="N9" s="21">
        <f aca="true" t="shared" si="1" ref="N9:N23">M9*L9</f>
        <v>2.43</v>
      </c>
      <c r="O9" s="16"/>
      <c r="P9" s="23">
        <f aca="true" t="shared" si="2" ref="P9:P38">N9-J9</f>
        <v>0.5400000000000003</v>
      </c>
      <c r="Q9" s="24">
        <f aca="true" t="shared" si="3" ref="Q9:Q38">IF((J9)=0,"",(P9/J9))</f>
        <v>0.28571428571428586</v>
      </c>
    </row>
    <row r="10" spans="4:17" ht="12.75">
      <c r="D10" s="16" t="s">
        <v>17</v>
      </c>
      <c r="E10" s="16"/>
      <c r="F10" s="17" t="s">
        <v>0</v>
      </c>
      <c r="G10" s="18"/>
      <c r="H10" s="70">
        <v>0</v>
      </c>
      <c r="I10" s="20">
        <v>1</v>
      </c>
      <c r="J10" s="21">
        <f t="shared" si="0"/>
        <v>0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0</v>
      </c>
      <c r="Q10" s="24">
        <f t="shared" si="3"/>
      </c>
    </row>
    <row r="11" spans="4:17" ht="12.75">
      <c r="D11" s="16" t="s">
        <v>18</v>
      </c>
      <c r="E11" s="16"/>
      <c r="F11" s="17" t="s">
        <v>0</v>
      </c>
      <c r="G11" s="18"/>
      <c r="H11" s="70">
        <v>0.01</v>
      </c>
      <c r="I11" s="20">
        <v>1</v>
      </c>
      <c r="J11" s="21">
        <f t="shared" si="0"/>
        <v>0.01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-0.01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5</v>
      </c>
      <c r="G13" s="18"/>
      <c r="H13" s="19">
        <v>7.2434</v>
      </c>
      <c r="I13" s="20">
        <f>H4</f>
        <v>0.13</v>
      </c>
      <c r="J13" s="21">
        <f t="shared" si="0"/>
        <v>0.9416420000000001</v>
      </c>
      <c r="K13" s="16"/>
      <c r="L13" s="19">
        <v>10.8698</v>
      </c>
      <c r="M13" s="22">
        <f>H4</f>
        <v>0.13</v>
      </c>
      <c r="N13" s="21">
        <f t="shared" si="1"/>
        <v>1.413074</v>
      </c>
      <c r="O13" s="16"/>
      <c r="P13" s="23">
        <f t="shared" si="2"/>
        <v>0.47143199999999985</v>
      </c>
      <c r="Q13" s="24">
        <f t="shared" si="3"/>
        <v>0.5006488665543803</v>
      </c>
    </row>
    <row r="14" spans="4:17" ht="12.75">
      <c r="D14" s="16" t="s">
        <v>21</v>
      </c>
      <c r="E14" s="16"/>
      <c r="F14" s="17" t="s">
        <v>5</v>
      </c>
      <c r="G14" s="18"/>
      <c r="H14" s="19">
        <v>0.0574</v>
      </c>
      <c r="I14" s="20">
        <f aca="true" t="shared" si="4" ref="I14:I19">I13</f>
        <v>0.13</v>
      </c>
      <c r="J14" s="21">
        <f t="shared" si="0"/>
        <v>0.007462</v>
      </c>
      <c r="K14" s="16"/>
      <c r="L14" s="71">
        <v>0.01785</v>
      </c>
      <c r="M14" s="22">
        <f aca="true" t="shared" si="5" ref="M14:M19">M13</f>
        <v>0.13</v>
      </c>
      <c r="N14" s="21">
        <f t="shared" si="1"/>
        <v>0.0023205</v>
      </c>
      <c r="O14" s="16"/>
      <c r="P14" s="23">
        <f t="shared" si="2"/>
        <v>-0.0051415</v>
      </c>
      <c r="Q14" s="24">
        <f t="shared" si="3"/>
        <v>-0.6890243902439025</v>
      </c>
    </row>
    <row r="15" spans="4:17" ht="12.75">
      <c r="D15" s="16" t="s">
        <v>22</v>
      </c>
      <c r="E15" s="16"/>
      <c r="F15" s="17" t="s">
        <v>5</v>
      </c>
      <c r="G15" s="18"/>
      <c r="H15" s="19">
        <v>-0.19</v>
      </c>
      <c r="I15" s="20">
        <f t="shared" si="4"/>
        <v>0.13</v>
      </c>
      <c r="J15" s="21">
        <f t="shared" si="0"/>
        <v>-0.0247</v>
      </c>
      <c r="K15" s="16"/>
      <c r="L15" s="19"/>
      <c r="M15" s="22">
        <f t="shared" si="5"/>
        <v>0.13</v>
      </c>
      <c r="N15" s="21">
        <f t="shared" si="1"/>
        <v>0</v>
      </c>
      <c r="O15" s="16"/>
      <c r="P15" s="23">
        <f t="shared" si="2"/>
        <v>0.0247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 t="shared" si="4"/>
        <v>0.13</v>
      </c>
      <c r="J16" s="21">
        <f t="shared" si="0"/>
        <v>0</v>
      </c>
      <c r="K16" s="16"/>
      <c r="L16" s="19"/>
      <c r="M16" s="22">
        <f t="shared" si="5"/>
        <v>0.13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 t="shared" si="4"/>
        <v>0.13</v>
      </c>
      <c r="J17" s="21">
        <f t="shared" si="0"/>
        <v>0</v>
      </c>
      <c r="K17" s="16"/>
      <c r="L17" s="19"/>
      <c r="M17" s="22">
        <f t="shared" si="5"/>
        <v>0.13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5</v>
      </c>
      <c r="G18" s="18"/>
      <c r="H18" s="19"/>
      <c r="I18" s="20">
        <f t="shared" si="4"/>
        <v>0.13</v>
      </c>
      <c r="J18" s="21">
        <f t="shared" si="0"/>
        <v>0</v>
      </c>
      <c r="K18" s="16"/>
      <c r="L18" s="19"/>
      <c r="M18" s="22">
        <f t="shared" si="5"/>
        <v>0.13</v>
      </c>
      <c r="N18" s="21">
        <f t="shared" si="1"/>
        <v>0</v>
      </c>
      <c r="O18" s="16"/>
      <c r="P18" s="23">
        <f t="shared" si="2"/>
        <v>0</v>
      </c>
      <c r="Q18" s="24">
        <f t="shared" si="3"/>
      </c>
    </row>
    <row r="19" spans="4:17" ht="25.5">
      <c r="D19" s="25" t="s">
        <v>26</v>
      </c>
      <c r="E19" s="16"/>
      <c r="F19" s="17" t="s">
        <v>5</v>
      </c>
      <c r="G19" s="18"/>
      <c r="H19" s="19"/>
      <c r="I19" s="20">
        <f t="shared" si="4"/>
        <v>0.13</v>
      </c>
      <c r="J19" s="21">
        <f t="shared" si="0"/>
        <v>0</v>
      </c>
      <c r="K19" s="16"/>
      <c r="L19" s="19">
        <v>-0.9719</v>
      </c>
      <c r="M19" s="22">
        <f t="shared" si="5"/>
        <v>0.13</v>
      </c>
      <c r="N19" s="21">
        <f t="shared" si="1"/>
        <v>-0.12634700000000001</v>
      </c>
      <c r="O19" s="16"/>
      <c r="P19" s="23">
        <f t="shared" si="2"/>
        <v>-0.12634700000000001</v>
      </c>
      <c r="Q19" s="24">
        <f t="shared" si="3"/>
      </c>
    </row>
    <row r="20" spans="4:17" ht="12.75">
      <c r="D20" s="26"/>
      <c r="E20" s="16"/>
      <c r="F20" s="17"/>
      <c r="G20" s="18"/>
      <c r="H20" s="19"/>
      <c r="I20" s="27"/>
      <c r="J20" s="21">
        <f t="shared" si="0"/>
        <v>0</v>
      </c>
      <c r="K20" s="16"/>
      <c r="L20" s="19"/>
      <c r="M20" s="28"/>
      <c r="N20" s="21">
        <f t="shared" si="1"/>
        <v>0</v>
      </c>
      <c r="O20" s="16"/>
      <c r="P20" s="23">
        <f t="shared" si="2"/>
        <v>0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2.824404</v>
      </c>
      <c r="L24" s="30"/>
      <c r="M24" s="33"/>
      <c r="N24" s="32">
        <f>SUM(N9:N23)</f>
        <v>3.7190475000000003</v>
      </c>
      <c r="P24" s="34">
        <f t="shared" si="2"/>
        <v>0.8946435000000004</v>
      </c>
      <c r="Q24" s="35">
        <f t="shared" si="3"/>
        <v>0.31675479145334745</v>
      </c>
    </row>
    <row r="25" spans="4:17" ht="12.75">
      <c r="D25" s="36" t="s">
        <v>28</v>
      </c>
      <c r="E25" s="36"/>
      <c r="F25" s="37" t="s">
        <v>5</v>
      </c>
      <c r="G25" s="38"/>
      <c r="H25" s="39">
        <v>1.8377</v>
      </c>
      <c r="I25" s="40">
        <f>I19</f>
        <v>0.13</v>
      </c>
      <c r="J25" s="41">
        <f>I25*H25</f>
        <v>0.238901</v>
      </c>
      <c r="K25" s="36"/>
      <c r="L25" s="39">
        <v>1.8377</v>
      </c>
      <c r="M25" s="42">
        <f>M19</f>
        <v>0.13</v>
      </c>
      <c r="N25" s="41">
        <f>M25*L25</f>
        <v>0.238901</v>
      </c>
      <c r="O25" s="36"/>
      <c r="P25" s="43">
        <f t="shared" si="2"/>
        <v>0</v>
      </c>
      <c r="Q25" s="44">
        <f t="shared" si="3"/>
        <v>0</v>
      </c>
    </row>
    <row r="26" spans="4:17" ht="26.25" thickBot="1">
      <c r="D26" s="45" t="s">
        <v>29</v>
      </c>
      <c r="E26" s="36"/>
      <c r="F26" s="37" t="s">
        <v>5</v>
      </c>
      <c r="G26" s="38"/>
      <c r="H26" s="39">
        <v>1.198</v>
      </c>
      <c r="I26" s="40">
        <f>I25</f>
        <v>0.13</v>
      </c>
      <c r="J26" s="41">
        <f>I26*H26</f>
        <v>0.15574</v>
      </c>
      <c r="K26" s="36"/>
      <c r="L26" s="39">
        <v>1.198</v>
      </c>
      <c r="M26" s="42">
        <f>M25</f>
        <v>0.13</v>
      </c>
      <c r="N26" s="41">
        <f>M26*L26</f>
        <v>0.15574</v>
      </c>
      <c r="O26" s="36"/>
      <c r="P26" s="43">
        <f t="shared" si="2"/>
        <v>0</v>
      </c>
      <c r="Q26" s="44">
        <f t="shared" si="3"/>
        <v>0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3.2190449999999995</v>
      </c>
      <c r="K27" s="50"/>
      <c r="L27" s="51"/>
      <c r="M27" s="52"/>
      <c r="N27" s="49">
        <f>SUM(N24:N26)</f>
        <v>4.1136885</v>
      </c>
      <c r="O27" s="50"/>
      <c r="P27" s="53">
        <f t="shared" si="2"/>
        <v>0.8946435000000008</v>
      </c>
      <c r="Q27" s="54">
        <f t="shared" si="3"/>
        <v>0.2779220234572679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J4*(1+H40)</f>
        <v>48.40992</v>
      </c>
      <c r="J28" s="21">
        <f aca="true" t="shared" si="6" ref="J28:J35">I28*H28</f>
        <v>0.251731584</v>
      </c>
      <c r="K28" s="16"/>
      <c r="L28" s="19">
        <v>0.0052</v>
      </c>
      <c r="M28" s="22">
        <f>J4*(1+L40)</f>
        <v>48.47544</v>
      </c>
      <c r="N28" s="21">
        <f aca="true" t="shared" si="7" ref="N28:N35">M28*L28</f>
        <v>0.252072288</v>
      </c>
      <c r="O28" s="16"/>
      <c r="P28" s="23">
        <f t="shared" si="2"/>
        <v>0.0003407039999999695</v>
      </c>
      <c r="Q28" s="24">
        <f t="shared" si="3"/>
        <v>0.001353441608661905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I28</f>
        <v>48.40992</v>
      </c>
      <c r="J29" s="21">
        <f t="shared" si="6"/>
        <v>0.062932896</v>
      </c>
      <c r="K29" s="16"/>
      <c r="L29" s="19">
        <v>0.0013</v>
      </c>
      <c r="M29" s="22">
        <f>M28</f>
        <v>48.47544</v>
      </c>
      <c r="N29" s="21">
        <f t="shared" si="7"/>
        <v>0.063018072</v>
      </c>
      <c r="O29" s="16"/>
      <c r="P29" s="23">
        <f t="shared" si="2"/>
        <v>8.517599999999237E-05</v>
      </c>
      <c r="Q29" s="24">
        <f t="shared" si="3"/>
        <v>0.001353441608661905</v>
      </c>
    </row>
    <row r="30" spans="4:17" ht="12.75">
      <c r="D30" s="25" t="s">
        <v>33</v>
      </c>
      <c r="E30" s="16"/>
      <c r="F30" s="17"/>
      <c r="G30" s="18"/>
      <c r="H30" s="55"/>
      <c r="I30" s="20">
        <f>I29</f>
        <v>48.40992</v>
      </c>
      <c r="J30" s="21">
        <f t="shared" si="6"/>
        <v>0</v>
      </c>
      <c r="K30" s="16"/>
      <c r="L30" s="55"/>
      <c r="M30" s="22">
        <f>M29</f>
        <v>48.47544</v>
      </c>
      <c r="N30" s="21">
        <f t="shared" si="7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0</v>
      </c>
      <c r="J31" s="21">
        <f t="shared" si="6"/>
        <v>0</v>
      </c>
      <c r="K31" s="16"/>
      <c r="L31" s="19">
        <v>0.25</v>
      </c>
      <c r="M31" s="22">
        <v>0</v>
      </c>
      <c r="N31" s="21">
        <f t="shared" si="7"/>
        <v>0</v>
      </c>
      <c r="O31" s="16"/>
      <c r="P31" s="23">
        <f t="shared" si="2"/>
        <v>0</v>
      </c>
      <c r="Q31" s="24">
        <f t="shared" si="3"/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J4</f>
        <v>46.8</v>
      </c>
      <c r="J32" s="21">
        <f t="shared" si="6"/>
        <v>0.32479199999999997</v>
      </c>
      <c r="K32" s="16"/>
      <c r="L32" s="19">
        <v>0.00694</v>
      </c>
      <c r="M32" s="22">
        <f>J4</f>
        <v>46.8</v>
      </c>
      <c r="N32" s="21">
        <f t="shared" si="7"/>
        <v>0.32479199999999997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48.40992</v>
      </c>
      <c r="J33" s="21">
        <f t="shared" si="6"/>
        <v>3.29187456</v>
      </c>
      <c r="K33" s="16"/>
      <c r="L33" s="19">
        <v>0.068</v>
      </c>
      <c r="M33" s="22">
        <f>M30</f>
        <v>48.47544</v>
      </c>
      <c r="N33" s="21">
        <f t="shared" si="7"/>
        <v>3.2963299200000002</v>
      </c>
      <c r="O33" s="16"/>
      <c r="P33" s="23">
        <f t="shared" si="2"/>
        <v>0.00445536000000013</v>
      </c>
      <c r="Q33" s="24">
        <f t="shared" si="3"/>
        <v>0.0013534416086620658</v>
      </c>
    </row>
    <row r="34" spans="4:17" ht="12.75">
      <c r="D34" s="56"/>
      <c r="E34" s="16"/>
      <c r="F34" s="17"/>
      <c r="G34" s="18"/>
      <c r="H34" s="19"/>
      <c r="I34" s="57"/>
      <c r="J34" s="21">
        <f t="shared" si="6"/>
        <v>0</v>
      </c>
      <c r="K34" s="16"/>
      <c r="L34" s="19"/>
      <c r="M34" s="58"/>
      <c r="N34" s="21">
        <f t="shared" si="7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6"/>
        <v>0</v>
      </c>
      <c r="K35" s="16"/>
      <c r="L35" s="19"/>
      <c r="M35" s="28"/>
      <c r="N35" s="21">
        <f t="shared" si="7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7.150376039999999</v>
      </c>
      <c r="K36" s="50"/>
      <c r="L36" s="62"/>
      <c r="M36" s="63"/>
      <c r="N36" s="49">
        <f>SUM(N27:N35)</f>
        <v>8.04990078</v>
      </c>
      <c r="O36" s="50"/>
      <c r="P36" s="53">
        <f t="shared" si="2"/>
        <v>0.8995247400000004</v>
      </c>
      <c r="Q36" s="54">
        <f t="shared" si="3"/>
        <v>0.12580103968909592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0.9295488851999999</v>
      </c>
      <c r="K37" s="16"/>
      <c r="L37" s="64">
        <v>0.13</v>
      </c>
      <c r="M37" s="67"/>
      <c r="N37" s="66">
        <f>N36*L37</f>
        <v>1.0464871014</v>
      </c>
      <c r="O37" s="16"/>
      <c r="P37" s="23">
        <f t="shared" si="2"/>
        <v>0.1169382162</v>
      </c>
      <c r="Q37" s="24">
        <f t="shared" si="3"/>
        <v>0.12580103968909587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8.08</v>
      </c>
      <c r="K38" s="50"/>
      <c r="L38" s="51"/>
      <c r="M38" s="52"/>
      <c r="N38" s="49">
        <f>ROUND(SUM(N36:N37),2)</f>
        <v>9.1</v>
      </c>
      <c r="O38" s="50"/>
      <c r="P38" s="53">
        <f t="shared" si="2"/>
        <v>1.0199999999999996</v>
      </c>
      <c r="Q38" s="54">
        <f t="shared" si="3"/>
        <v>0.12623762376237618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G9:G23 G25:G26 G28:G35">
      <formula1>$B$2:$B$7</formula1>
    </dataValidation>
    <dataValidation type="list" allowBlank="1" showInputMessage="1" showErrorMessage="1" sqref="F9:F23 F25:F26 F28:F35">
      <formula1>$B$2:$B$5</formula1>
    </dataValidation>
  </dataValidations>
  <printOptions/>
  <pageMargins left="0.75" right="0.75" top="1.553125" bottom="1" header="0.5" footer="0.5"/>
  <pageSetup horizontalDpi="600" verticalDpi="600" orientation="portrait" scale="65" r:id="rId2"/>
  <headerFooter alignWithMargins="0">
    <oddHeader>&amp;L&amp;G&amp;C&amp;"Helvetica,Regular"&amp;9Attachment AY&amp;R&amp;"Helvetica,Regular"&amp;9Hydro Ottawa Limited
EB-2011-0054
Exhibit J3
Tab 1
Schedule 4
Attachment AY
Filed: 2011-06-17
Page &amp;P of &amp;N</oddHeader>
    <oddFooter>&amp;L&amp;"Helvetica,Regular"&amp;8 2012 Electricity Distribution Rate Application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BreakPreview" zoomScale="60" zoomScalePageLayoutView="0" workbookViewId="0" topLeftCell="A25">
      <selection activeCell="B43" sqref="B43:Q4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3.14062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1.5742187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50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2" ht="12.75">
      <c r="B4" s="2" t="s">
        <v>2</v>
      </c>
      <c r="F4" s="6" t="s">
        <v>3</v>
      </c>
      <c r="G4" s="6"/>
      <c r="H4" s="7">
        <v>0.49</v>
      </c>
      <c r="I4" s="6" t="s">
        <v>44</v>
      </c>
      <c r="J4" s="7">
        <v>160</v>
      </c>
      <c r="L4" s="1" t="s">
        <v>45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0.49</v>
      </c>
      <c r="I9" s="20">
        <v>4</v>
      </c>
      <c r="J9" s="21">
        <f aca="true" t="shared" si="0" ref="J9:J23">I9*H9</f>
        <v>1.96</v>
      </c>
      <c r="K9" s="16"/>
      <c r="L9" s="70">
        <v>0.6</v>
      </c>
      <c r="M9" s="22">
        <v>4</v>
      </c>
      <c r="N9" s="21">
        <f aca="true" t="shared" si="1" ref="N9:N23">M9*L9</f>
        <v>2.4</v>
      </c>
      <c r="O9" s="16"/>
      <c r="P9" s="23">
        <f aca="true" t="shared" si="2" ref="P9:P38">N9-J9</f>
        <v>0.43999999999999995</v>
      </c>
      <c r="Q9" s="24">
        <f aca="true" t="shared" si="3" ref="Q9:Q38">IF((J9)=0,"",(P9/J9))</f>
        <v>0.22448979591836732</v>
      </c>
    </row>
    <row r="10" spans="4:17" ht="12.75">
      <c r="D10" s="16" t="s">
        <v>17</v>
      </c>
      <c r="E10" s="16"/>
      <c r="F10" s="17" t="s">
        <v>0</v>
      </c>
      <c r="G10" s="18"/>
      <c r="H10" s="70">
        <v>0</v>
      </c>
      <c r="I10" s="20">
        <v>4</v>
      </c>
      <c r="J10" s="21">
        <f t="shared" si="0"/>
        <v>0</v>
      </c>
      <c r="K10" s="16"/>
      <c r="L10" s="19"/>
      <c r="M10" s="22">
        <v>4</v>
      </c>
      <c r="N10" s="21">
        <f t="shared" si="1"/>
        <v>0</v>
      </c>
      <c r="O10" s="16"/>
      <c r="P10" s="23">
        <f t="shared" si="2"/>
        <v>0</v>
      </c>
      <c r="Q10" s="24">
        <f t="shared" si="3"/>
      </c>
    </row>
    <row r="11" spans="4:17" ht="12.75">
      <c r="D11" s="16" t="s">
        <v>18</v>
      </c>
      <c r="E11" s="16"/>
      <c r="F11" s="17" t="s">
        <v>0</v>
      </c>
      <c r="G11" s="18"/>
      <c r="H11" s="70">
        <v>0.01</v>
      </c>
      <c r="I11" s="20">
        <v>4</v>
      </c>
      <c r="J11" s="21">
        <f t="shared" si="0"/>
        <v>0.04</v>
      </c>
      <c r="K11" s="16"/>
      <c r="L11" s="19"/>
      <c r="M11" s="22">
        <v>4</v>
      </c>
      <c r="N11" s="21">
        <f t="shared" si="1"/>
        <v>0</v>
      </c>
      <c r="O11" s="16"/>
      <c r="P11" s="23">
        <f t="shared" si="2"/>
        <v>-0.04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4</v>
      </c>
      <c r="J12" s="21">
        <f t="shared" si="0"/>
        <v>0</v>
      </c>
      <c r="K12" s="16"/>
      <c r="L12" s="19"/>
      <c r="M12" s="22">
        <v>4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5</v>
      </c>
      <c r="G13" s="18"/>
      <c r="H13" s="19">
        <v>3.4563</v>
      </c>
      <c r="I13" s="20">
        <f>H4</f>
        <v>0.49</v>
      </c>
      <c r="J13" s="21">
        <f t="shared" si="0"/>
        <v>1.693587</v>
      </c>
      <c r="K13" s="16"/>
      <c r="L13" s="19">
        <v>4.2102</v>
      </c>
      <c r="M13" s="22">
        <f>H4</f>
        <v>0.49</v>
      </c>
      <c r="N13" s="21">
        <f t="shared" si="1"/>
        <v>2.0629980000000003</v>
      </c>
      <c r="O13" s="16"/>
      <c r="P13" s="23">
        <f t="shared" si="2"/>
        <v>0.3694110000000004</v>
      </c>
      <c r="Q13" s="24">
        <f t="shared" si="3"/>
        <v>0.21812342678586952</v>
      </c>
    </row>
    <row r="14" spans="4:17" ht="12.75">
      <c r="D14" s="16" t="s">
        <v>21</v>
      </c>
      <c r="E14" s="16"/>
      <c r="F14" s="17" t="s">
        <v>5</v>
      </c>
      <c r="G14" s="18"/>
      <c r="H14" s="19">
        <v>0.0561</v>
      </c>
      <c r="I14" s="20">
        <f aca="true" t="shared" si="4" ref="I14:I19">I13</f>
        <v>0.49</v>
      </c>
      <c r="J14" s="21">
        <f t="shared" si="0"/>
        <v>0.027489</v>
      </c>
      <c r="K14" s="16"/>
      <c r="L14" s="71">
        <v>0.01749</v>
      </c>
      <c r="M14" s="22">
        <f aca="true" t="shared" si="5" ref="M14:M19">M13</f>
        <v>0.49</v>
      </c>
      <c r="N14" s="21">
        <f t="shared" si="1"/>
        <v>0.008570099999999999</v>
      </c>
      <c r="O14" s="16"/>
      <c r="P14" s="23">
        <f t="shared" si="2"/>
        <v>-0.018918900000000002</v>
      </c>
      <c r="Q14" s="24">
        <f t="shared" si="3"/>
        <v>-0.6882352941176472</v>
      </c>
    </row>
    <row r="15" spans="4:17" ht="12.75">
      <c r="D15" s="16" t="s">
        <v>22</v>
      </c>
      <c r="E15" s="16"/>
      <c r="F15" s="17" t="s">
        <v>5</v>
      </c>
      <c r="G15" s="18"/>
      <c r="H15" s="19">
        <v>-0.0735</v>
      </c>
      <c r="I15" s="20">
        <f t="shared" si="4"/>
        <v>0.49</v>
      </c>
      <c r="J15" s="21">
        <f t="shared" si="0"/>
        <v>-0.036015</v>
      </c>
      <c r="K15" s="16"/>
      <c r="L15" s="19"/>
      <c r="M15" s="22">
        <f t="shared" si="5"/>
        <v>0.49</v>
      </c>
      <c r="N15" s="21">
        <f t="shared" si="1"/>
        <v>0</v>
      </c>
      <c r="O15" s="16"/>
      <c r="P15" s="23">
        <f t="shared" si="2"/>
        <v>0.036015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 t="shared" si="4"/>
        <v>0.49</v>
      </c>
      <c r="J16" s="21">
        <f t="shared" si="0"/>
        <v>0</v>
      </c>
      <c r="K16" s="16"/>
      <c r="L16" s="19"/>
      <c r="M16" s="22">
        <f t="shared" si="5"/>
        <v>0.49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 t="shared" si="4"/>
        <v>0.49</v>
      </c>
      <c r="J17" s="21">
        <f t="shared" si="0"/>
        <v>0</v>
      </c>
      <c r="K17" s="16"/>
      <c r="L17" s="19"/>
      <c r="M17" s="22">
        <f t="shared" si="5"/>
        <v>0.49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5</v>
      </c>
      <c r="G18" s="18"/>
      <c r="H18" s="19"/>
      <c r="I18" s="20">
        <f t="shared" si="4"/>
        <v>0.49</v>
      </c>
      <c r="J18" s="21">
        <f t="shared" si="0"/>
        <v>0</v>
      </c>
      <c r="K18" s="16"/>
      <c r="L18" s="19"/>
      <c r="M18" s="22">
        <f t="shared" si="5"/>
        <v>0.49</v>
      </c>
      <c r="N18" s="21">
        <f t="shared" si="1"/>
        <v>0</v>
      </c>
      <c r="O18" s="16"/>
      <c r="P18" s="23">
        <f t="shared" si="2"/>
        <v>0</v>
      </c>
      <c r="Q18" s="24">
        <f t="shared" si="3"/>
      </c>
    </row>
    <row r="19" spans="4:17" ht="25.5">
      <c r="D19" s="25" t="s">
        <v>26</v>
      </c>
      <c r="E19" s="16"/>
      <c r="F19" s="17" t="s">
        <v>5</v>
      </c>
      <c r="G19" s="18"/>
      <c r="H19" s="19"/>
      <c r="I19" s="20">
        <f t="shared" si="4"/>
        <v>0.49</v>
      </c>
      <c r="J19" s="21">
        <f t="shared" si="0"/>
        <v>0</v>
      </c>
      <c r="K19" s="16"/>
      <c r="L19" s="19">
        <v>-0.9175</v>
      </c>
      <c r="M19" s="22">
        <f t="shared" si="5"/>
        <v>0.49</v>
      </c>
      <c r="N19" s="21">
        <f t="shared" si="1"/>
        <v>-0.449575</v>
      </c>
      <c r="O19" s="16"/>
      <c r="P19" s="23">
        <f t="shared" si="2"/>
        <v>-0.449575</v>
      </c>
      <c r="Q19" s="24">
        <f t="shared" si="3"/>
      </c>
    </row>
    <row r="20" spans="4:17" ht="12.75">
      <c r="D20" s="72" t="s">
        <v>52</v>
      </c>
      <c r="E20" s="16"/>
      <c r="F20" s="17"/>
      <c r="G20" s="18"/>
      <c r="H20" s="19"/>
      <c r="I20" s="27"/>
      <c r="J20" s="21">
        <f t="shared" si="0"/>
        <v>0</v>
      </c>
      <c r="K20" s="16"/>
      <c r="L20" s="19">
        <v>0.0024</v>
      </c>
      <c r="M20" s="28">
        <f>M28</f>
        <v>165.728</v>
      </c>
      <c r="N20" s="21">
        <f t="shared" si="1"/>
        <v>0.39774719999999997</v>
      </c>
      <c r="O20" s="16"/>
      <c r="P20" s="23">
        <f t="shared" si="2"/>
        <v>0.39774719999999997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3.685061</v>
      </c>
      <c r="L24" s="30"/>
      <c r="M24" s="33"/>
      <c r="N24" s="32">
        <f>SUM(N9:N23)</f>
        <v>4.419740300000001</v>
      </c>
      <c r="P24" s="34">
        <f t="shared" si="2"/>
        <v>0.7346793000000007</v>
      </c>
      <c r="Q24" s="35">
        <f t="shared" si="3"/>
        <v>0.19936693042530387</v>
      </c>
    </row>
    <row r="25" spans="4:17" ht="12.75">
      <c r="D25" s="36" t="s">
        <v>28</v>
      </c>
      <c r="E25" s="36"/>
      <c r="F25" s="37" t="s">
        <v>5</v>
      </c>
      <c r="G25" s="38"/>
      <c r="H25" s="39">
        <v>1.8284</v>
      </c>
      <c r="I25" s="40">
        <f>I19</f>
        <v>0.49</v>
      </c>
      <c r="J25" s="41">
        <f>I25*H25</f>
        <v>0.895916</v>
      </c>
      <c r="K25" s="36"/>
      <c r="L25" s="39">
        <v>1.8284</v>
      </c>
      <c r="M25" s="42">
        <f>M19</f>
        <v>0.49</v>
      </c>
      <c r="N25" s="41">
        <f>M25*L25</f>
        <v>0.895916</v>
      </c>
      <c r="O25" s="36"/>
      <c r="P25" s="43">
        <f t="shared" si="2"/>
        <v>0</v>
      </c>
      <c r="Q25" s="44">
        <f t="shared" si="3"/>
        <v>0</v>
      </c>
    </row>
    <row r="26" spans="4:17" ht="26.25" thickBot="1">
      <c r="D26" s="45" t="s">
        <v>29</v>
      </c>
      <c r="E26" s="36"/>
      <c r="F26" s="37" t="s">
        <v>5</v>
      </c>
      <c r="G26" s="38"/>
      <c r="H26" s="39">
        <v>1.1735</v>
      </c>
      <c r="I26" s="40">
        <f>I25</f>
        <v>0.49</v>
      </c>
      <c r="J26" s="41">
        <f>I26*H26</f>
        <v>0.5750149999999999</v>
      </c>
      <c r="K26" s="36"/>
      <c r="L26" s="39">
        <v>1.1735</v>
      </c>
      <c r="M26" s="42">
        <f>M25</f>
        <v>0.49</v>
      </c>
      <c r="N26" s="41">
        <f>M26*L26</f>
        <v>0.5750149999999999</v>
      </c>
      <c r="O26" s="36"/>
      <c r="P26" s="43">
        <f t="shared" si="2"/>
        <v>0</v>
      </c>
      <c r="Q26" s="44">
        <f t="shared" si="3"/>
        <v>0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5.1559919999999995</v>
      </c>
      <c r="K27" s="50"/>
      <c r="L27" s="51"/>
      <c r="M27" s="52"/>
      <c r="N27" s="49">
        <f>SUM(N24:N26)</f>
        <v>5.8906713</v>
      </c>
      <c r="O27" s="50"/>
      <c r="P27" s="53">
        <f t="shared" si="2"/>
        <v>0.7346793000000007</v>
      </c>
      <c r="Q27" s="54">
        <f t="shared" si="3"/>
        <v>0.14249038788268112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J4*(1+H40)</f>
        <v>165.504</v>
      </c>
      <c r="J28" s="21">
        <f aca="true" t="shared" si="6" ref="J28:J35">I28*H28</f>
        <v>0.8606208</v>
      </c>
      <c r="K28" s="16"/>
      <c r="L28" s="19">
        <v>0.0052</v>
      </c>
      <c r="M28" s="22">
        <f>J4*(1+L40)</f>
        <v>165.728</v>
      </c>
      <c r="N28" s="21">
        <f aca="true" t="shared" si="7" ref="N28:N35">M28*L28</f>
        <v>0.8617856</v>
      </c>
      <c r="O28" s="16"/>
      <c r="P28" s="23">
        <f t="shared" si="2"/>
        <v>0.0011648000000000769</v>
      </c>
      <c r="Q28" s="24">
        <f t="shared" si="3"/>
        <v>0.0013534416086621156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I28</f>
        <v>165.504</v>
      </c>
      <c r="J29" s="21">
        <f t="shared" si="6"/>
        <v>0.2151552</v>
      </c>
      <c r="K29" s="16"/>
      <c r="L29" s="19">
        <v>0.0013</v>
      </c>
      <c r="M29" s="22">
        <f>M28</f>
        <v>165.728</v>
      </c>
      <c r="N29" s="21">
        <f t="shared" si="7"/>
        <v>0.2154464</v>
      </c>
      <c r="O29" s="16"/>
      <c r="P29" s="23">
        <f t="shared" si="2"/>
        <v>0.0002912000000000192</v>
      </c>
      <c r="Q29" s="24">
        <f t="shared" si="3"/>
        <v>0.0013534416086621156</v>
      </c>
    </row>
    <row r="30" spans="4:17" ht="12.75">
      <c r="D30" s="25" t="s">
        <v>33</v>
      </c>
      <c r="E30" s="16"/>
      <c r="F30" s="17"/>
      <c r="G30" s="18"/>
      <c r="H30" s="55"/>
      <c r="I30" s="20">
        <f>I29</f>
        <v>165.504</v>
      </c>
      <c r="J30" s="21">
        <f t="shared" si="6"/>
        <v>0</v>
      </c>
      <c r="K30" s="16"/>
      <c r="L30" s="55"/>
      <c r="M30" s="22">
        <f>M29</f>
        <v>165.728</v>
      </c>
      <c r="N30" s="21">
        <f t="shared" si="7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0</v>
      </c>
      <c r="J31" s="21">
        <f t="shared" si="6"/>
        <v>0</v>
      </c>
      <c r="K31" s="16"/>
      <c r="L31" s="19">
        <v>0.25</v>
      </c>
      <c r="M31" s="22">
        <v>0</v>
      </c>
      <c r="N31" s="21">
        <f t="shared" si="7"/>
        <v>0</v>
      </c>
      <c r="O31" s="16"/>
      <c r="P31" s="23">
        <f t="shared" si="2"/>
        <v>0</v>
      </c>
      <c r="Q31" s="24">
        <f t="shared" si="3"/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J4</f>
        <v>160</v>
      </c>
      <c r="J32" s="21">
        <f t="shared" si="6"/>
        <v>1.1104</v>
      </c>
      <c r="K32" s="16"/>
      <c r="L32" s="19">
        <v>0.00694</v>
      </c>
      <c r="M32" s="22">
        <f>J4</f>
        <v>160</v>
      </c>
      <c r="N32" s="21">
        <f t="shared" si="7"/>
        <v>1.1104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165.504</v>
      </c>
      <c r="J33" s="21">
        <f t="shared" si="6"/>
        <v>11.254272</v>
      </c>
      <c r="K33" s="16"/>
      <c r="L33" s="19">
        <v>0.068</v>
      </c>
      <c r="M33" s="22">
        <f>M30</f>
        <v>165.728</v>
      </c>
      <c r="N33" s="21">
        <f t="shared" si="7"/>
        <v>11.269504000000001</v>
      </c>
      <c r="O33" s="16"/>
      <c r="P33" s="23">
        <f t="shared" si="2"/>
        <v>0.015232000000001022</v>
      </c>
      <c r="Q33" s="24">
        <f t="shared" si="3"/>
        <v>0.0013534416086621172</v>
      </c>
    </row>
    <row r="34" spans="4:17" ht="12.75">
      <c r="D34" s="56"/>
      <c r="E34" s="16"/>
      <c r="F34" s="17"/>
      <c r="G34" s="18"/>
      <c r="H34" s="19"/>
      <c r="I34" s="57"/>
      <c r="J34" s="21">
        <f t="shared" si="6"/>
        <v>0</v>
      </c>
      <c r="K34" s="16"/>
      <c r="L34" s="19"/>
      <c r="M34" s="58"/>
      <c r="N34" s="21">
        <f t="shared" si="7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6"/>
        <v>0</v>
      </c>
      <c r="K35" s="16"/>
      <c r="L35" s="19"/>
      <c r="M35" s="28"/>
      <c r="N35" s="21">
        <f t="shared" si="7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18.59644</v>
      </c>
      <c r="K36" s="50"/>
      <c r="L36" s="62"/>
      <c r="M36" s="63"/>
      <c r="N36" s="49">
        <f>SUM(N27:N35)</f>
        <v>19.3478073</v>
      </c>
      <c r="O36" s="50"/>
      <c r="P36" s="53">
        <f t="shared" si="2"/>
        <v>0.7513672999999983</v>
      </c>
      <c r="Q36" s="54">
        <f t="shared" si="3"/>
        <v>0.040403824602988435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2.4175372000000004</v>
      </c>
      <c r="K37" s="16"/>
      <c r="L37" s="64">
        <v>0.13</v>
      </c>
      <c r="M37" s="67"/>
      <c r="N37" s="66">
        <f>N36*L37</f>
        <v>2.515214949</v>
      </c>
      <c r="O37" s="16"/>
      <c r="P37" s="23">
        <f t="shared" si="2"/>
        <v>0.09767774899999981</v>
      </c>
      <c r="Q37" s="24">
        <f t="shared" si="3"/>
        <v>0.04040382460298845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21.01</v>
      </c>
      <c r="K38" s="50"/>
      <c r="L38" s="51"/>
      <c r="M38" s="52"/>
      <c r="N38" s="49">
        <f>ROUND(SUM(N36:N37),2)</f>
        <v>21.86</v>
      </c>
      <c r="O38" s="50"/>
      <c r="P38" s="53">
        <f t="shared" si="2"/>
        <v>0.8499999999999979</v>
      </c>
      <c r="Q38" s="54">
        <f t="shared" si="3"/>
        <v>0.0404569252736791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F9:F23 F25:F26 F28:F35">
      <formula1>$B$2:$B$5</formula1>
    </dataValidation>
    <dataValidation type="list" allowBlank="1" showInputMessage="1" showErrorMessage="1" sqref="G9:G23 G25:G26 G28:G35">
      <formula1>$B$2:$B$7</formula1>
    </dataValidation>
  </dataValidations>
  <printOptions/>
  <pageMargins left="0.7480314960629921" right="0.7480314960629921" top="1.535433070866142" bottom="0.984251968503937" header="0.5118110236220472" footer="0.5118110236220472"/>
  <pageSetup horizontalDpi="600" verticalDpi="600" orientation="portrait" scale="65" r:id="rId2"/>
  <headerFooter alignWithMargins="0">
    <oddHeader>&amp;L&amp;G&amp;C&amp;"Helvetica,Regular"&amp;9Attachment AY&amp;R&amp;"Helvetica,Regular"&amp;9Hydro Ottawa Limited
EB-2011-0054
Exhibit J3
Tab 1
Schedule 4
Attachment AY
Filed: 2011-06-17
Page &amp;P of &amp;N</oddHeader>
    <oddFooter>&amp;L&amp;"Helvetica,Regular"&amp;8 2012 Electricity Distribution Rate Application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BreakPreview" zoomScale="60" zoomScalePageLayoutView="0" workbookViewId="0" topLeftCell="A1">
      <selection activeCell="B43" sqref="B43:Q4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9.71093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9.710937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53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9" ht="12.75">
      <c r="B4" s="2" t="s">
        <v>2</v>
      </c>
      <c r="F4" s="6" t="s">
        <v>3</v>
      </c>
      <c r="G4" s="6"/>
      <c r="H4" s="7">
        <v>800</v>
      </c>
      <c r="I4" s="6" t="s">
        <v>4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8.54</v>
      </c>
      <c r="I9" s="20">
        <v>1</v>
      </c>
      <c r="J9" s="21">
        <f aca="true" t="shared" si="0" ref="J9:J23">I9*H9</f>
        <v>8.54</v>
      </c>
      <c r="K9" s="16"/>
      <c r="L9" s="70">
        <v>9.56</v>
      </c>
      <c r="M9" s="22">
        <v>1</v>
      </c>
      <c r="N9" s="21">
        <f aca="true" t="shared" si="1" ref="N9:N23">M9*L9</f>
        <v>9.56</v>
      </c>
      <c r="O9" s="16"/>
      <c r="P9" s="23">
        <f aca="true" t="shared" si="2" ref="P9:P38">N9-J9</f>
        <v>1.0200000000000014</v>
      </c>
      <c r="Q9" s="24">
        <f aca="true" t="shared" si="3" ref="Q9:Q38">IF((J9)=0,"",(P9/J9))</f>
        <v>0.11943793911007043</v>
      </c>
    </row>
    <row r="10" spans="4:17" ht="12.75">
      <c r="D10" s="16" t="s">
        <v>17</v>
      </c>
      <c r="E10" s="16"/>
      <c r="F10" s="17" t="s">
        <v>0</v>
      </c>
      <c r="G10" s="18"/>
      <c r="H10" s="70">
        <v>1.42</v>
      </c>
      <c r="I10" s="20">
        <v>1</v>
      </c>
      <c r="J10" s="21">
        <f t="shared" si="0"/>
        <v>1.42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-1.42</v>
      </c>
      <c r="Q10" s="24">
        <f t="shared" si="3"/>
        <v>-1</v>
      </c>
    </row>
    <row r="11" spans="4:17" ht="12.75">
      <c r="D11" s="16" t="s">
        <v>18</v>
      </c>
      <c r="E11" s="16"/>
      <c r="F11" s="17" t="s">
        <v>0</v>
      </c>
      <c r="G11" s="18"/>
      <c r="H11" s="70">
        <v>0.18</v>
      </c>
      <c r="I11" s="20">
        <v>1</v>
      </c>
      <c r="J11" s="21">
        <f t="shared" si="0"/>
        <v>0.18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-0.18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2</v>
      </c>
      <c r="G13" s="18"/>
      <c r="H13" s="19">
        <v>0.0207</v>
      </c>
      <c r="I13" s="20">
        <f>H4</f>
        <v>800</v>
      </c>
      <c r="J13" s="21">
        <f t="shared" si="0"/>
        <v>16.56</v>
      </c>
      <c r="K13" s="16"/>
      <c r="L13" s="19">
        <v>0.0232</v>
      </c>
      <c r="M13" s="22">
        <f>H4</f>
        <v>800</v>
      </c>
      <c r="N13" s="21">
        <f t="shared" si="1"/>
        <v>18.56</v>
      </c>
      <c r="O13" s="16"/>
      <c r="P13" s="23">
        <f t="shared" si="2"/>
        <v>2</v>
      </c>
      <c r="Q13" s="24">
        <f t="shared" si="3"/>
        <v>0.12077294685990339</v>
      </c>
    </row>
    <row r="14" spans="4:17" ht="12.75">
      <c r="D14" s="16" t="s">
        <v>21</v>
      </c>
      <c r="E14" s="16"/>
      <c r="F14" s="17" t="s">
        <v>2</v>
      </c>
      <c r="G14" s="18"/>
      <c r="H14" s="19">
        <v>0.0002</v>
      </c>
      <c r="I14" s="20">
        <f>I25</f>
        <v>827.52</v>
      </c>
      <c r="J14" s="21">
        <f t="shared" si="0"/>
        <v>0.165504</v>
      </c>
      <c r="K14" s="16"/>
      <c r="L14" s="71">
        <v>6E-05</v>
      </c>
      <c r="M14" s="22">
        <f>M25</f>
        <v>828.6400000000001</v>
      </c>
      <c r="N14" s="21">
        <f t="shared" si="1"/>
        <v>0.04971840000000001</v>
      </c>
      <c r="O14" s="16"/>
      <c r="P14" s="23">
        <f t="shared" si="2"/>
        <v>-0.1157856</v>
      </c>
      <c r="Q14" s="24">
        <f t="shared" si="3"/>
        <v>-0.6995939675174013</v>
      </c>
    </row>
    <row r="15" spans="4:17" ht="12.75">
      <c r="D15" s="16" t="s">
        <v>22</v>
      </c>
      <c r="E15" s="16"/>
      <c r="F15" s="17" t="s">
        <v>2</v>
      </c>
      <c r="G15" s="18"/>
      <c r="H15" s="19">
        <v>-0.0004</v>
      </c>
      <c r="I15" s="20">
        <f>I13</f>
        <v>800</v>
      </c>
      <c r="J15" s="21">
        <f t="shared" si="0"/>
        <v>-0.32</v>
      </c>
      <c r="K15" s="16"/>
      <c r="L15" s="19"/>
      <c r="M15" s="22">
        <f>M13</f>
        <v>800</v>
      </c>
      <c r="N15" s="21">
        <f t="shared" si="1"/>
        <v>0</v>
      </c>
      <c r="O15" s="16"/>
      <c r="P15" s="23">
        <f t="shared" si="2"/>
        <v>0.32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>I15</f>
        <v>800</v>
      </c>
      <c r="J16" s="21">
        <f t="shared" si="0"/>
        <v>0</v>
      </c>
      <c r="K16" s="16"/>
      <c r="L16" s="19"/>
      <c r="M16" s="22">
        <f>M15</f>
        <v>800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>I16</f>
        <v>800</v>
      </c>
      <c r="J17" s="21">
        <f t="shared" si="0"/>
        <v>0</v>
      </c>
      <c r="K17" s="16"/>
      <c r="L17" s="19"/>
      <c r="M17" s="22">
        <f>M16</f>
        <v>800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2</v>
      </c>
      <c r="G18" s="18"/>
      <c r="H18" s="19"/>
      <c r="I18" s="20">
        <f>I17</f>
        <v>800</v>
      </c>
      <c r="J18" s="21">
        <f t="shared" si="0"/>
        <v>0</v>
      </c>
      <c r="K18" s="16"/>
      <c r="L18" s="19">
        <v>0.0002</v>
      </c>
      <c r="M18" s="22">
        <f>M17</f>
        <v>800</v>
      </c>
      <c r="N18" s="21">
        <f t="shared" si="1"/>
        <v>0.16</v>
      </c>
      <c r="O18" s="16"/>
      <c r="P18" s="23">
        <f t="shared" si="2"/>
        <v>0.16</v>
      </c>
      <c r="Q18" s="24">
        <f t="shared" si="3"/>
      </c>
    </row>
    <row r="19" spans="4:17" ht="25.5">
      <c r="D19" s="25" t="s">
        <v>26</v>
      </c>
      <c r="E19" s="16"/>
      <c r="F19" s="17" t="s">
        <v>2</v>
      </c>
      <c r="G19" s="18"/>
      <c r="H19" s="19"/>
      <c r="I19" s="20">
        <f>I18</f>
        <v>800</v>
      </c>
      <c r="J19" s="21">
        <f t="shared" si="0"/>
        <v>0</v>
      </c>
      <c r="K19" s="16"/>
      <c r="L19" s="19">
        <v>-0.0024</v>
      </c>
      <c r="M19" s="22">
        <f>M18</f>
        <v>800</v>
      </c>
      <c r="N19" s="21">
        <f t="shared" si="1"/>
        <v>-1.92</v>
      </c>
      <c r="O19" s="16"/>
      <c r="P19" s="23">
        <f t="shared" si="2"/>
        <v>-1.92</v>
      </c>
      <c r="Q19" s="24">
        <f t="shared" si="3"/>
      </c>
    </row>
    <row r="20" spans="4:17" ht="12.75">
      <c r="D20" s="26" t="s">
        <v>51</v>
      </c>
      <c r="E20" s="16"/>
      <c r="F20" s="17" t="s">
        <v>2</v>
      </c>
      <c r="G20" s="18"/>
      <c r="H20" s="19"/>
      <c r="I20" s="27">
        <f>I19</f>
        <v>800</v>
      </c>
      <c r="J20" s="21">
        <f t="shared" si="0"/>
        <v>0</v>
      </c>
      <c r="K20" s="16"/>
      <c r="L20" s="19">
        <v>0.0024</v>
      </c>
      <c r="M20" s="28">
        <f>M14</f>
        <v>828.6400000000001</v>
      </c>
      <c r="N20" s="21">
        <f t="shared" si="1"/>
        <v>1.988736</v>
      </c>
      <c r="O20" s="16"/>
      <c r="P20" s="23">
        <f t="shared" si="2"/>
        <v>1.988736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26.545503999999994</v>
      </c>
      <c r="L24" s="30"/>
      <c r="M24" s="33"/>
      <c r="N24" s="32">
        <f>SUM(N9:N23)</f>
        <v>28.398454399999995</v>
      </c>
      <c r="P24" s="34">
        <f t="shared" si="2"/>
        <v>1.852950400000001</v>
      </c>
      <c r="Q24" s="35">
        <f t="shared" si="3"/>
        <v>0.0698027959838322</v>
      </c>
    </row>
    <row r="25" spans="4:17" ht="12.75">
      <c r="D25" s="36" t="s">
        <v>28</v>
      </c>
      <c r="E25" s="36"/>
      <c r="F25" s="37" t="s">
        <v>2</v>
      </c>
      <c r="G25" s="38"/>
      <c r="H25" s="39">
        <v>0.0066</v>
      </c>
      <c r="I25" s="40">
        <f>H4*(1+H40)</f>
        <v>827.52</v>
      </c>
      <c r="J25" s="41">
        <f>I25*H25</f>
        <v>5.461632</v>
      </c>
      <c r="K25" s="36"/>
      <c r="L25" s="39">
        <v>0.0066</v>
      </c>
      <c r="M25" s="42">
        <f>H4*(1+L40)</f>
        <v>828.6400000000001</v>
      </c>
      <c r="N25" s="41">
        <f>M25*L25</f>
        <v>5.469024000000001</v>
      </c>
      <c r="O25" s="36"/>
      <c r="P25" s="43">
        <f t="shared" si="2"/>
        <v>0.007392000000001175</v>
      </c>
      <c r="Q25" s="44">
        <f t="shared" si="3"/>
        <v>0.0013534416086622416</v>
      </c>
    </row>
    <row r="26" spans="4:17" ht="26.25" thickBot="1">
      <c r="D26" s="45" t="s">
        <v>29</v>
      </c>
      <c r="E26" s="36"/>
      <c r="F26" s="37" t="s">
        <v>2</v>
      </c>
      <c r="G26" s="38"/>
      <c r="H26" s="39">
        <v>0.0042</v>
      </c>
      <c r="I26" s="40">
        <f>I25</f>
        <v>827.52</v>
      </c>
      <c r="J26" s="41">
        <f>I26*H26</f>
        <v>3.4755839999999996</v>
      </c>
      <c r="K26" s="36"/>
      <c r="L26" s="39">
        <v>0.0042</v>
      </c>
      <c r="M26" s="42">
        <f>M25</f>
        <v>828.6400000000001</v>
      </c>
      <c r="N26" s="41">
        <f>M26*L26</f>
        <v>3.4802880000000003</v>
      </c>
      <c r="O26" s="36"/>
      <c r="P26" s="43">
        <f t="shared" si="2"/>
        <v>0.004704000000000708</v>
      </c>
      <c r="Q26" s="44">
        <f t="shared" si="3"/>
        <v>0.0013534416086622301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35.48271999999999</v>
      </c>
      <c r="K27" s="50"/>
      <c r="L27" s="51"/>
      <c r="M27" s="52"/>
      <c r="N27" s="49">
        <f>SUM(N24:N26)</f>
        <v>37.3477664</v>
      </c>
      <c r="O27" s="50"/>
      <c r="P27" s="53">
        <f t="shared" si="2"/>
        <v>1.8650464000000042</v>
      </c>
      <c r="Q27" s="54">
        <f t="shared" si="3"/>
        <v>0.05256210346895628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I26</f>
        <v>827.52</v>
      </c>
      <c r="J28" s="21">
        <f aca="true" t="shared" si="4" ref="J28:J35">I28*H28</f>
        <v>4.303103999999999</v>
      </c>
      <c r="K28" s="16"/>
      <c r="L28" s="19">
        <v>0.0052</v>
      </c>
      <c r="M28" s="22">
        <f>M26</f>
        <v>828.6400000000001</v>
      </c>
      <c r="N28" s="21">
        <f aca="true" t="shared" si="5" ref="N28:N35">M28*L28</f>
        <v>4.308928000000001</v>
      </c>
      <c r="O28" s="16"/>
      <c r="P28" s="23">
        <f t="shared" si="2"/>
        <v>0.005824000000001384</v>
      </c>
      <c r="Q28" s="24">
        <f t="shared" si="3"/>
        <v>0.001353441608662348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I26</f>
        <v>827.52</v>
      </c>
      <c r="J29" s="21">
        <f t="shared" si="4"/>
        <v>1.0757759999999998</v>
      </c>
      <c r="K29" s="16"/>
      <c r="L29" s="19">
        <v>0.0013</v>
      </c>
      <c r="M29" s="22">
        <f>M26</f>
        <v>828.6400000000001</v>
      </c>
      <c r="N29" s="21">
        <f t="shared" si="5"/>
        <v>1.0772320000000002</v>
      </c>
      <c r="O29" s="16"/>
      <c r="P29" s="23">
        <f t="shared" si="2"/>
        <v>0.001456000000000346</v>
      </c>
      <c r="Q29" s="24">
        <f t="shared" si="3"/>
        <v>0.001353441608662348</v>
      </c>
    </row>
    <row r="30" spans="4:17" ht="12.75">
      <c r="D30" s="25" t="s">
        <v>33</v>
      </c>
      <c r="E30" s="16"/>
      <c r="F30" s="17"/>
      <c r="G30" s="18"/>
      <c r="H30" s="55"/>
      <c r="I30" s="20">
        <f>I26</f>
        <v>827.52</v>
      </c>
      <c r="J30" s="21">
        <f t="shared" si="4"/>
        <v>0</v>
      </c>
      <c r="K30" s="16"/>
      <c r="L30" s="55"/>
      <c r="M30" s="22">
        <f>M26</f>
        <v>828.6400000000001</v>
      </c>
      <c r="N30" s="21">
        <f t="shared" si="5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0</v>
      </c>
      <c r="J31" s="21">
        <f t="shared" si="4"/>
        <v>0</v>
      </c>
      <c r="K31" s="16"/>
      <c r="L31" s="19">
        <v>0.25</v>
      </c>
      <c r="M31" s="22">
        <v>0</v>
      </c>
      <c r="N31" s="21">
        <f t="shared" si="5"/>
        <v>0</v>
      </c>
      <c r="O31" s="16"/>
      <c r="P31" s="23">
        <f t="shared" si="2"/>
        <v>0</v>
      </c>
      <c r="Q31" s="24">
        <f t="shared" si="3"/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I19</f>
        <v>800</v>
      </c>
      <c r="J32" s="21">
        <f t="shared" si="4"/>
        <v>5.552</v>
      </c>
      <c r="K32" s="16"/>
      <c r="L32" s="19">
        <v>0.00694</v>
      </c>
      <c r="M32" s="22">
        <f>M17</f>
        <v>800</v>
      </c>
      <c r="N32" s="21">
        <f t="shared" si="5"/>
        <v>5.552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827.52</v>
      </c>
      <c r="J33" s="21">
        <f t="shared" si="4"/>
        <v>56.27136</v>
      </c>
      <c r="K33" s="16"/>
      <c r="L33" s="19">
        <v>0.068</v>
      </c>
      <c r="M33" s="22">
        <f>M30</f>
        <v>828.6400000000001</v>
      </c>
      <c r="N33" s="21">
        <f t="shared" si="5"/>
        <v>56.34752000000001</v>
      </c>
      <c r="O33" s="16"/>
      <c r="P33" s="23">
        <f t="shared" si="2"/>
        <v>0.07616000000000867</v>
      </c>
      <c r="Q33" s="24">
        <f t="shared" si="3"/>
        <v>0.0013534416086621803</v>
      </c>
    </row>
    <row r="34" spans="4:17" ht="12.75">
      <c r="D34" s="56"/>
      <c r="E34" s="16"/>
      <c r="F34" s="17"/>
      <c r="G34" s="18"/>
      <c r="H34" s="19"/>
      <c r="I34" s="57"/>
      <c r="J34" s="21">
        <f t="shared" si="4"/>
        <v>0</v>
      </c>
      <c r="K34" s="16"/>
      <c r="L34" s="19"/>
      <c r="M34" s="58"/>
      <c r="N34" s="21">
        <f t="shared" si="5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4"/>
        <v>0</v>
      </c>
      <c r="K35" s="16"/>
      <c r="L35" s="19"/>
      <c r="M35" s="28"/>
      <c r="N35" s="21">
        <f t="shared" si="5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102.68495999999999</v>
      </c>
      <c r="K36" s="50"/>
      <c r="L36" s="62"/>
      <c r="M36" s="63"/>
      <c r="N36" s="49">
        <f>SUM(N27:N35)</f>
        <v>104.63344640000001</v>
      </c>
      <c r="O36" s="50"/>
      <c r="P36" s="53">
        <f t="shared" si="2"/>
        <v>1.9484864000000215</v>
      </c>
      <c r="Q36" s="54">
        <f t="shared" si="3"/>
        <v>0.01897538256819715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13.3490448</v>
      </c>
      <c r="K37" s="16"/>
      <c r="L37" s="64">
        <v>0.13</v>
      </c>
      <c r="M37" s="67"/>
      <c r="N37" s="66">
        <f>N36*L37</f>
        <v>13.602348032000002</v>
      </c>
      <c r="O37" s="16"/>
      <c r="P37" s="23">
        <f t="shared" si="2"/>
        <v>0.25330323200000215</v>
      </c>
      <c r="Q37" s="24">
        <f t="shared" si="3"/>
        <v>0.018975382568197103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116.03</v>
      </c>
      <c r="K38" s="50"/>
      <c r="L38" s="51"/>
      <c r="M38" s="52"/>
      <c r="N38" s="49">
        <f>ROUND(SUM(N36:N37),2)</f>
        <v>118.24</v>
      </c>
      <c r="O38" s="50"/>
      <c r="P38" s="53">
        <f t="shared" si="2"/>
        <v>2.2099999999999937</v>
      </c>
      <c r="Q38" s="54">
        <f t="shared" si="3"/>
        <v>0.019046798241833956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 t="s">
        <v>43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G9:G23 G25:G26 G28:G35">
      <formula1>$B$2:$B$7</formula1>
    </dataValidation>
    <dataValidation type="list" allowBlank="1" showInputMessage="1" showErrorMessage="1" sqref="F9:F23 F25:F26 F28:F35">
      <formula1>$B$2:$B$5</formula1>
    </dataValidation>
  </dataValidations>
  <printOptions/>
  <pageMargins left="0.75" right="0.75" top="1.553125" bottom="1" header="0.5" footer="0.5"/>
  <pageSetup horizontalDpi="600" verticalDpi="600" orientation="portrait" scale="67" r:id="rId2"/>
  <headerFooter alignWithMargins="0">
    <oddHeader>&amp;L&amp;G&amp;C&amp;"Helvetica,Regular"&amp;9Attachment AY&amp;R&amp;"Helvetica,Regular"&amp;9Hydro Ottawa Limited
EB-2011-0054
Exhibit J3
Tab 1
Schedule 4
Attachment AY
Filed: 2011-06-17
Page &amp;P of &amp;N</oddHeader>
    <oddFooter>&amp;L&amp;"Helvetica,Regular"&amp;8 2012 Electricity Distribution Rate Application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BreakPreview" zoomScale="60" zoomScalePageLayoutView="0" workbookViewId="0" topLeftCell="A11">
      <selection activeCell="B43" sqref="B43:Q4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1.2812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2.14062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57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9" ht="12.75">
      <c r="B4" s="2" t="s">
        <v>2</v>
      </c>
      <c r="F4" s="6" t="s">
        <v>3</v>
      </c>
      <c r="G4" s="6"/>
      <c r="H4" s="7">
        <v>2000</v>
      </c>
      <c r="I4" s="6" t="s">
        <v>4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14.76</v>
      </c>
      <c r="I9" s="20">
        <v>1</v>
      </c>
      <c r="J9" s="21">
        <f aca="true" t="shared" si="0" ref="J9:J23">I9*H9</f>
        <v>14.76</v>
      </c>
      <c r="K9" s="16"/>
      <c r="L9" s="70">
        <v>16.52</v>
      </c>
      <c r="M9" s="22">
        <v>1</v>
      </c>
      <c r="N9" s="21">
        <f aca="true" t="shared" si="1" ref="N9:N23">M9*L9</f>
        <v>16.52</v>
      </c>
      <c r="O9" s="16"/>
      <c r="P9" s="23">
        <f aca="true" t="shared" si="2" ref="P9:P38">N9-J9</f>
        <v>1.7599999999999998</v>
      </c>
      <c r="Q9" s="24">
        <f aca="true" t="shared" si="3" ref="Q9:Q38">IF((J9)=0,"",(P9/J9))</f>
        <v>0.1192411924119241</v>
      </c>
    </row>
    <row r="10" spans="4:17" ht="12.75">
      <c r="D10" s="16" t="s">
        <v>17</v>
      </c>
      <c r="E10" s="16"/>
      <c r="F10" s="17" t="s">
        <v>0</v>
      </c>
      <c r="G10" s="18"/>
      <c r="H10" s="70">
        <v>1.42</v>
      </c>
      <c r="I10" s="20">
        <v>1</v>
      </c>
      <c r="J10" s="21">
        <f t="shared" si="0"/>
        <v>1.42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-1.42</v>
      </c>
      <c r="Q10" s="24">
        <f t="shared" si="3"/>
        <v>-1</v>
      </c>
    </row>
    <row r="11" spans="4:17" ht="12.75">
      <c r="D11" s="16" t="s">
        <v>18</v>
      </c>
      <c r="E11" s="16"/>
      <c r="F11" s="17" t="s">
        <v>0</v>
      </c>
      <c r="G11" s="18"/>
      <c r="H11" s="70">
        <v>0.46</v>
      </c>
      <c r="I11" s="20">
        <v>1</v>
      </c>
      <c r="J11" s="21">
        <f t="shared" si="0"/>
        <v>0.46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-0.46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2</v>
      </c>
      <c r="G13" s="18"/>
      <c r="H13" s="19">
        <v>0.0185</v>
      </c>
      <c r="I13" s="20">
        <f>H4</f>
        <v>2000</v>
      </c>
      <c r="J13" s="21">
        <f t="shared" si="0"/>
        <v>37</v>
      </c>
      <c r="K13" s="16"/>
      <c r="L13" s="19">
        <v>0.0207</v>
      </c>
      <c r="M13" s="22">
        <f>H4</f>
        <v>2000</v>
      </c>
      <c r="N13" s="21">
        <f t="shared" si="1"/>
        <v>41.4</v>
      </c>
      <c r="O13" s="16"/>
      <c r="P13" s="23">
        <f t="shared" si="2"/>
        <v>4.399999999999999</v>
      </c>
      <c r="Q13" s="24">
        <f t="shared" si="3"/>
        <v>0.11891891891891888</v>
      </c>
    </row>
    <row r="14" spans="4:17" ht="12.75">
      <c r="D14" s="16" t="s">
        <v>21</v>
      </c>
      <c r="E14" s="16"/>
      <c r="F14" s="17" t="s">
        <v>2</v>
      </c>
      <c r="G14" s="18"/>
      <c r="H14" s="19">
        <v>0.0002</v>
      </c>
      <c r="I14" s="20">
        <f>I25</f>
        <v>2068.8</v>
      </c>
      <c r="J14" s="21">
        <f t="shared" si="0"/>
        <v>0.41376000000000007</v>
      </c>
      <c r="K14" s="16"/>
      <c r="L14" s="71">
        <v>6E-05</v>
      </c>
      <c r="M14" s="22">
        <f>M25</f>
        <v>2071.6</v>
      </c>
      <c r="N14" s="21">
        <f t="shared" si="1"/>
        <v>0.124296</v>
      </c>
      <c r="O14" s="16"/>
      <c r="P14" s="23">
        <f t="shared" si="2"/>
        <v>-0.28946400000000005</v>
      </c>
      <c r="Q14" s="24">
        <f t="shared" si="3"/>
        <v>-0.6995939675174014</v>
      </c>
    </row>
    <row r="15" spans="4:17" ht="12.75">
      <c r="D15" s="16" t="s">
        <v>22</v>
      </c>
      <c r="E15" s="16"/>
      <c r="F15" s="17" t="s">
        <v>2</v>
      </c>
      <c r="G15" s="18"/>
      <c r="H15" s="19">
        <v>-0.0003</v>
      </c>
      <c r="I15" s="20">
        <f>I13</f>
        <v>2000</v>
      </c>
      <c r="J15" s="21">
        <f t="shared" si="0"/>
        <v>-0.6</v>
      </c>
      <c r="K15" s="16"/>
      <c r="L15" s="19"/>
      <c r="M15" s="22">
        <f>M13</f>
        <v>2000</v>
      </c>
      <c r="N15" s="21">
        <f t="shared" si="1"/>
        <v>0</v>
      </c>
      <c r="O15" s="16"/>
      <c r="P15" s="23">
        <f t="shared" si="2"/>
        <v>0.6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>I15</f>
        <v>2000</v>
      </c>
      <c r="J16" s="21">
        <f t="shared" si="0"/>
        <v>0</v>
      </c>
      <c r="K16" s="16"/>
      <c r="L16" s="19"/>
      <c r="M16" s="22">
        <f>M15</f>
        <v>2000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>I16</f>
        <v>2000</v>
      </c>
      <c r="J17" s="21">
        <f t="shared" si="0"/>
        <v>0</v>
      </c>
      <c r="K17" s="16"/>
      <c r="L17" s="19"/>
      <c r="M17" s="22">
        <f>M16</f>
        <v>2000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2</v>
      </c>
      <c r="G18" s="18"/>
      <c r="H18" s="19"/>
      <c r="I18" s="20">
        <f>I17</f>
        <v>2000</v>
      </c>
      <c r="J18" s="21">
        <f t="shared" si="0"/>
        <v>0</v>
      </c>
      <c r="K18" s="16"/>
      <c r="L18" s="19"/>
      <c r="M18" s="22">
        <f>M17</f>
        <v>2000</v>
      </c>
      <c r="N18" s="21">
        <f t="shared" si="1"/>
        <v>0</v>
      </c>
      <c r="O18" s="16"/>
      <c r="P18" s="23">
        <f t="shared" si="2"/>
        <v>0</v>
      </c>
      <c r="Q18" s="24">
        <f t="shared" si="3"/>
      </c>
    </row>
    <row r="19" spans="4:17" ht="25.5">
      <c r="D19" s="25" t="s">
        <v>26</v>
      </c>
      <c r="E19" s="16"/>
      <c r="F19" s="17" t="s">
        <v>2</v>
      </c>
      <c r="G19" s="18"/>
      <c r="H19" s="19"/>
      <c r="I19" s="20">
        <f>I18</f>
        <v>2000</v>
      </c>
      <c r="J19" s="21">
        <f t="shared" si="0"/>
        <v>0</v>
      </c>
      <c r="K19" s="16"/>
      <c r="L19" s="19">
        <v>-0.0026</v>
      </c>
      <c r="M19" s="22">
        <f>M18</f>
        <v>2000</v>
      </c>
      <c r="N19" s="21">
        <f t="shared" si="1"/>
        <v>-5.2</v>
      </c>
      <c r="O19" s="16"/>
      <c r="P19" s="23">
        <f t="shared" si="2"/>
        <v>-5.2</v>
      </c>
      <c r="Q19" s="24">
        <f t="shared" si="3"/>
      </c>
    </row>
    <row r="20" spans="4:17" ht="12.75">
      <c r="D20" s="26"/>
      <c r="E20" s="16"/>
      <c r="F20" s="17"/>
      <c r="G20" s="18"/>
      <c r="H20" s="19"/>
      <c r="I20" s="27"/>
      <c r="J20" s="21">
        <f t="shared" si="0"/>
        <v>0</v>
      </c>
      <c r="K20" s="16"/>
      <c r="L20" s="19"/>
      <c r="M20" s="28"/>
      <c r="N20" s="21">
        <f t="shared" si="1"/>
        <v>0</v>
      </c>
      <c r="O20" s="16"/>
      <c r="P20" s="23">
        <f t="shared" si="2"/>
        <v>0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53.45376</v>
      </c>
      <c r="L24" s="30"/>
      <c r="M24" s="33"/>
      <c r="N24" s="32">
        <f>SUM(N9:N23)</f>
        <v>52.844296</v>
      </c>
      <c r="P24" s="34">
        <f t="shared" si="2"/>
        <v>-0.6094640000000027</v>
      </c>
      <c r="Q24" s="35">
        <f t="shared" si="3"/>
        <v>-0.011401704950222448</v>
      </c>
    </row>
    <row r="25" spans="4:17" ht="12.75">
      <c r="D25" s="36" t="s">
        <v>28</v>
      </c>
      <c r="E25" s="36"/>
      <c r="F25" s="37" t="s">
        <v>2</v>
      </c>
      <c r="G25" s="38"/>
      <c r="H25" s="39">
        <v>0.006</v>
      </c>
      <c r="I25" s="40">
        <f>H4*(1+H40)</f>
        <v>2068.8</v>
      </c>
      <c r="J25" s="41">
        <f>I25*H25</f>
        <v>12.4128</v>
      </c>
      <c r="K25" s="36"/>
      <c r="L25" s="39">
        <v>0.006</v>
      </c>
      <c r="M25" s="42">
        <f>H4*(1+L40)</f>
        <v>2071.6</v>
      </c>
      <c r="N25" s="41">
        <f>M25*L25</f>
        <v>12.429599999999999</v>
      </c>
      <c r="O25" s="36"/>
      <c r="P25" s="43">
        <f t="shared" si="2"/>
        <v>0.01679999999999815</v>
      </c>
      <c r="Q25" s="44">
        <f t="shared" si="3"/>
        <v>0.0013534416086618771</v>
      </c>
    </row>
    <row r="26" spans="4:17" ht="26.25" thickBot="1">
      <c r="D26" s="45" t="s">
        <v>29</v>
      </c>
      <c r="E26" s="36"/>
      <c r="F26" s="37" t="s">
        <v>2</v>
      </c>
      <c r="G26" s="38"/>
      <c r="H26" s="39">
        <v>0.0039</v>
      </c>
      <c r="I26" s="40">
        <f>I25</f>
        <v>2068.8</v>
      </c>
      <c r="J26" s="41">
        <f>I26*H26</f>
        <v>8.06832</v>
      </c>
      <c r="K26" s="36"/>
      <c r="L26" s="39">
        <v>0.0039</v>
      </c>
      <c r="M26" s="42">
        <f>M25</f>
        <v>2071.6</v>
      </c>
      <c r="N26" s="41">
        <f>M26*L26</f>
        <v>8.079239999999999</v>
      </c>
      <c r="O26" s="36"/>
      <c r="P26" s="43">
        <f t="shared" si="2"/>
        <v>0.010919999999998709</v>
      </c>
      <c r="Q26" s="44">
        <f t="shared" si="3"/>
        <v>0.0013534416086618663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73.93488</v>
      </c>
      <c r="K27" s="50"/>
      <c r="L27" s="51"/>
      <c r="M27" s="52"/>
      <c r="N27" s="49">
        <f>SUM(N24:N26)</f>
        <v>73.35313599999999</v>
      </c>
      <c r="O27" s="50"/>
      <c r="P27" s="53">
        <f t="shared" si="2"/>
        <v>-0.5817440000000147</v>
      </c>
      <c r="Q27" s="54">
        <f t="shared" si="3"/>
        <v>-0.007868329535396752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I26</f>
        <v>2068.8</v>
      </c>
      <c r="J28" s="21">
        <f aca="true" t="shared" si="4" ref="J28:J35">I28*H28</f>
        <v>10.757760000000001</v>
      </c>
      <c r="K28" s="16"/>
      <c r="L28" s="19">
        <v>0.0052</v>
      </c>
      <c r="M28" s="22">
        <f>M26</f>
        <v>2071.6</v>
      </c>
      <c r="N28" s="21">
        <f aca="true" t="shared" si="5" ref="N28:N35">M28*L28</f>
        <v>10.772319999999999</v>
      </c>
      <c r="O28" s="16"/>
      <c r="P28" s="23">
        <f t="shared" si="2"/>
        <v>0.014559999999997686</v>
      </c>
      <c r="Q28" s="24">
        <f t="shared" si="3"/>
        <v>0.001353441608661811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I26</f>
        <v>2068.8</v>
      </c>
      <c r="J29" s="21">
        <f t="shared" si="4"/>
        <v>2.6894400000000003</v>
      </c>
      <c r="K29" s="16"/>
      <c r="L29" s="19">
        <v>0.0013</v>
      </c>
      <c r="M29" s="22">
        <f>M26</f>
        <v>2071.6</v>
      </c>
      <c r="N29" s="21">
        <f t="shared" si="5"/>
        <v>2.6930799999999997</v>
      </c>
      <c r="O29" s="16"/>
      <c r="P29" s="23">
        <f t="shared" si="2"/>
        <v>0.0036399999999994215</v>
      </c>
      <c r="Q29" s="24">
        <f t="shared" si="3"/>
        <v>0.001353441608661811</v>
      </c>
    </row>
    <row r="30" spans="4:17" ht="12.75">
      <c r="D30" s="25" t="s">
        <v>33</v>
      </c>
      <c r="E30" s="16"/>
      <c r="F30" s="17"/>
      <c r="G30" s="18"/>
      <c r="H30" s="55"/>
      <c r="I30" s="20">
        <f>I26</f>
        <v>2068.8</v>
      </c>
      <c r="J30" s="21">
        <f t="shared" si="4"/>
        <v>0</v>
      </c>
      <c r="K30" s="16"/>
      <c r="L30" s="55"/>
      <c r="M30" s="22">
        <f>M26</f>
        <v>2071.6</v>
      </c>
      <c r="N30" s="21">
        <f t="shared" si="5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1</v>
      </c>
      <c r="J31" s="21">
        <f t="shared" si="4"/>
        <v>0.25</v>
      </c>
      <c r="K31" s="16"/>
      <c r="L31" s="19">
        <v>0.25</v>
      </c>
      <c r="M31" s="22">
        <v>1</v>
      </c>
      <c r="N31" s="21">
        <f t="shared" si="5"/>
        <v>0.25</v>
      </c>
      <c r="O31" s="16"/>
      <c r="P31" s="23">
        <f t="shared" si="2"/>
        <v>0</v>
      </c>
      <c r="Q31" s="24">
        <f t="shared" si="3"/>
        <v>0</v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I19</f>
        <v>2000</v>
      </c>
      <c r="J32" s="21">
        <f t="shared" si="4"/>
        <v>13.88</v>
      </c>
      <c r="K32" s="16"/>
      <c r="L32" s="19">
        <v>0.00694</v>
      </c>
      <c r="M32" s="22">
        <f>M19</f>
        <v>2000</v>
      </c>
      <c r="N32" s="21">
        <f t="shared" si="5"/>
        <v>13.88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2068.8</v>
      </c>
      <c r="J33" s="21">
        <f t="shared" si="4"/>
        <v>140.6784</v>
      </c>
      <c r="K33" s="16"/>
      <c r="L33" s="19">
        <v>0.068</v>
      </c>
      <c r="M33" s="22">
        <f>M30</f>
        <v>2071.6</v>
      </c>
      <c r="N33" s="21">
        <f t="shared" si="5"/>
        <v>140.8688</v>
      </c>
      <c r="O33" s="16"/>
      <c r="P33" s="23">
        <f t="shared" si="2"/>
        <v>0.19039999999998258</v>
      </c>
      <c r="Q33" s="24">
        <f t="shared" si="3"/>
        <v>0.0013534416086619025</v>
      </c>
    </row>
    <row r="34" spans="4:17" ht="12.75">
      <c r="D34" s="56"/>
      <c r="E34" s="16"/>
      <c r="F34" s="17"/>
      <c r="G34" s="18"/>
      <c r="H34" s="19"/>
      <c r="I34" s="57"/>
      <c r="J34" s="21">
        <f t="shared" si="4"/>
        <v>0</v>
      </c>
      <c r="K34" s="16"/>
      <c r="L34" s="19"/>
      <c r="M34" s="58"/>
      <c r="N34" s="21">
        <f t="shared" si="5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4"/>
        <v>0</v>
      </c>
      <c r="K35" s="16"/>
      <c r="L35" s="19"/>
      <c r="M35" s="28"/>
      <c r="N35" s="21">
        <f t="shared" si="5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242.19048000000004</v>
      </c>
      <c r="K36" s="50"/>
      <c r="L36" s="62"/>
      <c r="M36" s="63"/>
      <c r="N36" s="49">
        <f>SUM(N27:N35)</f>
        <v>241.81733599999995</v>
      </c>
      <c r="O36" s="50"/>
      <c r="P36" s="53">
        <f t="shared" si="2"/>
        <v>-0.37314400000008163</v>
      </c>
      <c r="Q36" s="54">
        <f t="shared" si="3"/>
        <v>-0.0015407046552782817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31.484762400000005</v>
      </c>
      <c r="K37" s="16"/>
      <c r="L37" s="64">
        <v>0.13</v>
      </c>
      <c r="M37" s="67"/>
      <c r="N37" s="66">
        <f>N36*L37</f>
        <v>31.436253679999997</v>
      </c>
      <c r="O37" s="16"/>
      <c r="P37" s="23">
        <f t="shared" si="2"/>
        <v>-0.048508720000008054</v>
      </c>
      <c r="Q37" s="24">
        <f t="shared" si="3"/>
        <v>-0.0015407046552782004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273.68</v>
      </c>
      <c r="K38" s="50"/>
      <c r="L38" s="51"/>
      <c r="M38" s="52"/>
      <c r="N38" s="49">
        <f>ROUND(SUM(N36:N37),2)</f>
        <v>273.25</v>
      </c>
      <c r="O38" s="50"/>
      <c r="P38" s="53">
        <f t="shared" si="2"/>
        <v>-0.4300000000000068</v>
      </c>
      <c r="Q38" s="54">
        <f t="shared" si="3"/>
        <v>-0.0015711780181233807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G9:G23 G25:G26 G28:G35">
      <formula1>$B$2:$B$7</formula1>
    </dataValidation>
    <dataValidation type="list" allowBlank="1" showInputMessage="1" showErrorMessage="1" sqref="F9:F23 F25:F26 F28:F35">
      <formula1>$B$2:$B$5</formula1>
    </dataValidation>
  </dataValidations>
  <printOptions/>
  <pageMargins left="0.75" right="0.75" top="1.553125" bottom="1" header="0.5" footer="0.5"/>
  <pageSetup horizontalDpi="600" verticalDpi="600" orientation="portrait" scale="67" r:id="rId2"/>
  <headerFooter alignWithMargins="0">
    <oddHeader>&amp;L&amp;G&amp;C&amp;"Helvetica,Regular"&amp;9Attachment AY&amp;R&amp;"Helvetica,Regular"&amp;9Hydro Ottawa Limited
EB-2011-0054
Exhibit J3
Tab 1
Schedule 4
Attachment AY
Filed: 2011-06-17
Page &amp;P of &amp;N</oddHeader>
    <oddFooter>&amp;L&amp;"Helvetica,Regular"&amp;8 2012 Electricity Distribution Rate Application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BreakPreview" zoomScale="60" zoomScalePageLayoutView="0" workbookViewId="0" topLeftCell="A26">
      <selection activeCell="B43" sqref="B43:Q4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1.4218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1.851562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54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9" ht="12.75">
      <c r="B4" s="2" t="s">
        <v>2</v>
      </c>
      <c r="F4" s="6" t="s">
        <v>3</v>
      </c>
      <c r="G4" s="6"/>
      <c r="H4" s="7">
        <v>15000</v>
      </c>
      <c r="I4" s="6" t="s">
        <v>4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14.76</v>
      </c>
      <c r="I9" s="20">
        <v>1</v>
      </c>
      <c r="J9" s="21">
        <f aca="true" t="shared" si="0" ref="J9:J23">I9*H9</f>
        <v>14.76</v>
      </c>
      <c r="K9" s="16"/>
      <c r="L9" s="70">
        <v>16.52</v>
      </c>
      <c r="M9" s="22">
        <v>1</v>
      </c>
      <c r="N9" s="21">
        <f aca="true" t="shared" si="1" ref="N9:N23">M9*L9</f>
        <v>16.52</v>
      </c>
      <c r="O9" s="16"/>
      <c r="P9" s="23">
        <f aca="true" t="shared" si="2" ref="P9:P38">N9-J9</f>
        <v>1.7599999999999998</v>
      </c>
      <c r="Q9" s="24">
        <f aca="true" t="shared" si="3" ref="Q9:Q38">IF((J9)=0,"",(P9/J9))</f>
        <v>0.1192411924119241</v>
      </c>
    </row>
    <row r="10" spans="4:17" ht="12.75">
      <c r="D10" s="16" t="s">
        <v>17</v>
      </c>
      <c r="E10" s="16"/>
      <c r="F10" s="17" t="s">
        <v>0</v>
      </c>
      <c r="G10" s="18"/>
      <c r="H10" s="70">
        <v>1.42</v>
      </c>
      <c r="I10" s="20">
        <v>1</v>
      </c>
      <c r="J10" s="21">
        <f t="shared" si="0"/>
        <v>1.42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-1.42</v>
      </c>
      <c r="Q10" s="24">
        <f t="shared" si="3"/>
        <v>-1</v>
      </c>
    </row>
    <row r="11" spans="4:17" ht="12.75">
      <c r="D11" s="16" t="s">
        <v>18</v>
      </c>
      <c r="E11" s="16"/>
      <c r="F11" s="17" t="s">
        <v>0</v>
      </c>
      <c r="G11" s="18"/>
      <c r="H11" s="70">
        <v>0.46</v>
      </c>
      <c r="I11" s="20">
        <v>1</v>
      </c>
      <c r="J11" s="21">
        <f t="shared" si="0"/>
        <v>0.46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-0.46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2</v>
      </c>
      <c r="G13" s="18"/>
      <c r="H13" s="19">
        <v>0.0185</v>
      </c>
      <c r="I13" s="20">
        <f>H4</f>
        <v>15000</v>
      </c>
      <c r="J13" s="21">
        <f t="shared" si="0"/>
        <v>277.5</v>
      </c>
      <c r="K13" s="16"/>
      <c r="L13" s="19">
        <v>0.0207</v>
      </c>
      <c r="M13" s="22">
        <f>H4</f>
        <v>15000</v>
      </c>
      <c r="N13" s="21">
        <f t="shared" si="1"/>
        <v>310.5</v>
      </c>
      <c r="O13" s="16"/>
      <c r="P13" s="23">
        <f t="shared" si="2"/>
        <v>33</v>
      </c>
      <c r="Q13" s="24">
        <f t="shared" si="3"/>
        <v>0.11891891891891893</v>
      </c>
    </row>
    <row r="14" spans="4:17" ht="12.75">
      <c r="D14" s="16" t="s">
        <v>21</v>
      </c>
      <c r="E14" s="16"/>
      <c r="F14" s="17" t="s">
        <v>2</v>
      </c>
      <c r="G14" s="18"/>
      <c r="H14" s="19">
        <v>0.0002</v>
      </c>
      <c r="I14" s="20">
        <f>I25</f>
        <v>15516</v>
      </c>
      <c r="J14" s="21">
        <f t="shared" si="0"/>
        <v>3.1032</v>
      </c>
      <c r="K14" s="16"/>
      <c r="L14" s="71">
        <v>6E-05</v>
      </c>
      <c r="M14" s="22">
        <f>M25</f>
        <v>15537</v>
      </c>
      <c r="N14" s="21">
        <f t="shared" si="1"/>
        <v>0.93222</v>
      </c>
      <c r="O14" s="16"/>
      <c r="P14" s="23">
        <f t="shared" si="2"/>
        <v>-2.17098</v>
      </c>
      <c r="Q14" s="24">
        <f t="shared" si="3"/>
        <v>-0.6995939675174014</v>
      </c>
    </row>
    <row r="15" spans="4:17" ht="12.75">
      <c r="D15" s="16" t="s">
        <v>22</v>
      </c>
      <c r="E15" s="16"/>
      <c r="F15" s="17" t="s">
        <v>2</v>
      </c>
      <c r="G15" s="18"/>
      <c r="H15" s="19">
        <v>-0.0003</v>
      </c>
      <c r="I15" s="20">
        <f>I13</f>
        <v>15000</v>
      </c>
      <c r="J15" s="21">
        <f t="shared" si="0"/>
        <v>-4.5</v>
      </c>
      <c r="K15" s="16"/>
      <c r="L15" s="19"/>
      <c r="M15" s="22">
        <f>M13</f>
        <v>15000</v>
      </c>
      <c r="N15" s="21">
        <f t="shared" si="1"/>
        <v>0</v>
      </c>
      <c r="O15" s="16"/>
      <c r="P15" s="23">
        <f t="shared" si="2"/>
        <v>4.5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>I15</f>
        <v>15000</v>
      </c>
      <c r="J16" s="21">
        <f t="shared" si="0"/>
        <v>0</v>
      </c>
      <c r="K16" s="16"/>
      <c r="L16" s="19"/>
      <c r="M16" s="22">
        <f>M15</f>
        <v>15000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>I16</f>
        <v>15000</v>
      </c>
      <c r="J17" s="21">
        <f t="shared" si="0"/>
        <v>0</v>
      </c>
      <c r="K17" s="16"/>
      <c r="L17" s="19"/>
      <c r="M17" s="22">
        <f>M16</f>
        <v>15000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2</v>
      </c>
      <c r="G18" s="18"/>
      <c r="H18" s="19"/>
      <c r="I18" s="20">
        <f>I17</f>
        <v>15000</v>
      </c>
      <c r="J18" s="21">
        <f t="shared" si="0"/>
        <v>0</v>
      </c>
      <c r="K18" s="16"/>
      <c r="L18" s="19"/>
      <c r="M18" s="22">
        <f>M17</f>
        <v>15000</v>
      </c>
      <c r="N18" s="21">
        <f t="shared" si="1"/>
        <v>0</v>
      </c>
      <c r="O18" s="16"/>
      <c r="P18" s="23">
        <f t="shared" si="2"/>
        <v>0</v>
      </c>
      <c r="Q18" s="24">
        <f t="shared" si="3"/>
      </c>
    </row>
    <row r="19" spans="4:17" ht="25.5">
      <c r="D19" s="25" t="s">
        <v>26</v>
      </c>
      <c r="E19" s="16"/>
      <c r="F19" s="17" t="s">
        <v>2</v>
      </c>
      <c r="G19" s="18"/>
      <c r="H19" s="19"/>
      <c r="I19" s="20">
        <f>I18</f>
        <v>15000</v>
      </c>
      <c r="J19" s="21">
        <f t="shared" si="0"/>
        <v>0</v>
      </c>
      <c r="K19" s="16"/>
      <c r="L19" s="19">
        <v>-0.0026</v>
      </c>
      <c r="M19" s="22">
        <f>M18</f>
        <v>15000</v>
      </c>
      <c r="N19" s="21">
        <f t="shared" si="1"/>
        <v>-39</v>
      </c>
      <c r="O19" s="16"/>
      <c r="P19" s="23">
        <f t="shared" si="2"/>
        <v>-39</v>
      </c>
      <c r="Q19" s="24">
        <f t="shared" si="3"/>
      </c>
    </row>
    <row r="20" spans="4:17" ht="12.75">
      <c r="D20" s="26" t="s">
        <v>51</v>
      </c>
      <c r="E20" s="16"/>
      <c r="F20" s="17" t="s">
        <v>2</v>
      </c>
      <c r="G20" s="18"/>
      <c r="H20" s="19"/>
      <c r="I20" s="27"/>
      <c r="J20" s="21">
        <f t="shared" si="0"/>
        <v>0</v>
      </c>
      <c r="K20" s="16"/>
      <c r="L20" s="19">
        <v>0.0024</v>
      </c>
      <c r="M20" s="28">
        <f>M25</f>
        <v>15537</v>
      </c>
      <c r="N20" s="21">
        <f t="shared" si="1"/>
        <v>37.288799999999995</v>
      </c>
      <c r="O20" s="16"/>
      <c r="P20" s="23">
        <f t="shared" si="2"/>
        <v>37.288799999999995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292.7432</v>
      </c>
      <c r="L24" s="30"/>
      <c r="M24" s="33"/>
      <c r="N24" s="32">
        <f>SUM(N9:N23)</f>
        <v>326.24101999999993</v>
      </c>
      <c r="P24" s="34">
        <f t="shared" si="2"/>
        <v>33.49781999999993</v>
      </c>
      <c r="Q24" s="35">
        <f t="shared" si="3"/>
        <v>0.11442732060044412</v>
      </c>
    </row>
    <row r="25" spans="4:17" ht="12.75">
      <c r="D25" s="36" t="s">
        <v>28</v>
      </c>
      <c r="E25" s="36"/>
      <c r="F25" s="37" t="s">
        <v>2</v>
      </c>
      <c r="G25" s="38"/>
      <c r="H25" s="39">
        <v>0.006</v>
      </c>
      <c r="I25" s="40">
        <f>H4*(1+H40)</f>
        <v>15516</v>
      </c>
      <c r="J25" s="41">
        <f>I25*H25</f>
        <v>93.096</v>
      </c>
      <c r="K25" s="36"/>
      <c r="L25" s="39">
        <v>0.006</v>
      </c>
      <c r="M25" s="42">
        <f>H4*(1+L40)</f>
        <v>15537</v>
      </c>
      <c r="N25" s="41">
        <f>M25*L25</f>
        <v>93.22200000000001</v>
      </c>
      <c r="O25" s="36"/>
      <c r="P25" s="43">
        <f t="shared" si="2"/>
        <v>0.12600000000000477</v>
      </c>
      <c r="Q25" s="44">
        <f t="shared" si="3"/>
        <v>0.0013534416086620775</v>
      </c>
    </row>
    <row r="26" spans="4:17" ht="26.25" thickBot="1">
      <c r="D26" s="45" t="s">
        <v>29</v>
      </c>
      <c r="E26" s="36"/>
      <c r="F26" s="37" t="s">
        <v>2</v>
      </c>
      <c r="G26" s="38"/>
      <c r="H26" s="39">
        <v>0.0039</v>
      </c>
      <c r="I26" s="40">
        <f>I25</f>
        <v>15516</v>
      </c>
      <c r="J26" s="41">
        <f>I26*H26</f>
        <v>60.5124</v>
      </c>
      <c r="K26" s="36"/>
      <c r="L26" s="39">
        <v>0.0039</v>
      </c>
      <c r="M26" s="42">
        <f>M25</f>
        <v>15537</v>
      </c>
      <c r="N26" s="41">
        <f>M26*L26</f>
        <v>60.5943</v>
      </c>
      <c r="O26" s="36"/>
      <c r="P26" s="43">
        <f t="shared" si="2"/>
        <v>0.08189999999999742</v>
      </c>
      <c r="Q26" s="44">
        <f t="shared" si="3"/>
        <v>0.0013534416086619836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446.3516</v>
      </c>
      <c r="K27" s="50"/>
      <c r="L27" s="51"/>
      <c r="M27" s="52"/>
      <c r="N27" s="49">
        <f>SUM(N24:N26)</f>
        <v>480.0573199999999</v>
      </c>
      <c r="O27" s="50"/>
      <c r="P27" s="53">
        <f t="shared" si="2"/>
        <v>33.70571999999987</v>
      </c>
      <c r="Q27" s="54">
        <f t="shared" si="3"/>
        <v>0.07551383259296006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I26</f>
        <v>15516</v>
      </c>
      <c r="J28" s="21">
        <f aca="true" t="shared" si="4" ref="J28:J35">I28*H28</f>
        <v>80.6832</v>
      </c>
      <c r="K28" s="16"/>
      <c r="L28" s="19">
        <v>0.0052</v>
      </c>
      <c r="M28" s="22">
        <f>M26</f>
        <v>15537</v>
      </c>
      <c r="N28" s="21">
        <f aca="true" t="shared" si="5" ref="N28:N35">M28*L28</f>
        <v>80.7924</v>
      </c>
      <c r="O28" s="16"/>
      <c r="P28" s="23">
        <f t="shared" si="2"/>
        <v>0.1092000000000013</v>
      </c>
      <c r="Q28" s="24">
        <f t="shared" si="3"/>
        <v>0.0013534416086620424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I26</f>
        <v>15516</v>
      </c>
      <c r="J29" s="21">
        <f t="shared" si="4"/>
        <v>20.1708</v>
      </c>
      <c r="K29" s="16"/>
      <c r="L29" s="19">
        <v>0.0013</v>
      </c>
      <c r="M29" s="22">
        <f>M26</f>
        <v>15537</v>
      </c>
      <c r="N29" s="21">
        <f t="shared" si="5"/>
        <v>20.1981</v>
      </c>
      <c r="O29" s="16"/>
      <c r="P29" s="23">
        <f t="shared" si="2"/>
        <v>0.027300000000000324</v>
      </c>
      <c r="Q29" s="24">
        <f t="shared" si="3"/>
        <v>0.0013534416086620424</v>
      </c>
    </row>
    <row r="30" spans="4:17" ht="12.75">
      <c r="D30" s="25" t="s">
        <v>33</v>
      </c>
      <c r="E30" s="16"/>
      <c r="F30" s="17"/>
      <c r="G30" s="18"/>
      <c r="H30" s="55"/>
      <c r="I30" s="20">
        <f>I26</f>
        <v>15516</v>
      </c>
      <c r="J30" s="21">
        <f t="shared" si="4"/>
        <v>0</v>
      </c>
      <c r="K30" s="16"/>
      <c r="L30" s="55"/>
      <c r="M30" s="22">
        <f>M26</f>
        <v>15537</v>
      </c>
      <c r="N30" s="21">
        <f t="shared" si="5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0</v>
      </c>
      <c r="J31" s="21">
        <f t="shared" si="4"/>
        <v>0</v>
      </c>
      <c r="K31" s="16"/>
      <c r="L31" s="19">
        <v>0.25</v>
      </c>
      <c r="M31" s="22">
        <v>0</v>
      </c>
      <c r="N31" s="21">
        <f t="shared" si="5"/>
        <v>0</v>
      </c>
      <c r="O31" s="16"/>
      <c r="P31" s="23">
        <f t="shared" si="2"/>
        <v>0</v>
      </c>
      <c r="Q31" s="24">
        <f t="shared" si="3"/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I19</f>
        <v>15000</v>
      </c>
      <c r="J32" s="21">
        <f t="shared" si="4"/>
        <v>104.1</v>
      </c>
      <c r="K32" s="16"/>
      <c r="L32" s="19">
        <v>0.00694</v>
      </c>
      <c r="M32" s="22">
        <f>M19</f>
        <v>15000</v>
      </c>
      <c r="N32" s="21">
        <f t="shared" si="5"/>
        <v>104.1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15516</v>
      </c>
      <c r="J33" s="21">
        <f t="shared" si="4"/>
        <v>1055.088</v>
      </c>
      <c r="K33" s="16"/>
      <c r="L33" s="19">
        <v>0.068</v>
      </c>
      <c r="M33" s="22">
        <f>M30</f>
        <v>15537</v>
      </c>
      <c r="N33" s="21">
        <f t="shared" si="5"/>
        <v>1056.516</v>
      </c>
      <c r="O33" s="16"/>
      <c r="P33" s="23">
        <f t="shared" si="2"/>
        <v>1.428000000000111</v>
      </c>
      <c r="Q33" s="24">
        <f t="shared" si="3"/>
        <v>0.0013534416086621315</v>
      </c>
    </row>
    <row r="34" spans="4:17" ht="12.75">
      <c r="D34" s="56"/>
      <c r="E34" s="16"/>
      <c r="F34" s="17"/>
      <c r="G34" s="18"/>
      <c r="H34" s="19"/>
      <c r="I34" s="57"/>
      <c r="J34" s="21">
        <f t="shared" si="4"/>
        <v>0</v>
      </c>
      <c r="K34" s="16"/>
      <c r="L34" s="19"/>
      <c r="M34" s="58"/>
      <c r="N34" s="21">
        <f t="shared" si="5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4"/>
        <v>0</v>
      </c>
      <c r="K35" s="16"/>
      <c r="L35" s="19"/>
      <c r="M35" s="28"/>
      <c r="N35" s="21">
        <f t="shared" si="5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1706.3935999999999</v>
      </c>
      <c r="K36" s="50"/>
      <c r="L36" s="62"/>
      <c r="M36" s="63"/>
      <c r="N36" s="49">
        <f>SUM(N27:N35)</f>
        <v>1741.66382</v>
      </c>
      <c r="O36" s="50"/>
      <c r="P36" s="53">
        <f t="shared" si="2"/>
        <v>35.27022000000011</v>
      </c>
      <c r="Q36" s="54">
        <f t="shared" si="3"/>
        <v>0.020669451643513026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221.831168</v>
      </c>
      <c r="K37" s="16"/>
      <c r="L37" s="64">
        <v>0.13</v>
      </c>
      <c r="M37" s="67"/>
      <c r="N37" s="66">
        <f>N36*L37</f>
        <v>226.4162966</v>
      </c>
      <c r="O37" s="16"/>
      <c r="P37" s="23">
        <f t="shared" si="2"/>
        <v>4.585128600000019</v>
      </c>
      <c r="Q37" s="24">
        <f t="shared" si="3"/>
        <v>0.020669451643513047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1928.22</v>
      </c>
      <c r="K38" s="50"/>
      <c r="L38" s="51"/>
      <c r="M38" s="52"/>
      <c r="N38" s="49">
        <f>ROUND(SUM(N36:N37),2)</f>
        <v>1968.08</v>
      </c>
      <c r="O38" s="50"/>
      <c r="P38" s="53">
        <f t="shared" si="2"/>
        <v>39.8599999999999</v>
      </c>
      <c r="Q38" s="54">
        <f t="shared" si="3"/>
        <v>0.020671915030442533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F9:F23 F25:F26 F28:F35">
      <formula1>$B$2:$B$5</formula1>
    </dataValidation>
    <dataValidation type="list" allowBlank="1" showInputMessage="1" showErrorMessage="1" sqref="G9:G23 G25:G26 G28:G35">
      <formula1>$B$2:$B$7</formula1>
    </dataValidation>
  </dataValidations>
  <printOptions/>
  <pageMargins left="0.75" right="0.75" top="1.553125" bottom="1" header="0.5" footer="0.5"/>
  <pageSetup horizontalDpi="600" verticalDpi="600" orientation="portrait" scale="67" r:id="rId2"/>
  <headerFooter alignWithMargins="0">
    <oddHeader>&amp;L&amp;G&amp;C&amp;"Helvetica,Regular"&amp;9Attachment AY&amp;R&amp;"Helvetica,Regular"&amp;9Hydro Ottawa Limited
EB-2011-0054
Exhibit J3
Tab 1
Schedule 4
Attachment AY
Filed: 2011-06-17
Page &amp;P of &amp;N</oddHeader>
    <oddFooter>&amp;L&amp;"Helvetica,Regular"&amp;8 2012 Electricity Distribution Rate Application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BreakPreview" zoomScale="60" zoomScalePageLayoutView="0" workbookViewId="0" topLeftCell="A22">
      <selection activeCell="B43" sqref="B43:Q4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3.14062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1.5742187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56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2" ht="12.75">
      <c r="B4" s="2" t="s">
        <v>2</v>
      </c>
      <c r="F4" s="6" t="s">
        <v>3</v>
      </c>
      <c r="G4" s="6"/>
      <c r="H4" s="7">
        <v>500</v>
      </c>
      <c r="I4" s="6" t="s">
        <v>44</v>
      </c>
      <c r="J4" s="7">
        <v>250000</v>
      </c>
      <c r="L4" s="1" t="s">
        <v>45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251.21</v>
      </c>
      <c r="I9" s="20">
        <v>1</v>
      </c>
      <c r="J9" s="21">
        <f aca="true" t="shared" si="0" ref="J9:J23">I9*H9</f>
        <v>251.21</v>
      </c>
      <c r="K9" s="16"/>
      <c r="L9" s="70">
        <v>281.18</v>
      </c>
      <c r="M9" s="22">
        <v>1</v>
      </c>
      <c r="N9" s="21">
        <f aca="true" t="shared" si="1" ref="N9:N23">M9*L9</f>
        <v>281.18</v>
      </c>
      <c r="O9" s="16"/>
      <c r="P9" s="23">
        <f aca="true" t="shared" si="2" ref="P9:P38">N9-J9</f>
        <v>29.97</v>
      </c>
      <c r="Q9" s="24">
        <f aca="true" t="shared" si="3" ref="Q9:Q38">IF((J9)=0,"",(P9/J9))</f>
        <v>0.11930257553441342</v>
      </c>
    </row>
    <row r="10" spans="4:17" ht="12.75">
      <c r="D10" s="16" t="s">
        <v>17</v>
      </c>
      <c r="E10" s="16"/>
      <c r="F10" s="17" t="s">
        <v>0</v>
      </c>
      <c r="G10" s="18"/>
      <c r="H10" s="70">
        <v>1.42</v>
      </c>
      <c r="I10" s="20">
        <v>1</v>
      </c>
      <c r="J10" s="21">
        <f t="shared" si="0"/>
        <v>1.42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-1.42</v>
      </c>
      <c r="Q10" s="24">
        <f t="shared" si="3"/>
        <v>-1</v>
      </c>
    </row>
    <row r="11" spans="4:17" ht="12.75">
      <c r="D11" s="16" t="s">
        <v>18</v>
      </c>
      <c r="E11" s="16"/>
      <c r="F11" s="17" t="s">
        <v>0</v>
      </c>
      <c r="G11" s="18"/>
      <c r="H11" s="70">
        <v>5.68</v>
      </c>
      <c r="I11" s="20">
        <v>1</v>
      </c>
      <c r="J11" s="21">
        <f t="shared" si="0"/>
        <v>5.68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-5.68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5</v>
      </c>
      <c r="G13" s="18"/>
      <c r="H13" s="19">
        <v>3.038</v>
      </c>
      <c r="I13" s="20">
        <f>H4</f>
        <v>500</v>
      </c>
      <c r="J13" s="21">
        <f t="shared" si="0"/>
        <v>1519</v>
      </c>
      <c r="K13" s="16"/>
      <c r="L13" s="19">
        <v>3.4004</v>
      </c>
      <c r="M13" s="22">
        <f>H4</f>
        <v>500</v>
      </c>
      <c r="N13" s="21">
        <f t="shared" si="1"/>
        <v>1700.2</v>
      </c>
      <c r="O13" s="16"/>
      <c r="P13" s="23">
        <f t="shared" si="2"/>
        <v>181.20000000000005</v>
      </c>
      <c r="Q13" s="24">
        <f t="shared" si="3"/>
        <v>0.11928900592495066</v>
      </c>
    </row>
    <row r="14" spans="4:17" ht="12.75">
      <c r="D14" s="16" t="s">
        <v>21</v>
      </c>
      <c r="E14" s="16"/>
      <c r="F14" s="17" t="s">
        <v>5</v>
      </c>
      <c r="G14" s="18"/>
      <c r="H14" s="19">
        <v>0.0756</v>
      </c>
      <c r="I14" s="20">
        <f aca="true" t="shared" si="4" ref="I14:I19">I13</f>
        <v>500</v>
      </c>
      <c r="J14" s="21">
        <f t="shared" si="0"/>
        <v>37.8</v>
      </c>
      <c r="K14" s="16"/>
      <c r="L14" s="19">
        <v>0.02354</v>
      </c>
      <c r="M14" s="22">
        <f aca="true" t="shared" si="5" ref="M14:M19">M13</f>
        <v>500</v>
      </c>
      <c r="N14" s="21">
        <f t="shared" si="1"/>
        <v>11.77</v>
      </c>
      <c r="O14" s="16"/>
      <c r="P14" s="23">
        <f t="shared" si="2"/>
        <v>-26.029999999999998</v>
      </c>
      <c r="Q14" s="24">
        <f t="shared" si="3"/>
        <v>-0.6886243386243386</v>
      </c>
    </row>
    <row r="15" spans="4:17" ht="12.75">
      <c r="D15" s="16" t="s">
        <v>22</v>
      </c>
      <c r="E15" s="16"/>
      <c r="F15" s="17" t="s">
        <v>5</v>
      </c>
      <c r="G15" s="18"/>
      <c r="H15" s="19">
        <v>-0.0533</v>
      </c>
      <c r="I15" s="20">
        <f t="shared" si="4"/>
        <v>500</v>
      </c>
      <c r="J15" s="21">
        <f t="shared" si="0"/>
        <v>-26.65</v>
      </c>
      <c r="K15" s="16"/>
      <c r="L15" s="19"/>
      <c r="M15" s="22">
        <f t="shared" si="5"/>
        <v>500</v>
      </c>
      <c r="N15" s="21">
        <f t="shared" si="1"/>
        <v>0</v>
      </c>
      <c r="O15" s="16"/>
      <c r="P15" s="23">
        <f t="shared" si="2"/>
        <v>26.65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 t="shared" si="4"/>
        <v>500</v>
      </c>
      <c r="J16" s="21">
        <f t="shared" si="0"/>
        <v>0</v>
      </c>
      <c r="K16" s="16"/>
      <c r="L16" s="19"/>
      <c r="M16" s="22">
        <f t="shared" si="5"/>
        <v>500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 t="shared" si="4"/>
        <v>500</v>
      </c>
      <c r="J17" s="21">
        <f t="shared" si="0"/>
        <v>0</v>
      </c>
      <c r="K17" s="16"/>
      <c r="L17" s="19"/>
      <c r="M17" s="22">
        <f t="shared" si="5"/>
        <v>500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5</v>
      </c>
      <c r="G18" s="18"/>
      <c r="H18" s="19"/>
      <c r="I18" s="20">
        <f t="shared" si="4"/>
        <v>500</v>
      </c>
      <c r="J18" s="21">
        <f t="shared" si="0"/>
        <v>0</v>
      </c>
      <c r="K18" s="16"/>
      <c r="L18" s="19">
        <v>0.0116</v>
      </c>
      <c r="M18" s="22">
        <f t="shared" si="5"/>
        <v>500</v>
      </c>
      <c r="N18" s="21">
        <f t="shared" si="1"/>
        <v>5.8</v>
      </c>
      <c r="O18" s="16"/>
      <c r="P18" s="23">
        <f t="shared" si="2"/>
        <v>5.8</v>
      </c>
      <c r="Q18" s="24">
        <f t="shared" si="3"/>
      </c>
    </row>
    <row r="19" spans="4:17" ht="25.5">
      <c r="D19" s="25" t="s">
        <v>26</v>
      </c>
      <c r="E19" s="16"/>
      <c r="F19" s="17" t="s">
        <v>5</v>
      </c>
      <c r="G19" s="18"/>
      <c r="H19" s="19"/>
      <c r="I19" s="20">
        <f t="shared" si="4"/>
        <v>500</v>
      </c>
      <c r="J19" s="21">
        <f t="shared" si="0"/>
        <v>0</v>
      </c>
      <c r="K19" s="16"/>
      <c r="L19" s="19">
        <v>-1.1325</v>
      </c>
      <c r="M19" s="22">
        <f t="shared" si="5"/>
        <v>500</v>
      </c>
      <c r="N19" s="21">
        <f t="shared" si="1"/>
        <v>-566.25</v>
      </c>
      <c r="O19" s="16"/>
      <c r="P19" s="23">
        <f t="shared" si="2"/>
        <v>-566.25</v>
      </c>
      <c r="Q19" s="24">
        <f t="shared" si="3"/>
      </c>
    </row>
    <row r="20" spans="4:17" ht="12.75">
      <c r="D20" s="26"/>
      <c r="E20" s="16"/>
      <c r="F20" s="17"/>
      <c r="G20" s="18"/>
      <c r="H20" s="19"/>
      <c r="I20" s="27"/>
      <c r="J20" s="21">
        <f t="shared" si="0"/>
        <v>0</v>
      </c>
      <c r="K20" s="16"/>
      <c r="L20" s="19"/>
      <c r="M20" s="28"/>
      <c r="N20" s="21">
        <f t="shared" si="1"/>
        <v>0</v>
      </c>
      <c r="O20" s="16"/>
      <c r="P20" s="23">
        <f t="shared" si="2"/>
        <v>0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1788.4599999999998</v>
      </c>
      <c r="L24" s="30"/>
      <c r="M24" s="33"/>
      <c r="N24" s="32">
        <f>SUM(N9:N23)</f>
        <v>1432.7</v>
      </c>
      <c r="P24" s="34">
        <f t="shared" si="2"/>
        <v>-355.75999999999976</v>
      </c>
      <c r="Q24" s="35">
        <f t="shared" si="3"/>
        <v>-0.19891974100622872</v>
      </c>
    </row>
    <row r="25" spans="4:17" ht="12.75">
      <c r="D25" s="36" t="s">
        <v>28</v>
      </c>
      <c r="E25" s="36"/>
      <c r="F25" s="37" t="s">
        <v>5</v>
      </c>
      <c r="G25" s="38"/>
      <c r="H25" s="39">
        <v>2.4768</v>
      </c>
      <c r="I25" s="40">
        <f>I19</f>
        <v>500</v>
      </c>
      <c r="J25" s="41">
        <f>I25*H25</f>
        <v>1238.3999999999999</v>
      </c>
      <c r="K25" s="36"/>
      <c r="L25" s="39">
        <v>2.4768</v>
      </c>
      <c r="M25" s="42">
        <f>M19</f>
        <v>500</v>
      </c>
      <c r="N25" s="41">
        <f>M25*L25</f>
        <v>1238.3999999999999</v>
      </c>
      <c r="O25" s="36"/>
      <c r="P25" s="43">
        <f t="shared" si="2"/>
        <v>0</v>
      </c>
      <c r="Q25" s="44">
        <f t="shared" si="3"/>
        <v>0</v>
      </c>
    </row>
    <row r="26" spans="4:17" ht="26.25" thickBot="1">
      <c r="D26" s="45" t="s">
        <v>29</v>
      </c>
      <c r="E26" s="36"/>
      <c r="F26" s="37" t="s">
        <v>5</v>
      </c>
      <c r="G26" s="38"/>
      <c r="H26" s="39">
        <v>1.5797</v>
      </c>
      <c r="I26" s="40">
        <f>I25</f>
        <v>500</v>
      </c>
      <c r="J26" s="41">
        <f>I26*H26</f>
        <v>789.85</v>
      </c>
      <c r="K26" s="36"/>
      <c r="L26" s="39">
        <v>1.5797</v>
      </c>
      <c r="M26" s="42">
        <f>M25</f>
        <v>500</v>
      </c>
      <c r="N26" s="41">
        <f>M26*L26</f>
        <v>789.85</v>
      </c>
      <c r="O26" s="36"/>
      <c r="P26" s="43">
        <f t="shared" si="2"/>
        <v>0</v>
      </c>
      <c r="Q26" s="44">
        <f t="shared" si="3"/>
        <v>0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3816.7099999999996</v>
      </c>
      <c r="K27" s="50"/>
      <c r="L27" s="51"/>
      <c r="M27" s="52"/>
      <c r="N27" s="49">
        <f>SUM(N24:N26)</f>
        <v>3460.95</v>
      </c>
      <c r="O27" s="50"/>
      <c r="P27" s="53">
        <f t="shared" si="2"/>
        <v>-355.75999999999976</v>
      </c>
      <c r="Q27" s="54">
        <f t="shared" si="3"/>
        <v>-0.09321116878148976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J4*(1+H40)</f>
        <v>258600</v>
      </c>
      <c r="J28" s="21">
        <f aca="true" t="shared" si="6" ref="J28:J35">I28*H28</f>
        <v>1344.72</v>
      </c>
      <c r="K28" s="16"/>
      <c r="L28" s="19">
        <v>0.0052</v>
      </c>
      <c r="M28" s="22">
        <f>J4*(1+L40)</f>
        <v>258950</v>
      </c>
      <c r="N28" s="21">
        <f aca="true" t="shared" si="7" ref="N28:N35">M28*L28</f>
        <v>1346.54</v>
      </c>
      <c r="O28" s="16"/>
      <c r="P28" s="23">
        <f t="shared" si="2"/>
        <v>1.8199999999999363</v>
      </c>
      <c r="Q28" s="24">
        <f t="shared" si="3"/>
        <v>0.0013534416086619788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I28</f>
        <v>258600</v>
      </c>
      <c r="J29" s="21">
        <f t="shared" si="6"/>
        <v>336.18</v>
      </c>
      <c r="K29" s="16"/>
      <c r="L29" s="19">
        <v>0.0013</v>
      </c>
      <c r="M29" s="22">
        <f>M28</f>
        <v>258950</v>
      </c>
      <c r="N29" s="21">
        <f t="shared" si="7"/>
        <v>336.635</v>
      </c>
      <c r="O29" s="16"/>
      <c r="P29" s="23">
        <f t="shared" si="2"/>
        <v>0.4549999999999841</v>
      </c>
      <c r="Q29" s="24">
        <f t="shared" si="3"/>
        <v>0.0013534416086619788</v>
      </c>
    </row>
    <row r="30" spans="4:17" ht="12.75">
      <c r="D30" s="25" t="s">
        <v>33</v>
      </c>
      <c r="E30" s="16"/>
      <c r="F30" s="17"/>
      <c r="G30" s="18"/>
      <c r="H30" s="55"/>
      <c r="I30" s="20">
        <f>I29</f>
        <v>258600</v>
      </c>
      <c r="J30" s="21">
        <f t="shared" si="6"/>
        <v>0</v>
      </c>
      <c r="K30" s="16"/>
      <c r="L30" s="55"/>
      <c r="M30" s="22">
        <f>M29</f>
        <v>258950</v>
      </c>
      <c r="N30" s="21">
        <f t="shared" si="7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1</v>
      </c>
      <c r="J31" s="21">
        <f t="shared" si="6"/>
        <v>0.25</v>
      </c>
      <c r="K31" s="16"/>
      <c r="L31" s="19">
        <v>0.25</v>
      </c>
      <c r="M31" s="22">
        <v>1</v>
      </c>
      <c r="N31" s="21">
        <f t="shared" si="7"/>
        <v>0.25</v>
      </c>
      <c r="O31" s="16"/>
      <c r="P31" s="23">
        <f t="shared" si="2"/>
        <v>0</v>
      </c>
      <c r="Q31" s="24">
        <f t="shared" si="3"/>
        <v>0</v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J4</f>
        <v>250000</v>
      </c>
      <c r="J32" s="21">
        <f t="shared" si="6"/>
        <v>1735</v>
      </c>
      <c r="K32" s="16"/>
      <c r="L32" s="19">
        <v>0.00694</v>
      </c>
      <c r="M32" s="22">
        <f>J4</f>
        <v>250000</v>
      </c>
      <c r="N32" s="21">
        <f t="shared" si="7"/>
        <v>1735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258600</v>
      </c>
      <c r="J33" s="21">
        <f t="shared" si="6"/>
        <v>17584.800000000003</v>
      </c>
      <c r="K33" s="16"/>
      <c r="L33" s="19">
        <v>0.068</v>
      </c>
      <c r="M33" s="22">
        <f>M30</f>
        <v>258950</v>
      </c>
      <c r="N33" s="21">
        <f t="shared" si="7"/>
        <v>17608.600000000002</v>
      </c>
      <c r="O33" s="16"/>
      <c r="P33" s="23">
        <f t="shared" si="2"/>
        <v>23.799999999999272</v>
      </c>
      <c r="Q33" s="24">
        <f t="shared" si="3"/>
        <v>0.0013534416086619847</v>
      </c>
    </row>
    <row r="34" spans="4:17" ht="12.75">
      <c r="D34" s="56"/>
      <c r="E34" s="16"/>
      <c r="F34" s="17"/>
      <c r="G34" s="18"/>
      <c r="H34" s="19"/>
      <c r="I34" s="57"/>
      <c r="J34" s="21">
        <f t="shared" si="6"/>
        <v>0</v>
      </c>
      <c r="K34" s="16"/>
      <c r="L34" s="19"/>
      <c r="M34" s="58"/>
      <c r="N34" s="21">
        <f t="shared" si="7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6"/>
        <v>0</v>
      </c>
      <c r="K35" s="16"/>
      <c r="L35" s="19"/>
      <c r="M35" s="28"/>
      <c r="N35" s="21">
        <f t="shared" si="7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24817.660000000003</v>
      </c>
      <c r="K36" s="50"/>
      <c r="L36" s="62"/>
      <c r="M36" s="63"/>
      <c r="N36" s="49">
        <f>SUM(N27:N35)</f>
        <v>24487.975000000002</v>
      </c>
      <c r="O36" s="50"/>
      <c r="P36" s="53">
        <f t="shared" si="2"/>
        <v>-329.6850000000013</v>
      </c>
      <c r="Q36" s="54">
        <f t="shared" si="3"/>
        <v>-0.013284290299730163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3226.295800000001</v>
      </c>
      <c r="K37" s="16"/>
      <c r="L37" s="64">
        <v>0.13</v>
      </c>
      <c r="M37" s="67"/>
      <c r="N37" s="66">
        <f>N36*L37</f>
        <v>3183.4367500000003</v>
      </c>
      <c r="O37" s="16"/>
      <c r="P37" s="23">
        <f t="shared" si="2"/>
        <v>-42.85905000000048</v>
      </c>
      <c r="Q37" s="24">
        <f t="shared" si="3"/>
        <v>-0.013284290299730257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28043.96</v>
      </c>
      <c r="K38" s="50"/>
      <c r="L38" s="51"/>
      <c r="M38" s="52"/>
      <c r="N38" s="49">
        <f>ROUND(SUM(N36:N37),2)</f>
        <v>27671.41</v>
      </c>
      <c r="O38" s="50"/>
      <c r="P38" s="53">
        <f t="shared" si="2"/>
        <v>-372.5499999999993</v>
      </c>
      <c r="Q38" s="54">
        <f t="shared" si="3"/>
        <v>-0.013284500477108057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G9:G23 G25:G26 G28:G35">
      <formula1>$B$2:$B$7</formula1>
    </dataValidation>
    <dataValidation type="list" allowBlank="1" showInputMessage="1" showErrorMessage="1" sqref="F9:F23 F25:F26 F28:F35">
      <formula1>$B$2:$B$5</formula1>
    </dataValidation>
  </dataValidations>
  <printOptions/>
  <pageMargins left="0.75" right="0.75" top="1.553125" bottom="1" header="0.5" footer="0.5"/>
  <pageSetup horizontalDpi="600" verticalDpi="600" orientation="portrait" scale="65" r:id="rId2"/>
  <headerFooter alignWithMargins="0">
    <oddHeader>&amp;L&amp;G&amp;C&amp;"Helvetica,Regular"&amp;9Attachment AY&amp;R&amp;"Helvetica,Regular"&amp;9Hydro Ottawa Limited
EB-2011-0054
Exhibit J3
Tab 1
Schedule 4
Attachment AY
Filed: 2011-06-17
Page &amp;P of &amp;N</oddHeader>
    <oddFooter>&amp;L&amp;"Helvetica,Regular"&amp;8 2012 Electricity Distribution Rate Application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BreakPreview" zoomScale="60" zoomScalePageLayoutView="0" workbookViewId="0" topLeftCell="A31">
      <selection activeCell="B43" sqref="B43:Q4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3.14062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1.5742187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55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2" ht="12.75">
      <c r="B4" s="2" t="s">
        <v>2</v>
      </c>
      <c r="F4" s="6" t="s">
        <v>3</v>
      </c>
      <c r="G4" s="6"/>
      <c r="H4" s="7">
        <v>500</v>
      </c>
      <c r="I4" s="6" t="s">
        <v>44</v>
      </c>
      <c r="J4" s="7">
        <v>250000</v>
      </c>
      <c r="L4" s="1" t="s">
        <v>45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251.21</v>
      </c>
      <c r="I9" s="20">
        <v>1</v>
      </c>
      <c r="J9" s="21">
        <f aca="true" t="shared" si="0" ref="J9:J23">I9*H9</f>
        <v>251.21</v>
      </c>
      <c r="K9" s="16"/>
      <c r="L9" s="70">
        <v>281.18</v>
      </c>
      <c r="M9" s="22">
        <v>1</v>
      </c>
      <c r="N9" s="21">
        <f aca="true" t="shared" si="1" ref="N9:N23">M9*L9</f>
        <v>281.18</v>
      </c>
      <c r="O9" s="16"/>
      <c r="P9" s="23">
        <f aca="true" t="shared" si="2" ref="P9:P38">N9-J9</f>
        <v>29.97</v>
      </c>
      <c r="Q9" s="24">
        <f aca="true" t="shared" si="3" ref="Q9:Q38">IF((J9)=0,"",(P9/J9))</f>
        <v>0.11930257553441342</v>
      </c>
    </row>
    <row r="10" spans="4:17" ht="12.75">
      <c r="D10" s="16" t="s">
        <v>17</v>
      </c>
      <c r="E10" s="16"/>
      <c r="F10" s="17" t="s">
        <v>0</v>
      </c>
      <c r="G10" s="18"/>
      <c r="H10" s="70">
        <v>1.42</v>
      </c>
      <c r="I10" s="20">
        <v>1</v>
      </c>
      <c r="J10" s="21">
        <f t="shared" si="0"/>
        <v>1.42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-1.42</v>
      </c>
      <c r="Q10" s="24">
        <f t="shared" si="3"/>
        <v>-1</v>
      </c>
    </row>
    <row r="11" spans="4:17" ht="12.75">
      <c r="D11" s="16" t="s">
        <v>18</v>
      </c>
      <c r="E11" s="16"/>
      <c r="F11" s="17" t="s">
        <v>0</v>
      </c>
      <c r="G11" s="18"/>
      <c r="H11" s="70">
        <v>5.68</v>
      </c>
      <c r="I11" s="20">
        <v>1</v>
      </c>
      <c r="J11" s="21">
        <f t="shared" si="0"/>
        <v>5.68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-5.68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5</v>
      </c>
      <c r="G13" s="18"/>
      <c r="H13" s="19">
        <v>3.038</v>
      </c>
      <c r="I13" s="20">
        <f>H4</f>
        <v>500</v>
      </c>
      <c r="J13" s="21">
        <f t="shared" si="0"/>
        <v>1519</v>
      </c>
      <c r="K13" s="16"/>
      <c r="L13" s="19">
        <v>3.4004</v>
      </c>
      <c r="M13" s="22">
        <f>H4</f>
        <v>500</v>
      </c>
      <c r="N13" s="21">
        <f t="shared" si="1"/>
        <v>1700.2</v>
      </c>
      <c r="O13" s="16"/>
      <c r="P13" s="23">
        <f t="shared" si="2"/>
        <v>181.20000000000005</v>
      </c>
      <c r="Q13" s="24">
        <f t="shared" si="3"/>
        <v>0.11928900592495066</v>
      </c>
    </row>
    <row r="14" spans="4:17" ht="12.75">
      <c r="D14" s="16" t="s">
        <v>21</v>
      </c>
      <c r="E14" s="16"/>
      <c r="F14" s="17" t="s">
        <v>5</v>
      </c>
      <c r="G14" s="18"/>
      <c r="H14" s="19">
        <v>0.0756</v>
      </c>
      <c r="I14" s="20">
        <f aca="true" t="shared" si="4" ref="I14:I19">I13</f>
        <v>500</v>
      </c>
      <c r="J14" s="21">
        <f t="shared" si="0"/>
        <v>37.8</v>
      </c>
      <c r="K14" s="16"/>
      <c r="L14" s="19">
        <v>0.02354</v>
      </c>
      <c r="M14" s="22">
        <f aca="true" t="shared" si="5" ref="M14:M19">M13</f>
        <v>500</v>
      </c>
      <c r="N14" s="21">
        <f t="shared" si="1"/>
        <v>11.77</v>
      </c>
      <c r="O14" s="16"/>
      <c r="P14" s="23">
        <f t="shared" si="2"/>
        <v>-26.029999999999998</v>
      </c>
      <c r="Q14" s="24">
        <f t="shared" si="3"/>
        <v>-0.6886243386243386</v>
      </c>
    </row>
    <row r="15" spans="4:17" ht="12.75">
      <c r="D15" s="16" t="s">
        <v>22</v>
      </c>
      <c r="E15" s="16"/>
      <c r="F15" s="17" t="s">
        <v>5</v>
      </c>
      <c r="G15" s="18"/>
      <c r="H15" s="19">
        <v>-0.0533</v>
      </c>
      <c r="I15" s="20">
        <f t="shared" si="4"/>
        <v>500</v>
      </c>
      <c r="J15" s="21">
        <f t="shared" si="0"/>
        <v>-26.65</v>
      </c>
      <c r="K15" s="16"/>
      <c r="L15" s="19"/>
      <c r="M15" s="22">
        <f t="shared" si="5"/>
        <v>500</v>
      </c>
      <c r="N15" s="21">
        <f t="shared" si="1"/>
        <v>0</v>
      </c>
      <c r="O15" s="16"/>
      <c r="P15" s="23">
        <f t="shared" si="2"/>
        <v>26.65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 t="shared" si="4"/>
        <v>500</v>
      </c>
      <c r="J16" s="21">
        <f t="shared" si="0"/>
        <v>0</v>
      </c>
      <c r="K16" s="16"/>
      <c r="L16" s="19"/>
      <c r="M16" s="22">
        <f t="shared" si="5"/>
        <v>500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 t="shared" si="4"/>
        <v>500</v>
      </c>
      <c r="J17" s="21">
        <f t="shared" si="0"/>
        <v>0</v>
      </c>
      <c r="K17" s="16"/>
      <c r="L17" s="19"/>
      <c r="M17" s="22">
        <f t="shared" si="5"/>
        <v>500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5</v>
      </c>
      <c r="G18" s="18"/>
      <c r="H18" s="19"/>
      <c r="I18" s="20">
        <f t="shared" si="4"/>
        <v>500</v>
      </c>
      <c r="J18" s="21">
        <f t="shared" si="0"/>
        <v>0</v>
      </c>
      <c r="K18" s="16"/>
      <c r="L18" s="19">
        <v>0.0116</v>
      </c>
      <c r="M18" s="22">
        <f t="shared" si="5"/>
        <v>500</v>
      </c>
      <c r="N18" s="21">
        <f t="shared" si="1"/>
        <v>5.8</v>
      </c>
      <c r="O18" s="16"/>
      <c r="P18" s="23">
        <f t="shared" si="2"/>
        <v>5.8</v>
      </c>
      <c r="Q18" s="24">
        <f t="shared" si="3"/>
      </c>
    </row>
    <row r="19" spans="4:17" ht="25.5">
      <c r="D19" s="25" t="s">
        <v>26</v>
      </c>
      <c r="E19" s="16"/>
      <c r="F19" s="17" t="s">
        <v>5</v>
      </c>
      <c r="G19" s="18"/>
      <c r="H19" s="19"/>
      <c r="I19" s="20">
        <f t="shared" si="4"/>
        <v>500</v>
      </c>
      <c r="J19" s="21">
        <f t="shared" si="0"/>
        <v>0</v>
      </c>
      <c r="K19" s="16"/>
      <c r="L19" s="19">
        <v>-1.1325</v>
      </c>
      <c r="M19" s="22">
        <f t="shared" si="5"/>
        <v>500</v>
      </c>
      <c r="N19" s="21">
        <f t="shared" si="1"/>
        <v>-566.25</v>
      </c>
      <c r="O19" s="16"/>
      <c r="P19" s="23">
        <f t="shared" si="2"/>
        <v>-566.25</v>
      </c>
      <c r="Q19" s="24">
        <f t="shared" si="3"/>
      </c>
    </row>
    <row r="20" spans="4:17" ht="12.75">
      <c r="D20" s="26" t="s">
        <v>51</v>
      </c>
      <c r="E20" s="16"/>
      <c r="F20" s="17" t="s">
        <v>2</v>
      </c>
      <c r="G20" s="18"/>
      <c r="H20" s="19"/>
      <c r="I20" s="27"/>
      <c r="J20" s="21">
        <f t="shared" si="0"/>
        <v>0</v>
      </c>
      <c r="K20" s="16"/>
      <c r="L20" s="19">
        <v>0.0024</v>
      </c>
      <c r="M20" s="28">
        <f>M28</f>
        <v>258950</v>
      </c>
      <c r="N20" s="21">
        <f t="shared" si="1"/>
        <v>621.4799999999999</v>
      </c>
      <c r="O20" s="16"/>
      <c r="P20" s="23">
        <f t="shared" si="2"/>
        <v>621.4799999999999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1788.4599999999998</v>
      </c>
      <c r="L24" s="30"/>
      <c r="M24" s="33"/>
      <c r="N24" s="32">
        <f>SUM(N9:N23)</f>
        <v>2054.18</v>
      </c>
      <c r="P24" s="34">
        <f t="shared" si="2"/>
        <v>265.72</v>
      </c>
      <c r="Q24" s="35">
        <f t="shared" si="3"/>
        <v>0.14857475146215182</v>
      </c>
    </row>
    <row r="25" spans="4:17" ht="12.75">
      <c r="D25" s="36" t="s">
        <v>28</v>
      </c>
      <c r="E25" s="36"/>
      <c r="F25" s="37" t="s">
        <v>5</v>
      </c>
      <c r="G25" s="38"/>
      <c r="H25" s="39">
        <v>2.4768</v>
      </c>
      <c r="I25" s="40">
        <f>I19</f>
        <v>500</v>
      </c>
      <c r="J25" s="41">
        <f>I25*H25</f>
        <v>1238.3999999999999</v>
      </c>
      <c r="K25" s="36"/>
      <c r="L25" s="39">
        <v>2.4768</v>
      </c>
      <c r="M25" s="42">
        <f>M19</f>
        <v>500</v>
      </c>
      <c r="N25" s="41">
        <f>M25*L25</f>
        <v>1238.3999999999999</v>
      </c>
      <c r="O25" s="36"/>
      <c r="P25" s="43">
        <f t="shared" si="2"/>
        <v>0</v>
      </c>
      <c r="Q25" s="44">
        <f t="shared" si="3"/>
        <v>0</v>
      </c>
    </row>
    <row r="26" spans="4:17" ht="26.25" thickBot="1">
      <c r="D26" s="45" t="s">
        <v>29</v>
      </c>
      <c r="E26" s="36"/>
      <c r="F26" s="37" t="s">
        <v>5</v>
      </c>
      <c r="G26" s="38"/>
      <c r="H26" s="39">
        <v>1.5797</v>
      </c>
      <c r="I26" s="40">
        <f>I25</f>
        <v>500</v>
      </c>
      <c r="J26" s="41">
        <f>I26*H26</f>
        <v>789.85</v>
      </c>
      <c r="K26" s="36"/>
      <c r="L26" s="39">
        <v>1.5797</v>
      </c>
      <c r="M26" s="42">
        <f>M25</f>
        <v>500</v>
      </c>
      <c r="N26" s="41">
        <f>M26*L26</f>
        <v>789.85</v>
      </c>
      <c r="O26" s="36"/>
      <c r="P26" s="43">
        <f t="shared" si="2"/>
        <v>0</v>
      </c>
      <c r="Q26" s="44">
        <f t="shared" si="3"/>
        <v>0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3816.7099999999996</v>
      </c>
      <c r="K27" s="50"/>
      <c r="L27" s="51"/>
      <c r="M27" s="52"/>
      <c r="N27" s="49">
        <f>SUM(N24:N26)</f>
        <v>4082.43</v>
      </c>
      <c r="O27" s="50"/>
      <c r="P27" s="53">
        <f t="shared" si="2"/>
        <v>265.72000000000025</v>
      </c>
      <c r="Q27" s="54">
        <f t="shared" si="3"/>
        <v>0.06962017025134219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J4*(1+H40)</f>
        <v>258600</v>
      </c>
      <c r="J28" s="21">
        <f aca="true" t="shared" si="6" ref="J28:J35">I28*H28</f>
        <v>1344.72</v>
      </c>
      <c r="K28" s="16"/>
      <c r="L28" s="19">
        <v>0.0052</v>
      </c>
      <c r="M28" s="22">
        <f>J4*(1+L40)</f>
        <v>258950</v>
      </c>
      <c r="N28" s="21">
        <f aca="true" t="shared" si="7" ref="N28:N35">M28*L28</f>
        <v>1346.54</v>
      </c>
      <c r="O28" s="16"/>
      <c r="P28" s="23">
        <f t="shared" si="2"/>
        <v>1.8199999999999363</v>
      </c>
      <c r="Q28" s="24">
        <f t="shared" si="3"/>
        <v>0.0013534416086619788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I28</f>
        <v>258600</v>
      </c>
      <c r="J29" s="21">
        <f t="shared" si="6"/>
        <v>336.18</v>
      </c>
      <c r="K29" s="16"/>
      <c r="L29" s="19">
        <v>0.0013</v>
      </c>
      <c r="M29" s="22">
        <f>M28</f>
        <v>258950</v>
      </c>
      <c r="N29" s="21">
        <f t="shared" si="7"/>
        <v>336.635</v>
      </c>
      <c r="O29" s="16"/>
      <c r="P29" s="23">
        <f t="shared" si="2"/>
        <v>0.4549999999999841</v>
      </c>
      <c r="Q29" s="24">
        <f t="shared" si="3"/>
        <v>0.0013534416086619788</v>
      </c>
    </row>
    <row r="30" spans="4:17" ht="12.75">
      <c r="D30" s="25" t="s">
        <v>33</v>
      </c>
      <c r="E30" s="16"/>
      <c r="F30" s="17"/>
      <c r="G30" s="18"/>
      <c r="H30" s="55"/>
      <c r="I30" s="20">
        <f>I29</f>
        <v>258600</v>
      </c>
      <c r="J30" s="21">
        <f t="shared" si="6"/>
        <v>0</v>
      </c>
      <c r="K30" s="16"/>
      <c r="L30" s="55"/>
      <c r="M30" s="22">
        <f>M29</f>
        <v>258950</v>
      </c>
      <c r="N30" s="21">
        <f t="shared" si="7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0</v>
      </c>
      <c r="J31" s="21">
        <f t="shared" si="6"/>
        <v>0</v>
      </c>
      <c r="K31" s="16"/>
      <c r="L31" s="19">
        <v>0.25</v>
      </c>
      <c r="M31" s="22">
        <v>0</v>
      </c>
      <c r="N31" s="21">
        <f t="shared" si="7"/>
        <v>0</v>
      </c>
      <c r="O31" s="16"/>
      <c r="P31" s="23">
        <f t="shared" si="2"/>
        <v>0</v>
      </c>
      <c r="Q31" s="24">
        <f t="shared" si="3"/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J4</f>
        <v>250000</v>
      </c>
      <c r="J32" s="21">
        <f t="shared" si="6"/>
        <v>1735</v>
      </c>
      <c r="K32" s="16"/>
      <c r="L32" s="19">
        <v>0.00694</v>
      </c>
      <c r="M32" s="22">
        <f>J4</f>
        <v>250000</v>
      </c>
      <c r="N32" s="21">
        <f t="shared" si="7"/>
        <v>1735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258600</v>
      </c>
      <c r="J33" s="21">
        <f t="shared" si="6"/>
        <v>17584.800000000003</v>
      </c>
      <c r="K33" s="16"/>
      <c r="L33" s="19">
        <v>0.068</v>
      </c>
      <c r="M33" s="22">
        <f>M30</f>
        <v>258950</v>
      </c>
      <c r="N33" s="21">
        <f t="shared" si="7"/>
        <v>17608.600000000002</v>
      </c>
      <c r="O33" s="16"/>
      <c r="P33" s="23">
        <f t="shared" si="2"/>
        <v>23.799999999999272</v>
      </c>
      <c r="Q33" s="24">
        <f t="shared" si="3"/>
        <v>0.0013534416086619847</v>
      </c>
    </row>
    <row r="34" spans="4:17" ht="12.75">
      <c r="D34" s="56"/>
      <c r="E34" s="16"/>
      <c r="F34" s="17"/>
      <c r="G34" s="18"/>
      <c r="H34" s="19"/>
      <c r="I34" s="57"/>
      <c r="J34" s="21">
        <f t="shared" si="6"/>
        <v>0</v>
      </c>
      <c r="K34" s="16"/>
      <c r="L34" s="19"/>
      <c r="M34" s="58"/>
      <c r="N34" s="21">
        <f t="shared" si="7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6"/>
        <v>0</v>
      </c>
      <c r="K35" s="16"/>
      <c r="L35" s="19"/>
      <c r="M35" s="28"/>
      <c r="N35" s="21">
        <f t="shared" si="7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24817.410000000003</v>
      </c>
      <c r="K36" s="50"/>
      <c r="L36" s="62"/>
      <c r="M36" s="63"/>
      <c r="N36" s="49">
        <f>SUM(N27:N35)</f>
        <v>25109.205</v>
      </c>
      <c r="O36" s="50"/>
      <c r="P36" s="53">
        <f t="shared" si="2"/>
        <v>291.79499999999825</v>
      </c>
      <c r="Q36" s="54">
        <f t="shared" si="3"/>
        <v>0.011757673343028067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3226.2633000000005</v>
      </c>
      <c r="K37" s="16"/>
      <c r="L37" s="64">
        <v>0.13</v>
      </c>
      <c r="M37" s="67"/>
      <c r="N37" s="66">
        <f>N36*L37</f>
        <v>3264.1966500000003</v>
      </c>
      <c r="O37" s="16"/>
      <c r="P37" s="23">
        <f t="shared" si="2"/>
        <v>37.93334999999979</v>
      </c>
      <c r="Q37" s="24">
        <f t="shared" si="3"/>
        <v>0.011757673343028074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28043.67</v>
      </c>
      <c r="K38" s="50"/>
      <c r="L38" s="51"/>
      <c r="M38" s="52"/>
      <c r="N38" s="49">
        <f>ROUND(SUM(N36:N37),2)</f>
        <v>28373.4</v>
      </c>
      <c r="O38" s="50"/>
      <c r="P38" s="53">
        <f t="shared" si="2"/>
        <v>329.7300000000032</v>
      </c>
      <c r="Q38" s="54">
        <f t="shared" si="3"/>
        <v>0.011757733563403193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F9:F23 F25:F26 F28:F35">
      <formula1>$B$2:$B$5</formula1>
    </dataValidation>
    <dataValidation type="list" allowBlank="1" showInputMessage="1" showErrorMessage="1" sqref="G9:G23 G25:G26 G28:G35">
      <formula1>$B$2:$B$7</formula1>
    </dataValidation>
  </dataValidations>
  <printOptions/>
  <pageMargins left="0.75" right="0.75" top="1.553125" bottom="1" header="0.5" footer="0.5"/>
  <pageSetup horizontalDpi="600" verticalDpi="600" orientation="portrait" scale="65" r:id="rId2"/>
  <headerFooter alignWithMargins="0">
    <oddHeader>&amp;L&amp;G&amp;C&amp;"Helvetica,Regular"&amp;9Attachment AY&amp;R&amp;"Helvetica,Regular"&amp;9Hydro Ottawa Limited
EB-2011-0054
Exhibit J3
Tab 1
Schedule 4
Attachment AY
Filed: 2011-06-17
Page &amp;P of &amp;N</oddHeader>
    <oddFooter>&amp;L&amp;"Helvetica,Regular"&amp;8 2012 Electricity Distribution Rate Application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BreakPreview" zoomScale="60" zoomScalePageLayoutView="0" workbookViewId="0" topLeftCell="C21">
      <selection activeCell="B43" sqref="B43:Q4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3.14062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2.7109375" style="1" customWidth="1"/>
    <col min="15" max="15" width="2.8515625" style="1" customWidth="1"/>
    <col min="16" max="16" width="11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46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2" ht="12.75">
      <c r="B4" s="2" t="s">
        <v>2</v>
      </c>
      <c r="F4" s="6" t="s">
        <v>3</v>
      </c>
      <c r="G4" s="6"/>
      <c r="H4" s="7">
        <v>3500</v>
      </c>
      <c r="I4" s="6" t="s">
        <v>44</v>
      </c>
      <c r="J4" s="7">
        <v>1750000</v>
      </c>
      <c r="L4" s="1" t="s">
        <v>45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4039.33</v>
      </c>
      <c r="I9" s="20">
        <v>1</v>
      </c>
      <c r="J9" s="21">
        <f aca="true" t="shared" si="0" ref="J9:J23">I9*H9</f>
        <v>4039.33</v>
      </c>
      <c r="K9" s="16"/>
      <c r="L9" s="70">
        <v>4521.17</v>
      </c>
      <c r="M9" s="22">
        <v>1</v>
      </c>
      <c r="N9" s="21">
        <f aca="true" t="shared" si="1" ref="N9:N23">M9*L9</f>
        <v>4521.17</v>
      </c>
      <c r="O9" s="16"/>
      <c r="P9" s="23">
        <f aca="true" t="shared" si="2" ref="P9:P38">N9-J9</f>
        <v>481.84000000000015</v>
      </c>
      <c r="Q9" s="24">
        <f aca="true" t="shared" si="3" ref="Q9:Q38">IF((J9)=0,"",(P9/J9))</f>
        <v>0.11928710949588178</v>
      </c>
    </row>
    <row r="10" spans="4:17" ht="12.75">
      <c r="D10" s="16" t="s">
        <v>17</v>
      </c>
      <c r="E10" s="16"/>
      <c r="F10" s="17" t="s">
        <v>0</v>
      </c>
      <c r="G10" s="18"/>
      <c r="H10" s="70">
        <v>1.42</v>
      </c>
      <c r="I10" s="20">
        <v>1</v>
      </c>
      <c r="J10" s="21">
        <f t="shared" si="0"/>
        <v>1.42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-1.42</v>
      </c>
      <c r="Q10" s="24">
        <f t="shared" si="3"/>
        <v>-1</v>
      </c>
    </row>
    <row r="11" spans="4:17" ht="12.75">
      <c r="D11" s="16" t="s">
        <v>18</v>
      </c>
      <c r="E11" s="16"/>
      <c r="F11" s="17" t="s">
        <v>0</v>
      </c>
      <c r="G11" s="18"/>
      <c r="H11" s="70">
        <v>73.25</v>
      </c>
      <c r="I11" s="20">
        <v>1</v>
      </c>
      <c r="J11" s="21">
        <f t="shared" si="0"/>
        <v>73.25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-73.25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5</v>
      </c>
      <c r="G13" s="18"/>
      <c r="H13" s="19">
        <v>2.9014</v>
      </c>
      <c r="I13" s="20">
        <f>H4</f>
        <v>3500</v>
      </c>
      <c r="J13" s="21">
        <f t="shared" si="0"/>
        <v>10154.900000000001</v>
      </c>
      <c r="K13" s="16"/>
      <c r="L13" s="19">
        <v>3.2475</v>
      </c>
      <c r="M13" s="22">
        <f>H4</f>
        <v>3500</v>
      </c>
      <c r="N13" s="21">
        <f t="shared" si="1"/>
        <v>11366.25</v>
      </c>
      <c r="O13" s="16"/>
      <c r="P13" s="23">
        <f t="shared" si="2"/>
        <v>1211.3499999999985</v>
      </c>
      <c r="Q13" s="24">
        <f t="shared" si="3"/>
        <v>0.11928724064244832</v>
      </c>
    </row>
    <row r="14" spans="4:17" ht="12.75">
      <c r="D14" s="16" t="s">
        <v>21</v>
      </c>
      <c r="E14" s="16"/>
      <c r="F14" s="17" t="s">
        <v>5</v>
      </c>
      <c r="G14" s="18"/>
      <c r="H14" s="19">
        <v>0.0808</v>
      </c>
      <c r="I14" s="20">
        <f aca="true" t="shared" si="4" ref="I14:I19">I13</f>
        <v>3500</v>
      </c>
      <c r="J14" s="21">
        <f t="shared" si="0"/>
        <v>282.8</v>
      </c>
      <c r="K14" s="16"/>
      <c r="L14" s="71">
        <v>0.02516</v>
      </c>
      <c r="M14" s="22">
        <f aca="true" t="shared" si="5" ref="M14:M19">M13</f>
        <v>3500</v>
      </c>
      <c r="N14" s="21">
        <f t="shared" si="1"/>
        <v>88.05999999999999</v>
      </c>
      <c r="O14" s="16"/>
      <c r="P14" s="23">
        <f t="shared" si="2"/>
        <v>-194.74</v>
      </c>
      <c r="Q14" s="24">
        <f t="shared" si="3"/>
        <v>-0.6886138613861387</v>
      </c>
    </row>
    <row r="15" spans="4:17" ht="12.75">
      <c r="D15" s="16" t="s">
        <v>22</v>
      </c>
      <c r="E15" s="16"/>
      <c r="F15" s="17" t="s">
        <v>5</v>
      </c>
      <c r="G15" s="18"/>
      <c r="H15" s="19">
        <v>-0.0624</v>
      </c>
      <c r="I15" s="20">
        <f t="shared" si="4"/>
        <v>3500</v>
      </c>
      <c r="J15" s="21">
        <f t="shared" si="0"/>
        <v>-218.39999999999998</v>
      </c>
      <c r="K15" s="16"/>
      <c r="L15" s="19"/>
      <c r="M15" s="22">
        <f t="shared" si="5"/>
        <v>3500</v>
      </c>
      <c r="N15" s="21">
        <f t="shared" si="1"/>
        <v>0</v>
      </c>
      <c r="O15" s="16"/>
      <c r="P15" s="23">
        <f t="shared" si="2"/>
        <v>218.39999999999998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 t="shared" si="4"/>
        <v>3500</v>
      </c>
      <c r="J16" s="21">
        <f t="shared" si="0"/>
        <v>0</v>
      </c>
      <c r="K16" s="16"/>
      <c r="L16" s="19"/>
      <c r="M16" s="22">
        <f t="shared" si="5"/>
        <v>3500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 t="shared" si="4"/>
        <v>3500</v>
      </c>
      <c r="J17" s="21">
        <f t="shared" si="0"/>
        <v>0</v>
      </c>
      <c r="K17" s="16"/>
      <c r="L17" s="19"/>
      <c r="M17" s="22">
        <f t="shared" si="5"/>
        <v>3500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5</v>
      </c>
      <c r="G18" s="18"/>
      <c r="H18" s="19"/>
      <c r="I18" s="20">
        <f t="shared" si="4"/>
        <v>3500</v>
      </c>
      <c r="J18" s="21">
        <f t="shared" si="0"/>
        <v>0</v>
      </c>
      <c r="K18" s="16"/>
      <c r="L18" s="19">
        <v>0.0116</v>
      </c>
      <c r="M18" s="22">
        <f t="shared" si="5"/>
        <v>3500</v>
      </c>
      <c r="N18" s="21">
        <f t="shared" si="1"/>
        <v>40.599999999999994</v>
      </c>
      <c r="O18" s="16"/>
      <c r="P18" s="23">
        <f t="shared" si="2"/>
        <v>40.599999999999994</v>
      </c>
      <c r="Q18" s="24">
        <f t="shared" si="3"/>
      </c>
    </row>
    <row r="19" spans="4:17" ht="25.5">
      <c r="D19" s="25" t="s">
        <v>26</v>
      </c>
      <c r="E19" s="16"/>
      <c r="F19" s="17" t="s">
        <v>5</v>
      </c>
      <c r="G19" s="18"/>
      <c r="H19" s="19"/>
      <c r="I19" s="20">
        <f t="shared" si="4"/>
        <v>3500</v>
      </c>
      <c r="J19" s="21">
        <f t="shared" si="0"/>
        <v>0</v>
      </c>
      <c r="K19" s="16"/>
      <c r="L19" s="19">
        <v>-1.3416</v>
      </c>
      <c r="M19" s="22">
        <f t="shared" si="5"/>
        <v>3500</v>
      </c>
      <c r="N19" s="21">
        <f t="shared" si="1"/>
        <v>-4695.599999999999</v>
      </c>
      <c r="O19" s="16"/>
      <c r="P19" s="23">
        <f t="shared" si="2"/>
        <v>-4695.599999999999</v>
      </c>
      <c r="Q19" s="24">
        <f t="shared" si="3"/>
      </c>
    </row>
    <row r="20" spans="4:17" ht="12.75">
      <c r="D20" s="26" t="s">
        <v>51</v>
      </c>
      <c r="E20" s="16"/>
      <c r="F20" s="17" t="s">
        <v>2</v>
      </c>
      <c r="G20" s="18"/>
      <c r="H20" s="19"/>
      <c r="I20" s="27"/>
      <c r="J20" s="21">
        <f t="shared" si="0"/>
        <v>0</v>
      </c>
      <c r="K20" s="16"/>
      <c r="L20" s="19">
        <v>0.0024</v>
      </c>
      <c r="M20" s="28">
        <f>M28</f>
        <v>1812650</v>
      </c>
      <c r="N20" s="21">
        <f t="shared" si="1"/>
        <v>4350.36</v>
      </c>
      <c r="O20" s="16"/>
      <c r="P20" s="23">
        <f t="shared" si="2"/>
        <v>4350.36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14333.300000000001</v>
      </c>
      <c r="L24" s="30"/>
      <c r="M24" s="33"/>
      <c r="N24" s="32">
        <f>SUM(N9:N23)</f>
        <v>15670.84</v>
      </c>
      <c r="P24" s="34">
        <f t="shared" si="2"/>
        <v>1337.539999999999</v>
      </c>
      <c r="Q24" s="35">
        <f t="shared" si="3"/>
        <v>0.09331696120223527</v>
      </c>
    </row>
    <row r="25" spans="4:17" ht="12.75">
      <c r="D25" s="36" t="s">
        <v>28</v>
      </c>
      <c r="E25" s="36"/>
      <c r="F25" s="37" t="s">
        <v>5</v>
      </c>
      <c r="G25" s="38"/>
      <c r="H25" s="39">
        <v>2.5718</v>
      </c>
      <c r="I25" s="40">
        <f>I19</f>
        <v>3500</v>
      </c>
      <c r="J25" s="41">
        <f>I25*H25</f>
        <v>9001.300000000001</v>
      </c>
      <c r="K25" s="36"/>
      <c r="L25" s="39">
        <v>2.5718</v>
      </c>
      <c r="M25" s="42">
        <f>M19</f>
        <v>3500</v>
      </c>
      <c r="N25" s="41">
        <f>M25*L25</f>
        <v>9001.300000000001</v>
      </c>
      <c r="O25" s="36"/>
      <c r="P25" s="43">
        <f t="shared" si="2"/>
        <v>0</v>
      </c>
      <c r="Q25" s="44">
        <f t="shared" si="3"/>
        <v>0</v>
      </c>
    </row>
    <row r="26" spans="4:17" ht="26.25" thickBot="1">
      <c r="D26" s="45" t="s">
        <v>29</v>
      </c>
      <c r="E26" s="36"/>
      <c r="F26" s="37" t="s">
        <v>5</v>
      </c>
      <c r="G26" s="38"/>
      <c r="H26" s="39">
        <v>1.6881</v>
      </c>
      <c r="I26" s="40">
        <f>I25</f>
        <v>3500</v>
      </c>
      <c r="J26" s="41">
        <f>I26*H26</f>
        <v>5908.349999999999</v>
      </c>
      <c r="K26" s="36"/>
      <c r="L26" s="39">
        <v>1.6881</v>
      </c>
      <c r="M26" s="42">
        <f>M25</f>
        <v>3500</v>
      </c>
      <c r="N26" s="41">
        <f>M26*L26</f>
        <v>5908.349999999999</v>
      </c>
      <c r="O26" s="36"/>
      <c r="P26" s="43">
        <f t="shared" si="2"/>
        <v>0</v>
      </c>
      <c r="Q26" s="44">
        <f t="shared" si="3"/>
        <v>0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29242.95</v>
      </c>
      <c r="K27" s="50"/>
      <c r="L27" s="51"/>
      <c r="M27" s="52"/>
      <c r="N27" s="49">
        <f>SUM(N24:N26)</f>
        <v>30580.489999999998</v>
      </c>
      <c r="O27" s="50"/>
      <c r="P27" s="53">
        <f t="shared" si="2"/>
        <v>1337.5399999999972</v>
      </c>
      <c r="Q27" s="54">
        <f t="shared" si="3"/>
        <v>0.04573888749254084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J4*(1+H40)</f>
        <v>1810200</v>
      </c>
      <c r="J28" s="21">
        <f aca="true" t="shared" si="6" ref="J28:J35">I28*H28</f>
        <v>9413.039999999999</v>
      </c>
      <c r="K28" s="16"/>
      <c r="L28" s="19">
        <v>0.0052</v>
      </c>
      <c r="M28" s="22">
        <f>J4*(1+L40)</f>
        <v>1812650</v>
      </c>
      <c r="N28" s="21">
        <f aca="true" t="shared" si="7" ref="N28:N35">M28*L28</f>
        <v>9425.779999999999</v>
      </c>
      <c r="O28" s="16"/>
      <c r="P28" s="23">
        <f t="shared" si="2"/>
        <v>12.739999999999782</v>
      </c>
      <c r="Q28" s="24">
        <f t="shared" si="3"/>
        <v>0.0013534416086620033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I28</f>
        <v>1810200</v>
      </c>
      <c r="J29" s="21">
        <f t="shared" si="6"/>
        <v>2353.2599999999998</v>
      </c>
      <c r="K29" s="16"/>
      <c r="L29" s="19">
        <v>0.0013</v>
      </c>
      <c r="M29" s="22">
        <f>M28</f>
        <v>1812650</v>
      </c>
      <c r="N29" s="21">
        <f t="shared" si="7"/>
        <v>2356.4449999999997</v>
      </c>
      <c r="O29" s="16"/>
      <c r="P29" s="23">
        <f t="shared" si="2"/>
        <v>3.1849999999999454</v>
      </c>
      <c r="Q29" s="24">
        <f t="shared" si="3"/>
        <v>0.0013534416086620033</v>
      </c>
    </row>
    <row r="30" spans="4:17" ht="12.75">
      <c r="D30" s="25" t="s">
        <v>33</v>
      </c>
      <c r="E30" s="16"/>
      <c r="F30" s="17"/>
      <c r="G30" s="18"/>
      <c r="H30" s="55"/>
      <c r="I30" s="20">
        <f>I29</f>
        <v>1810200</v>
      </c>
      <c r="J30" s="21">
        <f t="shared" si="6"/>
        <v>0</v>
      </c>
      <c r="K30" s="16"/>
      <c r="L30" s="55"/>
      <c r="M30" s="22">
        <f>M29</f>
        <v>1812650</v>
      </c>
      <c r="N30" s="21">
        <f t="shared" si="7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0</v>
      </c>
      <c r="J31" s="21">
        <f t="shared" si="6"/>
        <v>0</v>
      </c>
      <c r="K31" s="16"/>
      <c r="L31" s="19">
        <v>0.25</v>
      </c>
      <c r="M31" s="22">
        <v>0</v>
      </c>
      <c r="N31" s="21">
        <f t="shared" si="7"/>
        <v>0</v>
      </c>
      <c r="O31" s="16"/>
      <c r="P31" s="23">
        <f t="shared" si="2"/>
        <v>0</v>
      </c>
      <c r="Q31" s="24">
        <f t="shared" si="3"/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J4</f>
        <v>1750000</v>
      </c>
      <c r="J32" s="21">
        <f t="shared" si="6"/>
        <v>12145</v>
      </c>
      <c r="K32" s="16"/>
      <c r="L32" s="19">
        <v>0.00694</v>
      </c>
      <c r="M32" s="22">
        <f>J4</f>
        <v>1750000</v>
      </c>
      <c r="N32" s="21">
        <f t="shared" si="7"/>
        <v>12145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1810200</v>
      </c>
      <c r="J33" s="21">
        <f t="shared" si="6"/>
        <v>123093.6</v>
      </c>
      <c r="K33" s="16"/>
      <c r="L33" s="19">
        <v>0.068</v>
      </c>
      <c r="M33" s="22">
        <f>M30</f>
        <v>1812650</v>
      </c>
      <c r="N33" s="21">
        <f t="shared" si="7"/>
        <v>123260.20000000001</v>
      </c>
      <c r="O33" s="16"/>
      <c r="P33" s="23">
        <f t="shared" si="2"/>
        <v>166.60000000000582</v>
      </c>
      <c r="Q33" s="24">
        <f t="shared" si="3"/>
        <v>0.0013534416086620736</v>
      </c>
    </row>
    <row r="34" spans="4:17" ht="12.75">
      <c r="D34" s="56"/>
      <c r="E34" s="16"/>
      <c r="F34" s="17"/>
      <c r="G34" s="18"/>
      <c r="H34" s="19"/>
      <c r="I34" s="57"/>
      <c r="J34" s="21">
        <f t="shared" si="6"/>
        <v>0</v>
      </c>
      <c r="K34" s="16"/>
      <c r="L34" s="19"/>
      <c r="M34" s="58"/>
      <c r="N34" s="21">
        <f t="shared" si="7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6"/>
        <v>0</v>
      </c>
      <c r="K35" s="16"/>
      <c r="L35" s="19"/>
      <c r="M35" s="28"/>
      <c r="N35" s="21">
        <f t="shared" si="7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176247.85</v>
      </c>
      <c r="K36" s="50"/>
      <c r="L36" s="62"/>
      <c r="M36" s="63"/>
      <c r="N36" s="49">
        <f>SUM(N27:N35)</f>
        <v>177767.915</v>
      </c>
      <c r="O36" s="50"/>
      <c r="P36" s="53">
        <f t="shared" si="2"/>
        <v>1520.0650000000023</v>
      </c>
      <c r="Q36" s="54">
        <f t="shared" si="3"/>
        <v>0.008624587477237324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22912.220500000003</v>
      </c>
      <c r="K37" s="16"/>
      <c r="L37" s="64">
        <v>0.13</v>
      </c>
      <c r="M37" s="67"/>
      <c r="N37" s="66">
        <f>N36*L37</f>
        <v>23109.828950000003</v>
      </c>
      <c r="O37" s="16"/>
      <c r="P37" s="23">
        <f t="shared" si="2"/>
        <v>197.60844999999972</v>
      </c>
      <c r="Q37" s="24">
        <f t="shared" si="3"/>
        <v>0.008624587477237298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199160.07</v>
      </c>
      <c r="K38" s="50"/>
      <c r="L38" s="51"/>
      <c r="M38" s="52"/>
      <c r="N38" s="49">
        <f>ROUND(SUM(N36:N37),2)</f>
        <v>200877.74</v>
      </c>
      <c r="O38" s="50"/>
      <c r="P38" s="53">
        <f t="shared" si="2"/>
        <v>1717.6699999999837</v>
      </c>
      <c r="Q38" s="54">
        <f t="shared" si="3"/>
        <v>0.008624570176140146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F9:F23 F25:F26 F28:F35">
      <formula1>$B$2:$B$5</formula1>
    </dataValidation>
    <dataValidation type="list" allowBlank="1" showInputMessage="1" showErrorMessage="1" sqref="G9:G23 G25:G26 G28:G35">
      <formula1>$B$2:$B$7</formula1>
    </dataValidation>
  </dataValidations>
  <printOptions/>
  <pageMargins left="0.75" right="0.75" top="1.553125" bottom="1" header="0.5" footer="0.5"/>
  <pageSetup horizontalDpi="600" verticalDpi="600" orientation="portrait" scale="65" r:id="rId2"/>
  <headerFooter alignWithMargins="0">
    <oddHeader>&amp;L&amp;G&amp;C&amp;"Helvetica,Regular"&amp;9Attachment AY&amp;R&amp;"Helvetica,Regular"&amp;9Hydro Ottawa Limited
EB-2011-0054
Exhibit J3
Tab 1
Schedule 4
Attachment AY
Filed: 2011-06-17
Page &amp;P of &amp;N</oddHeader>
    <oddFooter>&amp;L&amp;"Helvetica,Regular"&amp;8 2012 Electricity Distribution Rate Application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BreakPreview" zoomScale="60" zoomScalePageLayoutView="0" workbookViewId="0" topLeftCell="B25">
      <selection activeCell="B43" sqref="B43:Q4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13.14062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13.8515625" style="1" customWidth="1"/>
    <col min="15" max="15" width="2.8515625" style="1" customWidth="1"/>
    <col min="16" max="16" width="11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47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2" ht="12.75">
      <c r="B4" s="2" t="s">
        <v>2</v>
      </c>
      <c r="F4" s="6" t="s">
        <v>3</v>
      </c>
      <c r="G4" s="6"/>
      <c r="H4" s="7">
        <v>8000</v>
      </c>
      <c r="I4" s="6" t="s">
        <v>44</v>
      </c>
      <c r="J4" s="7">
        <v>4000000</v>
      </c>
      <c r="L4" s="1" t="s">
        <v>45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14669.82</v>
      </c>
      <c r="I9" s="20">
        <v>1</v>
      </c>
      <c r="J9" s="21">
        <f aca="true" t="shared" si="0" ref="J9:J23">I9*H9</f>
        <v>14669.82</v>
      </c>
      <c r="K9" s="16"/>
      <c r="L9" s="70">
        <v>16419.75</v>
      </c>
      <c r="M9" s="22">
        <v>1</v>
      </c>
      <c r="N9" s="21">
        <f aca="true" t="shared" si="1" ref="N9:N23">M9*L9</f>
        <v>16419.75</v>
      </c>
      <c r="O9" s="16"/>
      <c r="P9" s="23">
        <f aca="true" t="shared" si="2" ref="P9:P38">N9-J9</f>
        <v>1749.9300000000003</v>
      </c>
      <c r="Q9" s="24">
        <f aca="true" t="shared" si="3" ref="Q9:Q38">IF((J9)=0,"",(P9/J9))</f>
        <v>0.11928776222203137</v>
      </c>
    </row>
    <row r="10" spans="4:17" ht="12.75">
      <c r="D10" s="16" t="s">
        <v>17</v>
      </c>
      <c r="E10" s="16"/>
      <c r="F10" s="17" t="s">
        <v>0</v>
      </c>
      <c r="G10" s="18"/>
      <c r="H10" s="70">
        <v>1.42</v>
      </c>
      <c r="I10" s="20">
        <v>1</v>
      </c>
      <c r="J10" s="21">
        <f t="shared" si="0"/>
        <v>1.42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-1.42</v>
      </c>
      <c r="Q10" s="24">
        <f t="shared" si="3"/>
        <v>-1</v>
      </c>
    </row>
    <row r="11" spans="4:17" ht="12.75">
      <c r="D11" s="16" t="s">
        <v>18</v>
      </c>
      <c r="E11" s="16"/>
      <c r="F11" s="17" t="s">
        <v>0</v>
      </c>
      <c r="G11" s="18"/>
      <c r="H11" s="70">
        <v>212.88</v>
      </c>
      <c r="I11" s="20">
        <v>1</v>
      </c>
      <c r="J11" s="21">
        <f t="shared" si="0"/>
        <v>212.88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-212.88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5</v>
      </c>
      <c r="G13" s="18"/>
      <c r="H13" s="19">
        <v>2.7775</v>
      </c>
      <c r="I13" s="20">
        <f>H4</f>
        <v>8000</v>
      </c>
      <c r="J13" s="21">
        <f t="shared" si="0"/>
        <v>22220</v>
      </c>
      <c r="K13" s="16"/>
      <c r="L13" s="19">
        <v>3.1088</v>
      </c>
      <c r="M13" s="22">
        <f>H4</f>
        <v>8000</v>
      </c>
      <c r="N13" s="21">
        <f t="shared" si="1"/>
        <v>24870.4</v>
      </c>
      <c r="O13" s="16"/>
      <c r="P13" s="23">
        <f t="shared" si="2"/>
        <v>2650.4000000000015</v>
      </c>
      <c r="Q13" s="24">
        <f t="shared" si="3"/>
        <v>0.11927992799279935</v>
      </c>
    </row>
    <row r="14" spans="4:17" ht="12.75">
      <c r="D14" s="16" t="s">
        <v>21</v>
      </c>
      <c r="E14" s="16"/>
      <c r="F14" s="17" t="s">
        <v>5</v>
      </c>
      <c r="G14" s="18"/>
      <c r="H14" s="19">
        <v>0.091</v>
      </c>
      <c r="I14" s="20">
        <f aca="true" t="shared" si="4" ref="I14:I19">I13</f>
        <v>8000</v>
      </c>
      <c r="J14" s="21">
        <f t="shared" si="0"/>
        <v>728</v>
      </c>
      <c r="K14" s="16"/>
      <c r="L14" s="71">
        <v>0.02833</v>
      </c>
      <c r="M14" s="22">
        <f aca="true" t="shared" si="5" ref="M14:M19">M13</f>
        <v>8000</v>
      </c>
      <c r="N14" s="21">
        <f t="shared" si="1"/>
        <v>226.64000000000001</v>
      </c>
      <c r="O14" s="16"/>
      <c r="P14" s="23">
        <f t="shared" si="2"/>
        <v>-501.36</v>
      </c>
      <c r="Q14" s="24">
        <f t="shared" si="3"/>
        <v>-0.6886813186813187</v>
      </c>
    </row>
    <row r="15" spans="4:17" ht="12.75">
      <c r="D15" s="16" t="s">
        <v>22</v>
      </c>
      <c r="E15" s="16"/>
      <c r="F15" s="17" t="s">
        <v>5</v>
      </c>
      <c r="G15" s="18"/>
      <c r="H15" s="19">
        <v>-0.0539</v>
      </c>
      <c r="I15" s="20">
        <f t="shared" si="4"/>
        <v>8000</v>
      </c>
      <c r="J15" s="21">
        <f t="shared" si="0"/>
        <v>-431.20000000000005</v>
      </c>
      <c r="K15" s="16"/>
      <c r="L15" s="19"/>
      <c r="M15" s="22">
        <f t="shared" si="5"/>
        <v>8000</v>
      </c>
      <c r="N15" s="21">
        <f t="shared" si="1"/>
        <v>0</v>
      </c>
      <c r="O15" s="16"/>
      <c r="P15" s="23">
        <f t="shared" si="2"/>
        <v>431.20000000000005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 t="shared" si="4"/>
        <v>8000</v>
      </c>
      <c r="J16" s="21">
        <f t="shared" si="0"/>
        <v>0</v>
      </c>
      <c r="K16" s="16"/>
      <c r="L16" s="19"/>
      <c r="M16" s="22">
        <f t="shared" si="5"/>
        <v>8000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 t="shared" si="4"/>
        <v>8000</v>
      </c>
      <c r="J17" s="21">
        <f t="shared" si="0"/>
        <v>0</v>
      </c>
      <c r="K17" s="16"/>
      <c r="L17" s="19"/>
      <c r="M17" s="22">
        <f t="shared" si="5"/>
        <v>8000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5</v>
      </c>
      <c r="G18" s="18"/>
      <c r="H18" s="19"/>
      <c r="I18" s="20">
        <f t="shared" si="4"/>
        <v>8000</v>
      </c>
      <c r="J18" s="21">
        <f t="shared" si="0"/>
        <v>0</v>
      </c>
      <c r="K18" s="16"/>
      <c r="L18" s="19">
        <v>0.0116</v>
      </c>
      <c r="M18" s="22">
        <f t="shared" si="5"/>
        <v>8000</v>
      </c>
      <c r="N18" s="21">
        <f t="shared" si="1"/>
        <v>92.8</v>
      </c>
      <c r="O18" s="16"/>
      <c r="P18" s="23">
        <f t="shared" si="2"/>
        <v>92.8</v>
      </c>
      <c r="Q18" s="24">
        <f t="shared" si="3"/>
      </c>
    </row>
    <row r="19" spans="4:17" ht="25.5">
      <c r="D19" s="25" t="s">
        <v>26</v>
      </c>
      <c r="E19" s="16"/>
      <c r="F19" s="17" t="s">
        <v>5</v>
      </c>
      <c r="G19" s="18"/>
      <c r="H19" s="19"/>
      <c r="I19" s="20">
        <f t="shared" si="4"/>
        <v>8000</v>
      </c>
      <c r="J19" s="21">
        <f t="shared" si="0"/>
        <v>0</v>
      </c>
      <c r="K19" s="16"/>
      <c r="L19" s="19">
        <v>-1.568</v>
      </c>
      <c r="M19" s="22">
        <f t="shared" si="5"/>
        <v>8000</v>
      </c>
      <c r="N19" s="21">
        <f t="shared" si="1"/>
        <v>-12544</v>
      </c>
      <c r="O19" s="16"/>
      <c r="P19" s="23">
        <f t="shared" si="2"/>
        <v>-12544</v>
      </c>
      <c r="Q19" s="24">
        <f t="shared" si="3"/>
      </c>
    </row>
    <row r="20" spans="4:17" ht="12.75">
      <c r="D20" s="26" t="s">
        <v>51</v>
      </c>
      <c r="E20" s="16"/>
      <c r="F20" s="17" t="s">
        <v>2</v>
      </c>
      <c r="G20" s="18"/>
      <c r="H20" s="19"/>
      <c r="I20" s="27"/>
      <c r="J20" s="21">
        <f t="shared" si="0"/>
        <v>0</v>
      </c>
      <c r="K20" s="16"/>
      <c r="L20" s="19">
        <v>0.0024</v>
      </c>
      <c r="M20" s="28">
        <f>M28</f>
        <v>4027599.9999999995</v>
      </c>
      <c r="N20" s="21">
        <f t="shared" si="1"/>
        <v>9666.239999999998</v>
      </c>
      <c r="O20" s="16"/>
      <c r="P20" s="23">
        <f t="shared" si="2"/>
        <v>9666.239999999998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37400.92</v>
      </c>
      <c r="L24" s="30"/>
      <c r="M24" s="33"/>
      <c r="N24" s="32">
        <f>SUM(N9:N23)</f>
        <v>38731.83</v>
      </c>
      <c r="P24" s="34">
        <f t="shared" si="2"/>
        <v>1330.9100000000035</v>
      </c>
      <c r="Q24" s="35">
        <f t="shared" si="3"/>
        <v>0.0355849535252075</v>
      </c>
    </row>
    <row r="25" spans="4:17" ht="12.75">
      <c r="D25" s="36" t="s">
        <v>28</v>
      </c>
      <c r="E25" s="36"/>
      <c r="F25" s="37" t="s">
        <v>5</v>
      </c>
      <c r="G25" s="38"/>
      <c r="H25" s="39">
        <v>2.8509</v>
      </c>
      <c r="I25" s="40">
        <f>I19</f>
        <v>8000</v>
      </c>
      <c r="J25" s="41">
        <f>I25*H25</f>
        <v>22807.2</v>
      </c>
      <c r="K25" s="36"/>
      <c r="L25" s="39">
        <v>2.8509</v>
      </c>
      <c r="M25" s="42">
        <f>M19</f>
        <v>8000</v>
      </c>
      <c r="N25" s="41">
        <f>M25*L25</f>
        <v>22807.2</v>
      </c>
      <c r="O25" s="36"/>
      <c r="P25" s="43">
        <f t="shared" si="2"/>
        <v>0</v>
      </c>
      <c r="Q25" s="44">
        <f t="shared" si="3"/>
        <v>0</v>
      </c>
    </row>
    <row r="26" spans="4:17" ht="26.25" thickBot="1">
      <c r="D26" s="45" t="s">
        <v>29</v>
      </c>
      <c r="E26" s="36"/>
      <c r="F26" s="37" t="s">
        <v>5</v>
      </c>
      <c r="G26" s="38"/>
      <c r="H26" s="39">
        <v>1.9011</v>
      </c>
      <c r="I26" s="40">
        <f>I25</f>
        <v>8000</v>
      </c>
      <c r="J26" s="41">
        <f>I26*H26</f>
        <v>15208.8</v>
      </c>
      <c r="K26" s="36"/>
      <c r="L26" s="39">
        <v>1.9011</v>
      </c>
      <c r="M26" s="42">
        <f>M25</f>
        <v>8000</v>
      </c>
      <c r="N26" s="41">
        <f>M26*L26</f>
        <v>15208.8</v>
      </c>
      <c r="O26" s="36"/>
      <c r="P26" s="43">
        <f t="shared" si="2"/>
        <v>0</v>
      </c>
      <c r="Q26" s="44">
        <f t="shared" si="3"/>
        <v>0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75416.92</v>
      </c>
      <c r="K27" s="50"/>
      <c r="L27" s="51"/>
      <c r="M27" s="52"/>
      <c r="N27" s="49">
        <f>SUM(N24:N26)</f>
        <v>76747.83</v>
      </c>
      <c r="O27" s="50"/>
      <c r="P27" s="53">
        <f t="shared" si="2"/>
        <v>1330.9100000000035</v>
      </c>
      <c r="Q27" s="54">
        <f t="shared" si="3"/>
        <v>0.017647366134814355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J4*(1+H40)</f>
        <v>4027599.9999999995</v>
      </c>
      <c r="J28" s="21">
        <f aca="true" t="shared" si="6" ref="J28:J35">I28*H28</f>
        <v>20943.519999999997</v>
      </c>
      <c r="K28" s="16"/>
      <c r="L28" s="19">
        <v>0.0052</v>
      </c>
      <c r="M28" s="22">
        <f>J4*(1+L40)</f>
        <v>4027599.9999999995</v>
      </c>
      <c r="N28" s="21">
        <f aca="true" t="shared" si="7" ref="N28:N35">M28*L28</f>
        <v>20943.519999999997</v>
      </c>
      <c r="O28" s="16"/>
      <c r="P28" s="23">
        <f t="shared" si="2"/>
        <v>0</v>
      </c>
      <c r="Q28" s="24">
        <f t="shared" si="3"/>
        <v>0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I28</f>
        <v>4027599.9999999995</v>
      </c>
      <c r="J29" s="21">
        <f t="shared" si="6"/>
        <v>5235.879999999999</v>
      </c>
      <c r="K29" s="16"/>
      <c r="L29" s="19">
        <v>0.0013</v>
      </c>
      <c r="M29" s="22">
        <f>M28</f>
        <v>4027599.9999999995</v>
      </c>
      <c r="N29" s="21">
        <f t="shared" si="7"/>
        <v>5235.879999999999</v>
      </c>
      <c r="O29" s="16"/>
      <c r="P29" s="23">
        <f t="shared" si="2"/>
        <v>0</v>
      </c>
      <c r="Q29" s="24">
        <f t="shared" si="3"/>
        <v>0</v>
      </c>
    </row>
    <row r="30" spans="4:17" ht="12.75">
      <c r="D30" s="25" t="s">
        <v>33</v>
      </c>
      <c r="E30" s="16"/>
      <c r="F30" s="17"/>
      <c r="G30" s="18"/>
      <c r="H30" s="55"/>
      <c r="I30" s="20">
        <f>I29</f>
        <v>4027599.9999999995</v>
      </c>
      <c r="J30" s="21">
        <f t="shared" si="6"/>
        <v>0</v>
      </c>
      <c r="K30" s="16"/>
      <c r="L30" s="55"/>
      <c r="M30" s="22">
        <f>M29</f>
        <v>4027599.9999999995</v>
      </c>
      <c r="N30" s="21">
        <f t="shared" si="7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0</v>
      </c>
      <c r="J31" s="21">
        <f t="shared" si="6"/>
        <v>0</v>
      </c>
      <c r="K31" s="16"/>
      <c r="L31" s="19">
        <v>0.25</v>
      </c>
      <c r="M31" s="22">
        <v>0</v>
      </c>
      <c r="N31" s="21">
        <f t="shared" si="7"/>
        <v>0</v>
      </c>
      <c r="O31" s="16"/>
      <c r="P31" s="23">
        <f t="shared" si="2"/>
        <v>0</v>
      </c>
      <c r="Q31" s="24">
        <f t="shared" si="3"/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J4</f>
        <v>4000000</v>
      </c>
      <c r="J32" s="21">
        <f t="shared" si="6"/>
        <v>27760</v>
      </c>
      <c r="K32" s="16"/>
      <c r="L32" s="19">
        <v>0.00694</v>
      </c>
      <c r="M32" s="22">
        <f>J4</f>
        <v>4000000</v>
      </c>
      <c r="N32" s="21">
        <f t="shared" si="7"/>
        <v>27760</v>
      </c>
      <c r="O32" s="16"/>
      <c r="P32" s="23">
        <f t="shared" si="2"/>
        <v>0</v>
      </c>
      <c r="Q32" s="24">
        <f t="shared" si="3"/>
        <v>0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4027599.9999999995</v>
      </c>
      <c r="J33" s="21">
        <f t="shared" si="6"/>
        <v>273876.8</v>
      </c>
      <c r="K33" s="16"/>
      <c r="L33" s="19">
        <v>0.068</v>
      </c>
      <c r="M33" s="22">
        <f>M30</f>
        <v>4027599.9999999995</v>
      </c>
      <c r="N33" s="21">
        <f t="shared" si="7"/>
        <v>273876.8</v>
      </c>
      <c r="O33" s="16"/>
      <c r="P33" s="23">
        <f t="shared" si="2"/>
        <v>0</v>
      </c>
      <c r="Q33" s="24">
        <f t="shared" si="3"/>
        <v>0</v>
      </c>
    </row>
    <row r="34" spans="4:17" ht="12.75">
      <c r="D34" s="56"/>
      <c r="E34" s="16"/>
      <c r="F34" s="17"/>
      <c r="G34" s="18"/>
      <c r="H34" s="19"/>
      <c r="I34" s="57"/>
      <c r="J34" s="21">
        <f t="shared" si="6"/>
        <v>0</v>
      </c>
      <c r="K34" s="16"/>
      <c r="L34" s="19"/>
      <c r="M34" s="58"/>
      <c r="N34" s="21">
        <f t="shared" si="7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6"/>
        <v>0</v>
      </c>
      <c r="K35" s="16"/>
      <c r="L35" s="19"/>
      <c r="M35" s="28"/>
      <c r="N35" s="21">
        <f t="shared" si="7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403233.12</v>
      </c>
      <c r="K36" s="50"/>
      <c r="L36" s="62"/>
      <c r="M36" s="63"/>
      <c r="N36" s="49">
        <f>SUM(N27:N35)</f>
        <v>404564.03</v>
      </c>
      <c r="O36" s="50"/>
      <c r="P36" s="53">
        <f t="shared" si="2"/>
        <v>1330.9100000000326</v>
      </c>
      <c r="Q36" s="54">
        <f t="shared" si="3"/>
        <v>0.003300596935093111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52420.3056</v>
      </c>
      <c r="K37" s="16"/>
      <c r="L37" s="64">
        <v>0.13</v>
      </c>
      <c r="M37" s="67"/>
      <c r="N37" s="66">
        <f>N36*L37</f>
        <v>52593.3239</v>
      </c>
      <c r="O37" s="16"/>
      <c r="P37" s="23">
        <f t="shared" si="2"/>
        <v>173.01830000000336</v>
      </c>
      <c r="Q37" s="24">
        <f t="shared" si="3"/>
        <v>0.0033005969350930944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455653.43</v>
      </c>
      <c r="K38" s="50"/>
      <c r="L38" s="51"/>
      <c r="M38" s="52"/>
      <c r="N38" s="49">
        <f>ROUND(SUM(N36:N37),2)</f>
        <v>457157.35</v>
      </c>
      <c r="O38" s="50"/>
      <c r="P38" s="53">
        <f t="shared" si="2"/>
        <v>1503.9199999999837</v>
      </c>
      <c r="Q38" s="54">
        <f t="shared" si="3"/>
        <v>0.0033005786876222653</v>
      </c>
    </row>
    <row r="39" ht="10.5" customHeight="1"/>
    <row r="40" spans="4:12" ht="12.75">
      <c r="D40" s="6" t="s">
        <v>40</v>
      </c>
      <c r="H40" s="69">
        <v>0.0069</v>
      </c>
      <c r="L40" s="68">
        <v>0.0069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G9:G23 G25:G26 G28:G35">
      <formula1>$B$2:$B$7</formula1>
    </dataValidation>
    <dataValidation type="list" allowBlank="1" showInputMessage="1" showErrorMessage="1" sqref="F9:F23 F25:F26 F28:F35">
      <formula1>$B$2:$B$5</formula1>
    </dataValidation>
  </dataValidations>
  <printOptions/>
  <pageMargins left="0.75" right="0.75" top="1.553125" bottom="1" header="0.5" footer="0.5"/>
  <pageSetup horizontalDpi="600" verticalDpi="600" orientation="portrait" scale="64" r:id="rId2"/>
  <headerFooter alignWithMargins="0">
    <oddHeader>&amp;L&amp;G&amp;C&amp;"Helvetica,Regular"&amp;9Attachment AY&amp;R&amp;"Helvetica,Regular"&amp;9Hydro Ottawa Limited
EB-2011-0054
Exhibit J3
Tab 1
Schedule 4
Attachment AY
Filed: 2011-06-17
Page &amp;P of &amp;N</oddHeader>
    <oddFooter>&amp;L&amp;"Helvetica,Regular"&amp;8 2012 Electricity Distribution Rate Application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BreakPreview" zoomScale="60" zoomScalePageLayoutView="0" workbookViewId="0" topLeftCell="A31">
      <selection activeCell="B43" sqref="B43:Q47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2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9.71093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9.7109375" style="1" customWidth="1"/>
    <col min="15" max="15" width="2.8515625" style="1" customWidth="1"/>
    <col min="16" max="16" width="10.42187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14:18" ht="7.5" customHeight="1">
      <c r="N1"/>
      <c r="O1"/>
      <c r="P1"/>
      <c r="Q1"/>
      <c r="R1"/>
    </row>
    <row r="2" spans="2:17" ht="15.75">
      <c r="B2" s="2" t="s">
        <v>0</v>
      </c>
      <c r="D2" s="3" t="s">
        <v>1</v>
      </c>
      <c r="F2" s="82" t="s">
        <v>48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2:17" ht="7.5" customHeight="1">
      <c r="B3" s="2"/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9" ht="12.75">
      <c r="B4" s="2" t="s">
        <v>2</v>
      </c>
      <c r="F4" s="6" t="s">
        <v>3</v>
      </c>
      <c r="G4" s="6"/>
      <c r="H4" s="7">
        <v>150</v>
      </c>
      <c r="I4" s="6" t="s">
        <v>4</v>
      </c>
    </row>
    <row r="5" ht="10.5" customHeight="1">
      <c r="B5" s="2" t="s">
        <v>5</v>
      </c>
    </row>
    <row r="6" spans="2:17" ht="12.75">
      <c r="B6" s="8"/>
      <c r="F6" s="9"/>
      <c r="G6" s="9"/>
      <c r="H6" s="83" t="s">
        <v>6</v>
      </c>
      <c r="I6" s="84"/>
      <c r="J6" s="85"/>
      <c r="L6" s="83" t="s">
        <v>7</v>
      </c>
      <c r="M6" s="84"/>
      <c r="N6" s="85"/>
      <c r="P6" s="83" t="s">
        <v>8</v>
      </c>
      <c r="Q6" s="85"/>
    </row>
    <row r="7" spans="2:17" ht="12.75">
      <c r="B7" s="8"/>
      <c r="F7" s="86" t="s">
        <v>9</v>
      </c>
      <c r="G7" s="10"/>
      <c r="H7" s="11" t="s">
        <v>10</v>
      </c>
      <c r="I7" s="11" t="s">
        <v>11</v>
      </c>
      <c r="J7" s="12" t="s">
        <v>12</v>
      </c>
      <c r="L7" s="11" t="s">
        <v>10</v>
      </c>
      <c r="M7" s="13" t="s">
        <v>11</v>
      </c>
      <c r="N7" s="12" t="s">
        <v>12</v>
      </c>
      <c r="P7" s="88" t="s">
        <v>13</v>
      </c>
      <c r="Q7" s="90" t="s">
        <v>14</v>
      </c>
    </row>
    <row r="8" spans="2:17" ht="12.75">
      <c r="B8" s="8"/>
      <c r="F8" s="87"/>
      <c r="G8" s="10"/>
      <c r="H8" s="14" t="s">
        <v>15</v>
      </c>
      <c r="I8" s="14"/>
      <c r="J8" s="15" t="s">
        <v>15</v>
      </c>
      <c r="L8" s="14" t="s">
        <v>15</v>
      </c>
      <c r="M8" s="15"/>
      <c r="N8" s="15" t="s">
        <v>15</v>
      </c>
      <c r="P8" s="89"/>
      <c r="Q8" s="91"/>
    </row>
    <row r="9" spans="4:17" ht="12.75">
      <c r="D9" s="16" t="s">
        <v>16</v>
      </c>
      <c r="E9" s="16"/>
      <c r="F9" s="17" t="s">
        <v>0</v>
      </c>
      <c r="G9" s="18"/>
      <c r="H9" s="70">
        <v>4.04</v>
      </c>
      <c r="I9" s="20">
        <v>1</v>
      </c>
      <c r="J9" s="21">
        <f aca="true" t="shared" si="0" ref="J9:J23">I9*H9</f>
        <v>4.04</v>
      </c>
      <c r="K9" s="16"/>
      <c r="L9" s="70">
        <v>3.93</v>
      </c>
      <c r="M9" s="22">
        <v>1</v>
      </c>
      <c r="N9" s="21">
        <f aca="true" t="shared" si="1" ref="N9:N23">M9*L9</f>
        <v>3.93</v>
      </c>
      <c r="O9" s="16"/>
      <c r="P9" s="23">
        <f aca="true" t="shared" si="2" ref="P9:P38">N9-J9</f>
        <v>-0.10999999999999988</v>
      </c>
      <c r="Q9" s="24">
        <f aca="true" t="shared" si="3" ref="Q9:Q38">IF((J9)=0,"",(P9/J9))</f>
        <v>-0.027227722772277196</v>
      </c>
    </row>
    <row r="10" spans="4:17" ht="12.75">
      <c r="D10" s="16" t="s">
        <v>17</v>
      </c>
      <c r="E10" s="16"/>
      <c r="F10" s="17" t="s">
        <v>0</v>
      </c>
      <c r="G10" s="18"/>
      <c r="H10" s="70">
        <v>0</v>
      </c>
      <c r="I10" s="20">
        <v>1</v>
      </c>
      <c r="J10" s="21">
        <f t="shared" si="0"/>
        <v>0</v>
      </c>
      <c r="K10" s="16"/>
      <c r="L10" s="19"/>
      <c r="M10" s="22">
        <v>1</v>
      </c>
      <c r="N10" s="21">
        <f t="shared" si="1"/>
        <v>0</v>
      </c>
      <c r="O10" s="16"/>
      <c r="P10" s="23">
        <f t="shared" si="2"/>
        <v>0</v>
      </c>
      <c r="Q10" s="24">
        <f t="shared" si="3"/>
      </c>
    </row>
    <row r="11" spans="4:17" ht="12.75">
      <c r="D11" s="16" t="s">
        <v>18</v>
      </c>
      <c r="E11" s="16"/>
      <c r="F11" s="17" t="s">
        <v>0</v>
      </c>
      <c r="G11" s="18"/>
      <c r="H11" s="70">
        <v>0.11</v>
      </c>
      <c r="I11" s="20">
        <v>1</v>
      </c>
      <c r="J11" s="21">
        <f t="shared" si="0"/>
        <v>0.11</v>
      </c>
      <c r="K11" s="16"/>
      <c r="L11" s="19"/>
      <c r="M11" s="22">
        <v>1</v>
      </c>
      <c r="N11" s="21">
        <f t="shared" si="1"/>
        <v>0</v>
      </c>
      <c r="O11" s="16"/>
      <c r="P11" s="23">
        <f t="shared" si="2"/>
        <v>-0.11</v>
      </c>
      <c r="Q11" s="24">
        <f t="shared" si="3"/>
        <v>-1</v>
      </c>
    </row>
    <row r="12" spans="4:17" ht="12.75">
      <c r="D12" s="16" t="s">
        <v>19</v>
      </c>
      <c r="E12" s="16"/>
      <c r="F12" s="17"/>
      <c r="G12" s="18"/>
      <c r="H12" s="19"/>
      <c r="I12" s="20">
        <v>1</v>
      </c>
      <c r="J12" s="21">
        <f t="shared" si="0"/>
        <v>0</v>
      </c>
      <c r="K12" s="16"/>
      <c r="L12" s="19"/>
      <c r="M12" s="22">
        <v>1</v>
      </c>
      <c r="N12" s="21">
        <f t="shared" si="1"/>
        <v>0</v>
      </c>
      <c r="O12" s="16"/>
      <c r="P12" s="23">
        <f t="shared" si="2"/>
        <v>0</v>
      </c>
      <c r="Q12" s="24">
        <f t="shared" si="3"/>
      </c>
    </row>
    <row r="13" spans="4:17" ht="12.75">
      <c r="D13" s="16" t="s">
        <v>20</v>
      </c>
      <c r="E13" s="16"/>
      <c r="F13" s="17" t="s">
        <v>2</v>
      </c>
      <c r="G13" s="18"/>
      <c r="H13" s="19">
        <v>0.02</v>
      </c>
      <c r="I13" s="20">
        <f>H4</f>
        <v>150</v>
      </c>
      <c r="J13" s="21">
        <f t="shared" si="0"/>
        <v>3</v>
      </c>
      <c r="K13" s="16"/>
      <c r="L13" s="19">
        <v>0.0194</v>
      </c>
      <c r="M13" s="22">
        <f>H4</f>
        <v>150</v>
      </c>
      <c r="N13" s="21">
        <f t="shared" si="1"/>
        <v>2.91</v>
      </c>
      <c r="O13" s="16"/>
      <c r="P13" s="23">
        <f t="shared" si="2"/>
        <v>-0.08999999999999986</v>
      </c>
      <c r="Q13" s="24">
        <f t="shared" si="3"/>
        <v>-0.029999999999999954</v>
      </c>
    </row>
    <row r="14" spans="4:17" ht="12.75">
      <c r="D14" s="16" t="s">
        <v>21</v>
      </c>
      <c r="E14" s="16"/>
      <c r="F14" s="17" t="s">
        <v>2</v>
      </c>
      <c r="G14" s="18"/>
      <c r="H14" s="19">
        <v>0.0002</v>
      </c>
      <c r="I14" s="20">
        <f>I25</f>
        <v>155.16</v>
      </c>
      <c r="J14" s="21">
        <f t="shared" si="0"/>
        <v>0.031032</v>
      </c>
      <c r="K14" s="16"/>
      <c r="L14" s="71">
        <v>6E-05</v>
      </c>
      <c r="M14" s="22">
        <f>M25</f>
        <v>155.37</v>
      </c>
      <c r="N14" s="21">
        <f t="shared" si="1"/>
        <v>0.009322200000000001</v>
      </c>
      <c r="O14" s="16"/>
      <c r="P14" s="23">
        <f t="shared" si="2"/>
        <v>-0.0217098</v>
      </c>
      <c r="Q14" s="24">
        <f t="shared" si="3"/>
        <v>-0.6995939675174014</v>
      </c>
    </row>
    <row r="15" spans="4:17" ht="12.75">
      <c r="D15" s="16" t="s">
        <v>22</v>
      </c>
      <c r="E15" s="16"/>
      <c r="F15" s="17" t="s">
        <v>2</v>
      </c>
      <c r="G15" s="18"/>
      <c r="H15" s="19">
        <v>-0.0003</v>
      </c>
      <c r="I15" s="20">
        <f>I13</f>
        <v>150</v>
      </c>
      <c r="J15" s="21">
        <f t="shared" si="0"/>
        <v>-0.045</v>
      </c>
      <c r="K15" s="16"/>
      <c r="L15" s="19"/>
      <c r="M15" s="22">
        <f>M13</f>
        <v>150</v>
      </c>
      <c r="N15" s="21">
        <f t="shared" si="1"/>
        <v>0</v>
      </c>
      <c r="O15" s="16"/>
      <c r="P15" s="23">
        <f t="shared" si="2"/>
        <v>0.045</v>
      </c>
      <c r="Q15" s="24">
        <f t="shared" si="3"/>
        <v>-1</v>
      </c>
    </row>
    <row r="16" spans="4:17" ht="12.75">
      <c r="D16" s="16" t="s">
        <v>23</v>
      </c>
      <c r="E16" s="16"/>
      <c r="F16" s="17"/>
      <c r="G16" s="18"/>
      <c r="H16" s="19"/>
      <c r="I16" s="20">
        <f>I15</f>
        <v>150</v>
      </c>
      <c r="J16" s="21">
        <f t="shared" si="0"/>
        <v>0</v>
      </c>
      <c r="K16" s="16"/>
      <c r="L16" s="19"/>
      <c r="M16" s="22">
        <f>M15</f>
        <v>150</v>
      </c>
      <c r="N16" s="21">
        <f t="shared" si="1"/>
        <v>0</v>
      </c>
      <c r="O16" s="16"/>
      <c r="P16" s="23">
        <f t="shared" si="2"/>
        <v>0</v>
      </c>
      <c r="Q16" s="24">
        <f t="shared" si="3"/>
      </c>
    </row>
    <row r="17" spans="4:17" ht="12.75">
      <c r="D17" s="16" t="s">
        <v>24</v>
      </c>
      <c r="E17" s="16"/>
      <c r="F17" s="17"/>
      <c r="G17" s="18"/>
      <c r="H17" s="19"/>
      <c r="I17" s="20">
        <f>I16</f>
        <v>150</v>
      </c>
      <c r="J17" s="21">
        <f t="shared" si="0"/>
        <v>0</v>
      </c>
      <c r="K17" s="16"/>
      <c r="L17" s="19"/>
      <c r="M17" s="22">
        <f>M16</f>
        <v>150</v>
      </c>
      <c r="N17" s="21">
        <f t="shared" si="1"/>
        <v>0</v>
      </c>
      <c r="O17" s="16"/>
      <c r="P17" s="23">
        <f t="shared" si="2"/>
        <v>0</v>
      </c>
      <c r="Q17" s="24">
        <f t="shared" si="3"/>
      </c>
    </row>
    <row r="18" spans="4:17" ht="12.75">
      <c r="D18" s="16" t="s">
        <v>25</v>
      </c>
      <c r="E18" s="16"/>
      <c r="F18" s="17" t="s">
        <v>2</v>
      </c>
      <c r="G18" s="18"/>
      <c r="H18" s="19"/>
      <c r="I18" s="20">
        <f>I17</f>
        <v>150</v>
      </c>
      <c r="J18" s="21">
        <f t="shared" si="0"/>
        <v>0</v>
      </c>
      <c r="K18" s="16"/>
      <c r="L18" s="19"/>
      <c r="M18" s="22">
        <f>M17</f>
        <v>150</v>
      </c>
      <c r="N18" s="21">
        <f t="shared" si="1"/>
        <v>0</v>
      </c>
      <c r="O18" s="16"/>
      <c r="P18" s="23">
        <f t="shared" si="2"/>
        <v>0</v>
      </c>
      <c r="Q18" s="24">
        <f t="shared" si="3"/>
      </c>
    </row>
    <row r="19" spans="4:17" ht="25.5">
      <c r="D19" s="25" t="s">
        <v>26</v>
      </c>
      <c r="E19" s="16"/>
      <c r="F19" s="17" t="s">
        <v>2</v>
      </c>
      <c r="G19" s="18"/>
      <c r="H19" s="19"/>
      <c r="I19" s="20">
        <f>I18</f>
        <v>150</v>
      </c>
      <c r="J19" s="21">
        <f t="shared" si="0"/>
        <v>0</v>
      </c>
      <c r="K19" s="16"/>
      <c r="L19" s="19">
        <v>-0.0027</v>
      </c>
      <c r="M19" s="22">
        <f>M25</f>
        <v>155.37</v>
      </c>
      <c r="N19" s="21">
        <f t="shared" si="1"/>
        <v>-0.419499</v>
      </c>
      <c r="O19" s="16"/>
      <c r="P19" s="23">
        <f t="shared" si="2"/>
        <v>-0.419499</v>
      </c>
      <c r="Q19" s="24">
        <f t="shared" si="3"/>
      </c>
    </row>
    <row r="20" spans="4:17" ht="12.75">
      <c r="D20" s="26"/>
      <c r="E20" s="16"/>
      <c r="F20" s="17"/>
      <c r="G20" s="18"/>
      <c r="H20" s="19"/>
      <c r="I20" s="27"/>
      <c r="J20" s="21">
        <f t="shared" si="0"/>
        <v>0</v>
      </c>
      <c r="K20" s="16"/>
      <c r="L20" s="19"/>
      <c r="M20" s="28"/>
      <c r="N20" s="21">
        <f t="shared" si="1"/>
        <v>0</v>
      </c>
      <c r="O20" s="16"/>
      <c r="P20" s="23">
        <f t="shared" si="2"/>
        <v>0</v>
      </c>
      <c r="Q20" s="24">
        <f t="shared" si="3"/>
      </c>
    </row>
    <row r="21" spans="4:17" ht="12.75">
      <c r="D21" s="26"/>
      <c r="E21" s="16"/>
      <c r="F21" s="17"/>
      <c r="G21" s="18"/>
      <c r="H21" s="19"/>
      <c r="I21" s="27"/>
      <c r="J21" s="21">
        <f t="shared" si="0"/>
        <v>0</v>
      </c>
      <c r="K21" s="16"/>
      <c r="L21" s="19"/>
      <c r="M21" s="28"/>
      <c r="N21" s="21">
        <f t="shared" si="1"/>
        <v>0</v>
      </c>
      <c r="O21" s="16"/>
      <c r="P21" s="23">
        <f t="shared" si="2"/>
        <v>0</v>
      </c>
      <c r="Q21" s="24">
        <f t="shared" si="3"/>
      </c>
    </row>
    <row r="22" spans="4:17" ht="12.75">
      <c r="D22" s="26"/>
      <c r="E22" s="16"/>
      <c r="F22" s="17"/>
      <c r="G22" s="18"/>
      <c r="H22" s="19"/>
      <c r="I22" s="27"/>
      <c r="J22" s="21">
        <f t="shared" si="0"/>
        <v>0</v>
      </c>
      <c r="K22" s="16"/>
      <c r="L22" s="19"/>
      <c r="M22" s="28"/>
      <c r="N22" s="21">
        <f t="shared" si="1"/>
        <v>0</v>
      </c>
      <c r="O22" s="16"/>
      <c r="P22" s="23">
        <f t="shared" si="2"/>
        <v>0</v>
      </c>
      <c r="Q22" s="24">
        <f t="shared" si="3"/>
      </c>
    </row>
    <row r="23" spans="4:17" ht="13.5" thickBot="1">
      <c r="D23" s="26"/>
      <c r="E23" s="16"/>
      <c r="F23" s="17"/>
      <c r="G23" s="18"/>
      <c r="H23" s="19"/>
      <c r="I23" s="27"/>
      <c r="J23" s="21">
        <f t="shared" si="0"/>
        <v>0</v>
      </c>
      <c r="K23" s="16"/>
      <c r="L23" s="19"/>
      <c r="M23" s="28"/>
      <c r="N23" s="21">
        <f t="shared" si="1"/>
        <v>0</v>
      </c>
      <c r="O23" s="16"/>
      <c r="P23" s="23">
        <f t="shared" si="2"/>
        <v>0</v>
      </c>
      <c r="Q23" s="24">
        <f t="shared" si="3"/>
      </c>
    </row>
    <row r="24" spans="4:17" ht="13.5" thickBot="1">
      <c r="D24" s="6" t="s">
        <v>27</v>
      </c>
      <c r="G24" s="29"/>
      <c r="H24" s="30"/>
      <c r="I24" s="31"/>
      <c r="J24" s="32">
        <f>SUM(J9:J23)</f>
        <v>7.136032</v>
      </c>
      <c r="L24" s="30"/>
      <c r="M24" s="33"/>
      <c r="N24" s="32">
        <f>SUM(N9:N23)</f>
        <v>6.4298231999999995</v>
      </c>
      <c r="P24" s="34">
        <f t="shared" si="2"/>
        <v>-0.7062088000000006</v>
      </c>
      <c r="Q24" s="35">
        <f t="shared" si="3"/>
        <v>-0.09896379388433245</v>
      </c>
    </row>
    <row r="25" spans="4:17" ht="12.75">
      <c r="D25" s="36" t="s">
        <v>28</v>
      </c>
      <c r="E25" s="36"/>
      <c r="F25" s="37" t="s">
        <v>2</v>
      </c>
      <c r="G25" s="38"/>
      <c r="H25" s="39">
        <v>0.006</v>
      </c>
      <c r="I25" s="40">
        <f>H4*(1+H40)</f>
        <v>155.16</v>
      </c>
      <c r="J25" s="41">
        <f>I25*H25</f>
        <v>0.93096</v>
      </c>
      <c r="K25" s="36"/>
      <c r="L25" s="39">
        <v>0.006</v>
      </c>
      <c r="M25" s="42">
        <f>H4*(1+L40)</f>
        <v>155.37</v>
      </c>
      <c r="N25" s="41">
        <f>M25*L25</f>
        <v>0.93222</v>
      </c>
      <c r="O25" s="36"/>
      <c r="P25" s="43">
        <f t="shared" si="2"/>
        <v>0.0012600000000000389</v>
      </c>
      <c r="Q25" s="44">
        <f t="shared" si="3"/>
        <v>0.001353441608662068</v>
      </c>
    </row>
    <row r="26" spans="4:17" ht="26.25" thickBot="1">
      <c r="D26" s="45" t="s">
        <v>29</v>
      </c>
      <c r="E26" s="36"/>
      <c r="F26" s="37" t="s">
        <v>2</v>
      </c>
      <c r="G26" s="38"/>
      <c r="H26" s="39">
        <v>0.0039</v>
      </c>
      <c r="I26" s="40">
        <f>I25</f>
        <v>155.16</v>
      </c>
      <c r="J26" s="41">
        <f>I26*H26</f>
        <v>0.605124</v>
      </c>
      <c r="K26" s="36"/>
      <c r="L26" s="39">
        <v>0.0039</v>
      </c>
      <c r="M26" s="42">
        <f>M25</f>
        <v>155.37</v>
      </c>
      <c r="N26" s="41">
        <f>M26*L26</f>
        <v>0.605943</v>
      </c>
      <c r="O26" s="36"/>
      <c r="P26" s="43">
        <f t="shared" si="2"/>
        <v>0.0008190000000000142</v>
      </c>
      <c r="Q26" s="44">
        <f t="shared" si="3"/>
        <v>0.0013534416086620497</v>
      </c>
    </row>
    <row r="27" spans="4:17" ht="26.25" thickBot="1">
      <c r="D27" s="46" t="s">
        <v>30</v>
      </c>
      <c r="E27" s="16"/>
      <c r="F27" s="16"/>
      <c r="G27" s="18"/>
      <c r="H27" s="47"/>
      <c r="I27" s="48"/>
      <c r="J27" s="49">
        <f>SUM(J24:J26)</f>
        <v>8.672116</v>
      </c>
      <c r="K27" s="50"/>
      <c r="L27" s="51"/>
      <c r="M27" s="52"/>
      <c r="N27" s="49">
        <f>SUM(N24:N26)</f>
        <v>7.9679861999999995</v>
      </c>
      <c r="O27" s="50"/>
      <c r="P27" s="53">
        <f t="shared" si="2"/>
        <v>-0.7041298000000014</v>
      </c>
      <c r="Q27" s="54">
        <f t="shared" si="3"/>
        <v>-0.08119469342891646</v>
      </c>
    </row>
    <row r="28" spans="4:17" ht="25.5">
      <c r="D28" s="25" t="s">
        <v>31</v>
      </c>
      <c r="E28" s="16"/>
      <c r="F28" s="17" t="s">
        <v>2</v>
      </c>
      <c r="G28" s="18"/>
      <c r="H28" s="19">
        <v>0.0052</v>
      </c>
      <c r="I28" s="20">
        <f>I26</f>
        <v>155.16</v>
      </c>
      <c r="J28" s="21">
        <f aca="true" t="shared" si="4" ref="J28:J35">I28*H28</f>
        <v>0.806832</v>
      </c>
      <c r="K28" s="16"/>
      <c r="L28" s="19">
        <v>0.0052</v>
      </c>
      <c r="M28" s="22">
        <f>M26</f>
        <v>155.37</v>
      </c>
      <c r="N28" s="21">
        <f aca="true" t="shared" si="5" ref="N28:N35">M28*L28</f>
        <v>0.807924</v>
      </c>
      <c r="O28" s="16"/>
      <c r="P28" s="23">
        <f t="shared" si="2"/>
        <v>0.0010919999999999819</v>
      </c>
      <c r="Q28" s="24">
        <f t="shared" si="3"/>
        <v>0.0013534416086620038</v>
      </c>
    </row>
    <row r="29" spans="4:17" ht="25.5">
      <c r="D29" s="25" t="s">
        <v>32</v>
      </c>
      <c r="E29" s="16"/>
      <c r="F29" s="17" t="s">
        <v>2</v>
      </c>
      <c r="G29" s="18"/>
      <c r="H29" s="19">
        <v>0.0013</v>
      </c>
      <c r="I29" s="20">
        <f>I26</f>
        <v>155.16</v>
      </c>
      <c r="J29" s="21">
        <f t="shared" si="4"/>
        <v>0.201708</v>
      </c>
      <c r="K29" s="16"/>
      <c r="L29" s="19">
        <v>0.0013</v>
      </c>
      <c r="M29" s="22">
        <f>M26</f>
        <v>155.37</v>
      </c>
      <c r="N29" s="21">
        <f t="shared" si="5"/>
        <v>0.201981</v>
      </c>
      <c r="O29" s="16"/>
      <c r="P29" s="23">
        <f t="shared" si="2"/>
        <v>0.00027299999999999547</v>
      </c>
      <c r="Q29" s="24">
        <f t="shared" si="3"/>
        <v>0.0013534416086620038</v>
      </c>
    </row>
    <row r="30" spans="4:17" ht="12.75">
      <c r="D30" s="25" t="s">
        <v>33</v>
      </c>
      <c r="E30" s="16"/>
      <c r="F30" s="17"/>
      <c r="G30" s="18"/>
      <c r="H30" s="55"/>
      <c r="I30" s="20">
        <f>I26</f>
        <v>155.16</v>
      </c>
      <c r="J30" s="21">
        <f t="shared" si="4"/>
        <v>0</v>
      </c>
      <c r="K30" s="16"/>
      <c r="L30" s="55"/>
      <c r="M30" s="22">
        <f>M26</f>
        <v>155.37</v>
      </c>
      <c r="N30" s="21">
        <f t="shared" si="5"/>
        <v>0</v>
      </c>
      <c r="O30" s="16"/>
      <c r="P30" s="23">
        <f t="shared" si="2"/>
        <v>0</v>
      </c>
      <c r="Q30" s="24">
        <f t="shared" si="3"/>
      </c>
    </row>
    <row r="31" spans="4:17" ht="12.75">
      <c r="D31" s="16" t="s">
        <v>34</v>
      </c>
      <c r="E31" s="16"/>
      <c r="F31" s="17" t="s">
        <v>0</v>
      </c>
      <c r="G31" s="18"/>
      <c r="H31" s="19">
        <v>0.25</v>
      </c>
      <c r="I31" s="20">
        <v>1</v>
      </c>
      <c r="J31" s="21">
        <f t="shared" si="4"/>
        <v>0.25</v>
      </c>
      <c r="K31" s="16"/>
      <c r="L31" s="19">
        <v>0.25</v>
      </c>
      <c r="M31" s="22">
        <v>1</v>
      </c>
      <c r="N31" s="21">
        <f t="shared" si="5"/>
        <v>0.25</v>
      </c>
      <c r="O31" s="16"/>
      <c r="P31" s="23">
        <f t="shared" si="2"/>
        <v>0</v>
      </c>
      <c r="Q31" s="24">
        <f t="shared" si="3"/>
        <v>0</v>
      </c>
    </row>
    <row r="32" spans="4:17" ht="12.75">
      <c r="D32" s="16" t="s">
        <v>35</v>
      </c>
      <c r="E32" s="16"/>
      <c r="F32" s="17" t="s">
        <v>2</v>
      </c>
      <c r="G32" s="18"/>
      <c r="H32" s="19">
        <v>0.00694</v>
      </c>
      <c r="I32" s="20">
        <f>I19</f>
        <v>150</v>
      </c>
      <c r="J32" s="21">
        <f t="shared" si="4"/>
        <v>1.041</v>
      </c>
      <c r="K32" s="16"/>
      <c r="L32" s="19">
        <v>0.00694</v>
      </c>
      <c r="M32" s="22">
        <f>M19</f>
        <v>155.37</v>
      </c>
      <c r="N32" s="21">
        <f t="shared" si="5"/>
        <v>1.0782678</v>
      </c>
      <c r="O32" s="16"/>
      <c r="P32" s="23">
        <f t="shared" si="2"/>
        <v>0.037267800000000184</v>
      </c>
      <c r="Q32" s="24">
        <f t="shared" si="3"/>
        <v>0.03580000000000018</v>
      </c>
    </row>
    <row r="33" spans="4:17" ht="12.75">
      <c r="D33" s="16" t="s">
        <v>36</v>
      </c>
      <c r="E33" s="16"/>
      <c r="F33" s="17" t="s">
        <v>2</v>
      </c>
      <c r="G33" s="18"/>
      <c r="H33" s="19">
        <v>0.068</v>
      </c>
      <c r="I33" s="20">
        <f>I30</f>
        <v>155.16</v>
      </c>
      <c r="J33" s="21">
        <f t="shared" si="4"/>
        <v>10.550880000000001</v>
      </c>
      <c r="K33" s="16"/>
      <c r="L33" s="19">
        <v>0.068</v>
      </c>
      <c r="M33" s="22">
        <f>M30</f>
        <v>155.37</v>
      </c>
      <c r="N33" s="21">
        <f t="shared" si="5"/>
        <v>10.56516</v>
      </c>
      <c r="O33" s="16"/>
      <c r="P33" s="23">
        <f t="shared" si="2"/>
        <v>0.014279999999999404</v>
      </c>
      <c r="Q33" s="24">
        <f t="shared" si="3"/>
        <v>0.0013534416086619697</v>
      </c>
    </row>
    <row r="34" spans="4:17" ht="12.75">
      <c r="D34" s="56"/>
      <c r="E34" s="16"/>
      <c r="F34" s="17"/>
      <c r="G34" s="18"/>
      <c r="H34" s="19"/>
      <c r="I34" s="57"/>
      <c r="J34" s="21">
        <f t="shared" si="4"/>
        <v>0</v>
      </c>
      <c r="K34" s="16"/>
      <c r="L34" s="19"/>
      <c r="M34" s="58"/>
      <c r="N34" s="21">
        <f t="shared" si="5"/>
        <v>0</v>
      </c>
      <c r="O34" s="16"/>
      <c r="P34" s="23">
        <f t="shared" si="2"/>
        <v>0</v>
      </c>
      <c r="Q34" s="24">
        <f t="shared" si="3"/>
      </c>
    </row>
    <row r="35" spans="4:17" ht="13.5" thickBot="1">
      <c r="D35" s="26"/>
      <c r="E35" s="16"/>
      <c r="F35" s="17"/>
      <c r="G35" s="18"/>
      <c r="H35" s="19"/>
      <c r="I35" s="27"/>
      <c r="J35" s="21">
        <f t="shared" si="4"/>
        <v>0</v>
      </c>
      <c r="K35" s="16"/>
      <c r="L35" s="19"/>
      <c r="M35" s="28"/>
      <c r="N35" s="21">
        <f t="shared" si="5"/>
        <v>0</v>
      </c>
      <c r="O35" s="16"/>
      <c r="P35" s="23">
        <f t="shared" si="2"/>
        <v>0</v>
      </c>
      <c r="Q35" s="24">
        <f t="shared" si="3"/>
      </c>
    </row>
    <row r="36" spans="4:17" ht="13.5" thickBot="1">
      <c r="D36" s="59" t="s">
        <v>37</v>
      </c>
      <c r="E36" s="16"/>
      <c r="F36" s="16"/>
      <c r="G36" s="16"/>
      <c r="H36" s="60"/>
      <c r="I36" s="61"/>
      <c r="J36" s="49">
        <f>SUM(J27:J35)</f>
        <v>21.522536000000002</v>
      </c>
      <c r="K36" s="50"/>
      <c r="L36" s="62"/>
      <c r="M36" s="63"/>
      <c r="N36" s="49">
        <f>SUM(N27:N35)</f>
        <v>20.871319</v>
      </c>
      <c r="O36" s="50"/>
      <c r="P36" s="53">
        <f t="shared" si="2"/>
        <v>-0.6512170000000026</v>
      </c>
      <c r="Q36" s="54">
        <f t="shared" si="3"/>
        <v>-0.03025744735657557</v>
      </c>
    </row>
    <row r="37" spans="4:17" ht="13.5" thickBot="1">
      <c r="D37" s="18" t="s">
        <v>38</v>
      </c>
      <c r="E37" s="16"/>
      <c r="F37" s="16"/>
      <c r="G37" s="16"/>
      <c r="H37" s="64">
        <v>0.13</v>
      </c>
      <c r="I37" s="65"/>
      <c r="J37" s="66">
        <f>J36*H37</f>
        <v>2.79792968</v>
      </c>
      <c r="K37" s="16"/>
      <c r="L37" s="64">
        <v>0.13</v>
      </c>
      <c r="M37" s="67"/>
      <c r="N37" s="66">
        <f>N36*L37</f>
        <v>2.71327147</v>
      </c>
      <c r="O37" s="16"/>
      <c r="P37" s="23">
        <f t="shared" si="2"/>
        <v>-0.08465821000000018</v>
      </c>
      <c r="Q37" s="24">
        <f t="shared" si="3"/>
        <v>-0.030257447356575512</v>
      </c>
    </row>
    <row r="38" spans="4:17" ht="26.25" thickBot="1">
      <c r="D38" s="46" t="s">
        <v>39</v>
      </c>
      <c r="E38" s="16"/>
      <c r="F38" s="16"/>
      <c r="G38" s="16"/>
      <c r="H38" s="47"/>
      <c r="I38" s="48"/>
      <c r="J38" s="49">
        <f>ROUND(SUM(J36:J37),2)</f>
        <v>24.32</v>
      </c>
      <c r="K38" s="50"/>
      <c r="L38" s="51"/>
      <c r="M38" s="52"/>
      <c r="N38" s="49">
        <f>ROUND(SUM(N36:N37),2)</f>
        <v>23.58</v>
      </c>
      <c r="O38" s="50"/>
      <c r="P38" s="53">
        <f t="shared" si="2"/>
        <v>-0.740000000000002</v>
      </c>
      <c r="Q38" s="54">
        <f t="shared" si="3"/>
        <v>-0.03042763157894745</v>
      </c>
    </row>
    <row r="39" ht="10.5" customHeight="1"/>
    <row r="40" spans="4:12" ht="12.75">
      <c r="D40" s="6" t="s">
        <v>40</v>
      </c>
      <c r="H40" s="68">
        <v>0.0344</v>
      </c>
      <c r="L40" s="68">
        <v>0.0358</v>
      </c>
    </row>
    <row r="41" ht="10.5" customHeight="1"/>
    <row r="42" ht="12.75">
      <c r="B42" s="6" t="s">
        <v>41</v>
      </c>
    </row>
    <row r="43" spans="2:17" ht="12.7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2:17" ht="12.7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2:17" ht="12.7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</row>
    <row r="46" spans="2:17" ht="12.75"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</row>
    <row r="47" spans="2:17" ht="12.75"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</sheetData>
  <sheetProtection selectLockedCells="1"/>
  <mergeCells count="8">
    <mergeCell ref="B43:Q47"/>
    <mergeCell ref="F2:Q2"/>
    <mergeCell ref="H6:J6"/>
    <mergeCell ref="L6:N6"/>
    <mergeCell ref="P6:Q6"/>
    <mergeCell ref="F7:F8"/>
    <mergeCell ref="P7:P8"/>
    <mergeCell ref="Q7:Q8"/>
  </mergeCells>
  <dataValidations count="2">
    <dataValidation type="list" allowBlank="1" showInputMessage="1" showErrorMessage="1" sqref="F9:F23 F25:F26 F28:F35">
      <formula1>$B$2:$B$5</formula1>
    </dataValidation>
    <dataValidation type="list" allowBlank="1" showInputMessage="1" showErrorMessage="1" sqref="G9:G23 G25:G26 G28:G35">
      <formula1>$B$2:$B$7</formula1>
    </dataValidation>
  </dataValidations>
  <printOptions/>
  <pageMargins left="0.75" right="0.75" top="1.553125" bottom="1" header="0.5" footer="0.5"/>
  <pageSetup horizontalDpi="600" verticalDpi="600" orientation="portrait" scale="67" r:id="rId2"/>
  <headerFooter alignWithMargins="0">
    <oddHeader>&amp;L&amp;G&amp;C&amp;"Helvetica,Regular"&amp;9Attachment AY&amp;R&amp;"Helvetica,Regular"&amp;9Hydro Ottawa Limited
EB-2011-0054
Exhibit J3
Tab 1
Schedule 4
Attachment AY
Filed: 2011-06-17
Page &amp;P of &amp;N</oddHeader>
    <oddFooter>&amp;L&amp;"Helvetica,Regular"&amp;8 2012 Electricity Distribution Rate Application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 Ottawa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janes</dc:creator>
  <cp:keywords/>
  <dc:description/>
  <cp:lastModifiedBy>serraoje</cp:lastModifiedBy>
  <cp:lastPrinted>2011-06-14T14:02:25Z</cp:lastPrinted>
  <dcterms:created xsi:type="dcterms:W3CDTF">2011-05-28T16:08:38Z</dcterms:created>
  <dcterms:modified xsi:type="dcterms:W3CDTF">2011-06-17T20:12:06Z</dcterms:modified>
  <cp:category/>
  <cp:version/>
  <cp:contentType/>
  <cp:contentStatus/>
</cp:coreProperties>
</file>