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9465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<sst xmlns="http://schemas.openxmlformats.org/spreadsheetml/2006/main" count="188" uniqueCount="51">
  <si>
    <t>Capitalization Ratio</t>
  </si>
  <si>
    <t>Cost Rate</t>
  </si>
  <si>
    <t>Return</t>
  </si>
  <si>
    <t>Total Debt</t>
  </si>
  <si>
    <t>Common Equity</t>
  </si>
  <si>
    <t>Total</t>
  </si>
  <si>
    <t>Long Term Debt</t>
  </si>
  <si>
    <t>Short Term Debt</t>
  </si>
  <si>
    <t>(%)</t>
  </si>
  <si>
    <t>($ 000)</t>
  </si>
  <si>
    <t>Historical Year - 2008 (ACTUAL)</t>
  </si>
  <si>
    <t>Historical Year - 2008 (APPROVED)</t>
  </si>
  <si>
    <t>Short Term Debt (1)</t>
  </si>
  <si>
    <t>Test Year - 2012</t>
  </si>
  <si>
    <t>Bridge Year - 2011</t>
  </si>
  <si>
    <t>Historical Year - 2009 (ACTUAL)</t>
  </si>
  <si>
    <t>Historical Year - 2010 (ACTUAL)</t>
  </si>
  <si>
    <t>Avg Monthly Debt Outstanding</t>
  </si>
  <si>
    <t>July 1, 2012</t>
  </si>
  <si>
    <t>$15 million grid promissory note</t>
  </si>
  <si>
    <t>Dec. 1, 2011</t>
  </si>
  <si>
    <t>Sept. 1, 2011</t>
  </si>
  <si>
    <t>June 1, 2011</t>
  </si>
  <si>
    <t>April 30, 2010</t>
  </si>
  <si>
    <t>Dec. 21, 2009</t>
  </si>
  <si>
    <t>Dec. 20, 2006</t>
  </si>
  <si>
    <t>$50 million promissory note</t>
  </si>
  <si>
    <t>July 1, 2005</t>
  </si>
  <si>
    <t>$32.2 million promissory note</t>
  </si>
  <si>
    <t>$200 million promissory note</t>
  </si>
  <si>
    <t>Carrying Cost     ($)</t>
  </si>
  <si>
    <t>Effective Days</t>
  </si>
  <si>
    <t>Coupon Rate</t>
  </si>
  <si>
    <t>Principal            ($)</t>
  </si>
  <si>
    <t>Issue Date</t>
  </si>
  <si>
    <t>Description</t>
  </si>
  <si>
    <t>Table  5</t>
  </si>
  <si>
    <t>Bridge Year  - 2011</t>
  </si>
  <si>
    <t>Table  4</t>
  </si>
  <si>
    <t>Historical Year - 2010</t>
  </si>
  <si>
    <t>Table  3</t>
  </si>
  <si>
    <t>Historical Year - 2009</t>
  </si>
  <si>
    <t>Table  2</t>
  </si>
  <si>
    <t>Historical Year - 2008</t>
  </si>
  <si>
    <t>Table  1</t>
  </si>
  <si>
    <t>1. See Table 1 for calculation of Long Term Debt rate</t>
  </si>
  <si>
    <t>2. See Table 2 for calculation of Long Term Debt rate</t>
  </si>
  <si>
    <t>3. See Table 3 for calculation of Long Term Debt rate</t>
  </si>
  <si>
    <t>4. See Table 4 for calculation of Long Term Debt rate</t>
  </si>
  <si>
    <t>5. See Table 5 for calculation of Long Term Debt rate</t>
  </si>
  <si>
    <t>(1) Includes Credit Facility Availabilty Costs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</si>
</sst>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%"/>
    <numFmt numFmtId="165" formatCode="_-* #,##0_-;\-* #,##0_-;_-* &quot;-&quot;??_-;_-@_-"/>
    <numFmt numFmtId="166" formatCode="_-&quot;$&quot;* #,##0_-;\-&quot;$&quot;* #,##0_-;_-&quot;$&quot;* &quot;-&quot;??_-;_-@_-"/>
  </numFmts>
  <fonts count="21"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indexed="8"/>
      <name val="Helvetica"/>
      <family val="2"/>
    </font>
    <font>
      <sz val="8"/>
      <color indexed="8"/>
      <name val="Helvetica"/>
      <family val="2"/>
    </font>
    <font>
      <b/>
      <sz val="11"/>
      <color indexed="8"/>
      <name val="Helvetic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20" borderId="10" xfId="0" applyFont="1" applyFill="1" applyBorder="1" applyAlignment="1">
      <alignment/>
    </xf>
    <xf numFmtId="0" fontId="2" fillId="20" borderId="11" xfId="0" applyFont="1" applyFill="1" applyBorder="1" applyAlignment="1">
      <alignment/>
    </xf>
    <xf numFmtId="166" fontId="2" fillId="20" borderId="11" xfId="44" applyNumberFormat="1" applyFont="1" applyFill="1" applyBorder="1" applyAlignment="1">
      <alignment/>
    </xf>
    <xf numFmtId="0" fontId="4" fillId="20" borderId="11" xfId="0" applyFont="1" applyFill="1" applyBorder="1" applyAlignment="1">
      <alignment horizontal="center"/>
    </xf>
    <xf numFmtId="166" fontId="2" fillId="20" borderId="12" xfId="44" applyNumberFormat="1" applyFont="1" applyFill="1" applyBorder="1" applyAlignment="1">
      <alignment/>
    </xf>
    <xf numFmtId="166" fontId="4" fillId="0" borderId="0" xfId="44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166" fontId="4" fillId="0" borderId="0" xfId="44" applyNumberFormat="1" applyFont="1" applyBorder="1" applyAlignment="1" quotePrefix="1">
      <alignment horizontal="right"/>
    </xf>
    <xf numFmtId="0" fontId="2" fillId="0" borderId="0" xfId="0" applyFont="1" applyBorder="1" applyAlignment="1">
      <alignment horizontal="right"/>
    </xf>
    <xf numFmtId="166" fontId="2" fillId="0" borderId="0" xfId="44" applyNumberFormat="1" applyFont="1" applyBorder="1" applyAlignment="1">
      <alignment horizontal="right"/>
    </xf>
    <xf numFmtId="0" fontId="4" fillId="0" borderId="0" xfId="0" applyFont="1" applyAlignment="1">
      <alignment/>
    </xf>
    <xf numFmtId="10" fontId="2" fillId="0" borderId="0" xfId="57" applyNumberFormat="1" applyFont="1" applyAlignment="1">
      <alignment/>
    </xf>
    <xf numFmtId="166" fontId="2" fillId="0" borderId="0" xfId="44" applyNumberFormat="1" applyFont="1" applyAlignment="1">
      <alignment/>
    </xf>
    <xf numFmtId="10" fontId="2" fillId="0" borderId="13" xfId="57" applyNumberFormat="1" applyFont="1" applyBorder="1" applyAlignment="1">
      <alignment/>
    </xf>
    <xf numFmtId="166" fontId="2" fillId="0" borderId="13" xfId="44" applyNumberFormat="1" applyFont="1" applyBorder="1" applyAlignment="1">
      <alignment/>
    </xf>
    <xf numFmtId="10" fontId="2" fillId="0" borderId="0" xfId="57" applyNumberFormat="1" applyFont="1" applyBorder="1" applyAlignment="1">
      <alignment/>
    </xf>
    <xf numFmtId="166" fontId="2" fillId="0" borderId="0" xfId="44" applyNumberFormat="1" applyFont="1" applyBorder="1" applyAlignment="1">
      <alignment/>
    </xf>
    <xf numFmtId="9" fontId="2" fillId="0" borderId="0" xfId="57" applyFont="1" applyAlignment="1">
      <alignment/>
    </xf>
    <xf numFmtId="10" fontId="4" fillId="0" borderId="0" xfId="0" applyNumberFormat="1" applyFont="1" applyBorder="1" applyAlignment="1">
      <alignment/>
    </xf>
    <xf numFmtId="166" fontId="4" fillId="0" borderId="0" xfId="44" applyNumberFormat="1" applyFont="1" applyBorder="1" applyAlignment="1">
      <alignment/>
    </xf>
    <xf numFmtId="10" fontId="4" fillId="0" borderId="0" xfId="57" applyNumberFormat="1" applyFont="1" applyAlignment="1">
      <alignment/>
    </xf>
    <xf numFmtId="166" fontId="4" fillId="0" borderId="0" xfId="44" applyNumberFormat="1" applyFont="1" applyAlignment="1">
      <alignment/>
    </xf>
    <xf numFmtId="10" fontId="2" fillId="0" borderId="0" xfId="0" applyNumberFormat="1" applyFont="1" applyAlignment="1">
      <alignment/>
    </xf>
    <xf numFmtId="10" fontId="2" fillId="0" borderId="0" xfId="0" applyNumberFormat="1" applyFont="1" applyBorder="1" applyAlignment="1">
      <alignment/>
    </xf>
    <xf numFmtId="1" fontId="3" fillId="0" borderId="0" xfId="57" applyNumberFormat="1" applyFont="1" applyAlignment="1">
      <alignment horizontal="left" vertical="top"/>
    </xf>
    <xf numFmtId="0" fontId="3" fillId="0" borderId="0" xfId="0" applyFont="1" applyAlignment="1">
      <alignment/>
    </xf>
    <xf numFmtId="0" fontId="4" fillId="20" borderId="10" xfId="0" applyFont="1" applyFill="1" applyBorder="1" applyAlignment="1">
      <alignment/>
    </xf>
    <xf numFmtId="5" fontId="2" fillId="0" borderId="0" xfId="0" applyNumberFormat="1" applyFont="1" applyAlignment="1">
      <alignment/>
    </xf>
    <xf numFmtId="37" fontId="2" fillId="0" borderId="0" xfId="42" applyNumberFormat="1" applyFont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37" fontId="4" fillId="0" borderId="0" xfId="42" applyNumberFormat="1" applyFont="1" applyBorder="1" applyAlignment="1">
      <alignment horizontal="right"/>
    </xf>
    <xf numFmtId="10" fontId="4" fillId="0" borderId="0" xfId="57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2" fillId="0" borderId="16" xfId="0" applyFont="1" applyBorder="1" applyAlignment="1">
      <alignment/>
    </xf>
    <xf numFmtId="15" fontId="2" fillId="0" borderId="0" xfId="0" applyNumberFormat="1" applyFont="1" applyBorder="1" applyAlignment="1" quotePrefix="1">
      <alignment/>
    </xf>
    <xf numFmtId="37" fontId="2" fillId="0" borderId="0" xfId="42" applyNumberFormat="1" applyFont="1" applyBorder="1" applyAlignment="1">
      <alignment horizontal="right"/>
    </xf>
    <xf numFmtId="164" fontId="2" fillId="0" borderId="0" xfId="57" applyNumberFormat="1" applyFont="1" applyBorder="1" applyAlignment="1">
      <alignment horizontal="right"/>
    </xf>
    <xf numFmtId="165" fontId="2" fillId="0" borderId="15" xfId="42" applyNumberFormat="1" applyFont="1" applyBorder="1" applyAlignment="1">
      <alignment horizontal="right"/>
    </xf>
    <xf numFmtId="37" fontId="2" fillId="0" borderId="0" xfId="42" applyNumberFormat="1" applyFont="1" applyBorder="1" applyAlignment="1">
      <alignment/>
    </xf>
    <xf numFmtId="164" fontId="2" fillId="0" borderId="0" xfId="57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3" xfId="0" applyFont="1" applyBorder="1" applyAlignment="1">
      <alignment/>
    </xf>
    <xf numFmtId="37" fontId="2" fillId="0" borderId="13" xfId="42" applyNumberFormat="1" applyFont="1" applyBorder="1" applyAlignment="1">
      <alignment/>
    </xf>
    <xf numFmtId="1" fontId="2" fillId="0" borderId="18" xfId="0" applyNumberFormat="1" applyFont="1" applyBorder="1" applyAlignment="1">
      <alignment/>
    </xf>
    <xf numFmtId="0" fontId="4" fillId="20" borderId="17" xfId="0" applyFont="1" applyFill="1" applyBorder="1" applyAlignment="1">
      <alignment vertical="center"/>
    </xf>
    <xf numFmtId="0" fontId="4" fillId="20" borderId="13" xfId="0" applyFont="1" applyFill="1" applyBorder="1" applyAlignment="1">
      <alignment vertical="center"/>
    </xf>
    <xf numFmtId="37" fontId="4" fillId="20" borderId="13" xfId="42" applyNumberFormat="1" applyFont="1" applyFill="1" applyBorder="1" applyAlignment="1">
      <alignment vertical="center"/>
    </xf>
    <xf numFmtId="164" fontId="4" fillId="20" borderId="13" xfId="57" applyNumberFormat="1" applyFont="1" applyFill="1" applyBorder="1" applyAlignment="1">
      <alignment vertical="center"/>
    </xf>
    <xf numFmtId="165" fontId="4" fillId="20" borderId="18" xfId="42" applyNumberFormat="1" applyFont="1" applyFill="1" applyBorder="1" applyAlignment="1">
      <alignment vertical="center"/>
    </xf>
    <xf numFmtId="0" fontId="2" fillId="0" borderId="0" xfId="0" applyFont="1" applyBorder="1" applyAlignment="1" quotePrefix="1">
      <alignment/>
    </xf>
    <xf numFmtId="0" fontId="2" fillId="0" borderId="0" xfId="0" applyFont="1" applyFill="1" applyBorder="1" applyAlignment="1">
      <alignment/>
    </xf>
    <xf numFmtId="10" fontId="4" fillId="20" borderId="19" xfId="57" applyNumberFormat="1" applyFont="1" applyFill="1" applyBorder="1" applyAlignment="1">
      <alignment horizontal="center" vertical="center" wrapText="1"/>
    </xf>
    <xf numFmtId="0" fontId="2" fillId="20" borderId="13" xfId="0" applyFont="1" applyFill="1" applyBorder="1" applyAlignment="1">
      <alignment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2" fillId="20" borderId="18" xfId="0" applyFont="1" applyFill="1" applyBorder="1" applyAlignment="1">
      <alignment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2" fillId="20" borderId="22" xfId="0" applyFont="1" applyFill="1" applyBorder="1" applyAlignment="1">
      <alignment vertical="center" wrapText="1"/>
    </xf>
    <xf numFmtId="37" fontId="4" fillId="20" borderId="19" xfId="42" applyNumberFormat="1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121"/>
  <sheetViews>
    <sheetView tabSelected="1" view="pageLayout" workbookViewId="0" topLeftCell="A61">
      <selection activeCell="B63" sqref="B63"/>
    </sheetView>
  </sheetViews>
  <sheetFormatPr defaultColWidth="9.140625" defaultRowHeight="15"/>
  <cols>
    <col min="1" max="1" width="9.140625" style="1" customWidth="1"/>
    <col min="2" max="4" width="15.7109375" style="1" customWidth="1"/>
    <col min="5" max="5" width="5.7109375" style="1" customWidth="1"/>
    <col min="6" max="6" width="12.7109375" style="16" customWidth="1"/>
    <col min="7" max="7" width="5.7109375" style="1" customWidth="1"/>
    <col min="8" max="8" width="15.7109375" style="1" customWidth="1"/>
    <col min="9" max="9" width="5.7109375" style="1" customWidth="1"/>
    <col min="10" max="10" width="12.7109375" style="16" customWidth="1"/>
    <col min="11" max="13" width="9.140625" style="1" customWidth="1"/>
    <col min="14" max="14" width="11.57421875" style="1" bestFit="1" customWidth="1"/>
    <col min="15" max="16384" width="9.140625" style="1" customWidth="1"/>
  </cols>
  <sheetData>
    <row r="2" spans="4:10" ht="15">
      <c r="D2" s="2"/>
      <c r="E2" s="3"/>
      <c r="F2" s="4"/>
      <c r="G2" s="5" t="s">
        <v>11</v>
      </c>
      <c r="H2" s="3"/>
      <c r="I2" s="3"/>
      <c r="J2" s="6"/>
    </row>
    <row r="4" spans="6:10" ht="15">
      <c r="F4" s="7" t="s">
        <v>0</v>
      </c>
      <c r="H4" s="8" t="s">
        <v>1</v>
      </c>
      <c r="I4" s="8"/>
      <c r="J4" s="7" t="s">
        <v>2</v>
      </c>
    </row>
    <row r="6" spans="2:10" ht="15">
      <c r="B6" s="9"/>
      <c r="D6" s="10" t="s">
        <v>8</v>
      </c>
      <c r="E6" s="10"/>
      <c r="F6" s="11" t="s">
        <v>9</v>
      </c>
      <c r="H6" s="10" t="s">
        <v>8</v>
      </c>
      <c r="I6" s="10"/>
      <c r="J6" s="11" t="s">
        <v>9</v>
      </c>
    </row>
    <row r="7" spans="2:10" ht="15">
      <c r="B7" s="9"/>
      <c r="D7" s="10"/>
      <c r="E7" s="10"/>
      <c r="F7" s="11"/>
      <c r="H7" s="12"/>
      <c r="I7" s="12"/>
      <c r="J7" s="13"/>
    </row>
    <row r="8" spans="2:12" ht="15">
      <c r="B8" s="14" t="s">
        <v>6</v>
      </c>
      <c r="D8" s="15">
        <f>+$F$8/$F$16</f>
        <v>0.5599993124371525</v>
      </c>
      <c r="E8" s="15"/>
      <c r="F8" s="16">
        <v>325788</v>
      </c>
      <c r="H8" s="15">
        <v>0.0526</v>
      </c>
      <c r="J8" s="16">
        <f>+F8*H8</f>
        <v>17136.448800000002</v>
      </c>
      <c r="L8" s="15"/>
    </row>
    <row r="9" spans="2:12" ht="15">
      <c r="B9" s="14" t="s">
        <v>7</v>
      </c>
      <c r="D9" s="17">
        <f>+$F$9/$F$16</f>
        <v>0.04000068756284754</v>
      </c>
      <c r="E9" s="17"/>
      <c r="F9" s="18">
        <v>23271</v>
      </c>
      <c r="H9" s="17">
        <v>0.0493</v>
      </c>
      <c r="I9" s="17"/>
      <c r="J9" s="18">
        <f>+F9*H9</f>
        <v>1147.2603</v>
      </c>
      <c r="L9" s="15"/>
    </row>
    <row r="10" spans="2:10" ht="15">
      <c r="B10" s="14" t="s">
        <v>3</v>
      </c>
      <c r="D10" s="19">
        <f>SUM(D8:D9)</f>
        <v>0.6000000000000001</v>
      </c>
      <c r="E10" s="19"/>
      <c r="F10" s="20">
        <f>SUM(F8:F9)</f>
        <v>349059</v>
      </c>
      <c r="H10" s="15"/>
      <c r="I10" s="15"/>
      <c r="J10" s="16">
        <f>SUM(J8:J9)</f>
        <v>18283.7091</v>
      </c>
    </row>
    <row r="11" spans="4:9" ht="14.25">
      <c r="D11" s="21"/>
      <c r="E11" s="21"/>
      <c r="H11" s="21"/>
      <c r="I11" s="21"/>
    </row>
    <row r="12" spans="8:9" ht="14.25">
      <c r="H12" s="21"/>
      <c r="I12" s="21"/>
    </row>
    <row r="13" spans="2:12" ht="15">
      <c r="B13" s="14" t="s">
        <v>4</v>
      </c>
      <c r="D13" s="17">
        <f>+$F$13/$F$16</f>
        <v>0.4</v>
      </c>
      <c r="E13" s="17"/>
      <c r="F13" s="18">
        <v>232706</v>
      </c>
      <c r="H13" s="17">
        <v>0.0881</v>
      </c>
      <c r="I13" s="17"/>
      <c r="J13" s="18">
        <f>+F13*H13</f>
        <v>20501.3986</v>
      </c>
      <c r="L13" s="15"/>
    </row>
    <row r="14" spans="8:9" ht="14.25">
      <c r="H14" s="21"/>
      <c r="I14" s="21"/>
    </row>
    <row r="15" spans="8:9" ht="14.25">
      <c r="H15" s="21"/>
      <c r="I15" s="21"/>
    </row>
    <row r="16" spans="2:12" ht="15">
      <c r="B16" s="14" t="s">
        <v>5</v>
      </c>
      <c r="D16" s="22">
        <f>+D10+D13</f>
        <v>1</v>
      </c>
      <c r="E16" s="22"/>
      <c r="F16" s="23">
        <f>+F10+F13</f>
        <v>581765</v>
      </c>
      <c r="G16" s="14"/>
      <c r="H16" s="24">
        <f>+J16/F16</f>
        <v>0.06666799773104261</v>
      </c>
      <c r="I16" s="24"/>
      <c r="J16" s="25">
        <f>+J13+J10</f>
        <v>38785.1077</v>
      </c>
      <c r="L16" s="26"/>
    </row>
    <row r="17" spans="2:9" ht="15">
      <c r="B17" s="14"/>
      <c r="D17" s="27"/>
      <c r="E17" s="27"/>
      <c r="F17" s="20"/>
      <c r="H17" s="15"/>
      <c r="I17" s="15"/>
    </row>
    <row r="18" spans="2:9" ht="15">
      <c r="B18" s="14"/>
      <c r="D18" s="27"/>
      <c r="E18" s="27"/>
      <c r="F18" s="20"/>
      <c r="H18" s="15"/>
      <c r="I18" s="15"/>
    </row>
    <row r="19" spans="2:9" ht="15">
      <c r="B19" s="14"/>
      <c r="D19" s="27"/>
      <c r="E19" s="27"/>
      <c r="F19" s="20"/>
      <c r="H19" s="15"/>
      <c r="I19" s="15"/>
    </row>
    <row r="22" spans="4:10" ht="15">
      <c r="D22" s="2"/>
      <c r="E22" s="3"/>
      <c r="F22" s="4"/>
      <c r="G22" s="5" t="s">
        <v>10</v>
      </c>
      <c r="H22" s="3"/>
      <c r="I22" s="3"/>
      <c r="J22" s="6"/>
    </row>
    <row r="24" spans="6:10" ht="15">
      <c r="F24" s="7" t="s">
        <v>0</v>
      </c>
      <c r="H24" s="8" t="s">
        <v>1</v>
      </c>
      <c r="I24" s="8"/>
      <c r="J24" s="7" t="s">
        <v>2</v>
      </c>
    </row>
    <row r="26" spans="2:10" ht="15">
      <c r="B26" s="9"/>
      <c r="D26" s="10" t="s">
        <v>8</v>
      </c>
      <c r="E26" s="10"/>
      <c r="F26" s="11" t="s">
        <v>9</v>
      </c>
      <c r="H26" s="10" t="s">
        <v>8</v>
      </c>
      <c r="I26" s="10"/>
      <c r="J26" s="11" t="s">
        <v>9</v>
      </c>
    </row>
    <row r="27" spans="2:10" ht="15">
      <c r="B27" s="9"/>
      <c r="D27" s="10"/>
      <c r="E27" s="10"/>
      <c r="F27" s="11"/>
      <c r="H27" s="12"/>
      <c r="I27" s="12"/>
      <c r="J27" s="13"/>
    </row>
    <row r="28" spans="2:12" ht="15">
      <c r="B28" s="14" t="s">
        <v>6</v>
      </c>
      <c r="D28" s="15">
        <f>+$F$28/$F$36</f>
        <v>0.5509252209089383</v>
      </c>
      <c r="E28" s="15"/>
      <c r="F28" s="16">
        <v>282185</v>
      </c>
      <c r="H28" s="15">
        <f>+J28/F28</f>
        <v>0.05272427662703546</v>
      </c>
      <c r="I28" s="28">
        <v>1</v>
      </c>
      <c r="J28" s="16">
        <v>14878</v>
      </c>
      <c r="L28" s="15"/>
    </row>
    <row r="29" spans="2:12" ht="15">
      <c r="B29" s="14" t="s">
        <v>7</v>
      </c>
      <c r="D29" s="17">
        <f>+$F$29/$F$36</f>
        <v>0.011928887431130688</v>
      </c>
      <c r="E29" s="17"/>
      <c r="F29" s="18">
        <v>6110</v>
      </c>
      <c r="H29" s="17">
        <f>+J29/F29</f>
        <v>0.043862520458265136</v>
      </c>
      <c r="I29" s="17"/>
      <c r="J29" s="18">
        <v>268</v>
      </c>
      <c r="L29" s="15"/>
    </row>
    <row r="30" spans="2:10" ht="15">
      <c r="B30" s="14" t="s">
        <v>3</v>
      </c>
      <c r="D30" s="19">
        <f>SUM(D28:D29)</f>
        <v>0.562854108340069</v>
      </c>
      <c r="E30" s="19"/>
      <c r="F30" s="20">
        <f>SUM(F28:F29)</f>
        <v>288295</v>
      </c>
      <c r="H30" s="15"/>
      <c r="I30" s="15"/>
      <c r="J30" s="16">
        <f>SUM(J28:J29)</f>
        <v>15146</v>
      </c>
    </row>
    <row r="31" spans="4:9" ht="14.25">
      <c r="D31" s="21"/>
      <c r="E31" s="21"/>
      <c r="H31" s="21"/>
      <c r="I31" s="21"/>
    </row>
    <row r="32" spans="8:9" ht="14.25">
      <c r="H32" s="21"/>
      <c r="I32" s="21"/>
    </row>
    <row r="33" spans="2:12" ht="15">
      <c r="B33" s="14" t="s">
        <v>4</v>
      </c>
      <c r="D33" s="17">
        <f>+$F$33/$F$36</f>
        <v>0.43714589165993106</v>
      </c>
      <c r="E33" s="17"/>
      <c r="F33" s="18">
        <v>223907</v>
      </c>
      <c r="H33" s="17">
        <f>+J33/F33</f>
        <v>0.09730825744617184</v>
      </c>
      <c r="I33" s="17"/>
      <c r="J33" s="18">
        <v>21788</v>
      </c>
      <c r="L33" s="15"/>
    </row>
    <row r="34" spans="8:9" ht="14.25">
      <c r="H34" s="21"/>
      <c r="I34" s="21"/>
    </row>
    <row r="35" spans="8:9" ht="14.25">
      <c r="H35" s="21"/>
      <c r="I35" s="21"/>
    </row>
    <row r="36" spans="2:12" ht="15">
      <c r="B36" s="14" t="s">
        <v>5</v>
      </c>
      <c r="D36" s="22">
        <f>+D30+D33</f>
        <v>1</v>
      </c>
      <c r="E36" s="22"/>
      <c r="F36" s="23">
        <f>+F30+F33</f>
        <v>512202</v>
      </c>
      <c r="G36" s="14"/>
      <c r="H36" s="24">
        <f>+J36/F36</f>
        <v>0.0721082697841867</v>
      </c>
      <c r="I36" s="24"/>
      <c r="J36" s="25">
        <f>+J33+J30</f>
        <v>36934</v>
      </c>
      <c r="L36" s="26"/>
    </row>
    <row r="37" spans="2:9" ht="15">
      <c r="B37" s="14"/>
      <c r="D37" s="27"/>
      <c r="E37" s="27"/>
      <c r="F37" s="20"/>
      <c r="H37" s="15"/>
      <c r="I37" s="15"/>
    </row>
    <row r="38" spans="2:9" ht="15">
      <c r="B38" s="14"/>
      <c r="D38" s="27"/>
      <c r="E38" s="27"/>
      <c r="F38" s="20"/>
      <c r="H38" s="15"/>
      <c r="I38" s="15"/>
    </row>
    <row r="39" spans="2:9" ht="15">
      <c r="B39" s="14"/>
      <c r="D39" s="27"/>
      <c r="E39" s="27"/>
      <c r="F39" s="20"/>
      <c r="H39" s="15"/>
      <c r="I39" s="15"/>
    </row>
    <row r="42" spans="4:10" ht="15">
      <c r="D42" s="2"/>
      <c r="E42" s="3"/>
      <c r="F42" s="4"/>
      <c r="G42" s="5" t="s">
        <v>15</v>
      </c>
      <c r="H42" s="3"/>
      <c r="I42" s="3"/>
      <c r="J42" s="6"/>
    </row>
    <row r="44" spans="6:10" ht="15">
      <c r="F44" s="7" t="s">
        <v>0</v>
      </c>
      <c r="H44" s="8" t="s">
        <v>1</v>
      </c>
      <c r="I44" s="8"/>
      <c r="J44" s="7" t="s">
        <v>2</v>
      </c>
    </row>
    <row r="46" spans="2:10" ht="15">
      <c r="B46" s="9"/>
      <c r="D46" s="10" t="s">
        <v>8</v>
      </c>
      <c r="E46" s="10"/>
      <c r="F46" s="11" t="s">
        <v>9</v>
      </c>
      <c r="H46" s="10" t="s">
        <v>8</v>
      </c>
      <c r="I46" s="10"/>
      <c r="J46" s="11" t="s">
        <v>9</v>
      </c>
    </row>
    <row r="47" spans="2:10" ht="15">
      <c r="B47" s="9"/>
      <c r="D47" s="10"/>
      <c r="E47" s="10"/>
      <c r="F47" s="11"/>
      <c r="H47" s="12"/>
      <c r="I47" s="12"/>
      <c r="J47" s="13"/>
    </row>
    <row r="48" spans="2:12" ht="15">
      <c r="B48" s="14" t="s">
        <v>6</v>
      </c>
      <c r="D48" s="15">
        <f>+$F$48/$F$56</f>
        <v>0.5268116630967494</v>
      </c>
      <c r="E48" s="15"/>
      <c r="F48" s="16">
        <v>282596</v>
      </c>
      <c r="H48" s="15">
        <f>+J48/F48</f>
        <v>0.05258743931265835</v>
      </c>
      <c r="I48" s="28">
        <v>2</v>
      </c>
      <c r="J48" s="16">
        <v>14861</v>
      </c>
      <c r="L48" s="15"/>
    </row>
    <row r="49" spans="2:12" ht="15">
      <c r="B49" s="14" t="s">
        <v>12</v>
      </c>
      <c r="D49" s="17">
        <f>+$F$49/$F$56</f>
        <v>0.020401657634682817</v>
      </c>
      <c r="E49" s="17"/>
      <c r="F49" s="18">
        <v>10944</v>
      </c>
      <c r="H49" s="17">
        <f>+J49/F49</f>
        <v>0.0651498538011696</v>
      </c>
      <c r="I49" s="17"/>
      <c r="J49" s="18">
        <f>298+415</f>
        <v>713</v>
      </c>
      <c r="L49" s="15"/>
    </row>
    <row r="50" spans="2:10" ht="15">
      <c r="B50" s="14" t="s">
        <v>3</v>
      </c>
      <c r="D50" s="19">
        <f>SUM(D48:D49)</f>
        <v>0.5472133207314323</v>
      </c>
      <c r="E50" s="19"/>
      <c r="F50" s="20">
        <f>SUM(F48:F49)</f>
        <v>293540</v>
      </c>
      <c r="H50" s="15"/>
      <c r="I50" s="15"/>
      <c r="J50" s="16">
        <f>SUM(J48:J49)</f>
        <v>15574</v>
      </c>
    </row>
    <row r="51" spans="4:9" ht="14.25">
      <c r="D51" s="21"/>
      <c r="E51" s="21"/>
      <c r="H51" s="21"/>
      <c r="I51" s="21"/>
    </row>
    <row r="52" spans="8:9" ht="14.25">
      <c r="H52" s="21"/>
      <c r="I52" s="21"/>
    </row>
    <row r="53" spans="2:12" ht="15">
      <c r="B53" s="14" t="s">
        <v>4</v>
      </c>
      <c r="D53" s="17">
        <f>+$F$53/$F$56</f>
        <v>0.45278667926856775</v>
      </c>
      <c r="E53" s="17"/>
      <c r="F53" s="18">
        <v>242887</v>
      </c>
      <c r="H53" s="17">
        <f>+J53/F53</f>
        <v>0.10696332039178713</v>
      </c>
      <c r="I53" s="17"/>
      <c r="J53" s="18">
        <v>25980</v>
      </c>
      <c r="L53" s="15"/>
    </row>
    <row r="54" spans="8:9" ht="14.25">
      <c r="H54" s="21"/>
      <c r="I54" s="21"/>
    </row>
    <row r="55" spans="8:9" ht="14.25">
      <c r="H55" s="21"/>
      <c r="I55" s="21"/>
    </row>
    <row r="56" spans="2:12" ht="15">
      <c r="B56" s="14" t="s">
        <v>5</v>
      </c>
      <c r="D56" s="22">
        <f>+D50+D53</f>
        <v>1</v>
      </c>
      <c r="E56" s="22"/>
      <c r="F56" s="23">
        <f>+F50+F53</f>
        <v>536427</v>
      </c>
      <c r="G56" s="14"/>
      <c r="H56" s="24">
        <f>+J56/F56</f>
        <v>0.0774644080182392</v>
      </c>
      <c r="I56" s="24"/>
      <c r="J56" s="25">
        <f>+J53+J50</f>
        <v>41554</v>
      </c>
      <c r="L56" s="26"/>
    </row>
    <row r="57" spans="2:12" ht="15">
      <c r="B57" s="14"/>
      <c r="D57" s="22"/>
      <c r="E57" s="22"/>
      <c r="F57" s="23"/>
      <c r="G57" s="14"/>
      <c r="H57" s="24"/>
      <c r="I57" s="24"/>
      <c r="J57" s="25"/>
      <c r="L57" s="26"/>
    </row>
    <row r="58" ht="14.25">
      <c r="B58" s="1" t="s">
        <v>50</v>
      </c>
    </row>
    <row r="59" ht="14.25">
      <c r="B59" s="29" t="s">
        <v>45</v>
      </c>
    </row>
    <row r="60" ht="14.25">
      <c r="B60" s="29" t="s">
        <v>46</v>
      </c>
    </row>
    <row r="63" spans="4:10" ht="15">
      <c r="D63" s="30"/>
      <c r="E63" s="3"/>
      <c r="F63" s="4"/>
      <c r="G63" s="5" t="s">
        <v>16</v>
      </c>
      <c r="H63" s="3"/>
      <c r="I63" s="3"/>
      <c r="J63" s="6"/>
    </row>
    <row r="65" spans="6:10" ht="15">
      <c r="F65" s="7" t="s">
        <v>0</v>
      </c>
      <c r="H65" s="8" t="s">
        <v>1</v>
      </c>
      <c r="I65" s="8"/>
      <c r="J65" s="7" t="s">
        <v>2</v>
      </c>
    </row>
    <row r="67" spans="2:10" ht="15">
      <c r="B67" s="9"/>
      <c r="D67" s="10" t="s">
        <v>8</v>
      </c>
      <c r="E67" s="10"/>
      <c r="F67" s="11" t="s">
        <v>9</v>
      </c>
      <c r="H67" s="10" t="s">
        <v>8</v>
      </c>
      <c r="I67" s="10"/>
      <c r="J67" s="11" t="s">
        <v>9</v>
      </c>
    </row>
    <row r="68" spans="2:10" ht="15">
      <c r="B68" s="9"/>
      <c r="D68" s="10"/>
      <c r="E68" s="10"/>
      <c r="F68" s="11"/>
      <c r="H68" s="12"/>
      <c r="I68" s="12"/>
      <c r="J68" s="13"/>
    </row>
    <row r="69" spans="2:12" ht="15">
      <c r="B69" s="14" t="s">
        <v>6</v>
      </c>
      <c r="D69" s="15">
        <f>+$F$69/$F$77</f>
        <v>0.5429044974493897</v>
      </c>
      <c r="E69" s="15"/>
      <c r="F69" s="16">
        <v>307253</v>
      </c>
      <c r="H69" s="15">
        <f>+J69/F69</f>
        <v>0.053106072194575804</v>
      </c>
      <c r="I69" s="28">
        <v>3</v>
      </c>
      <c r="J69" s="16">
        <v>16317</v>
      </c>
      <c r="L69" s="15"/>
    </row>
    <row r="70" spans="2:12" ht="15">
      <c r="B70" s="14" t="s">
        <v>12</v>
      </c>
      <c r="D70" s="17">
        <f>+$F$70/$F$77</f>
        <v>0.006064214947441703</v>
      </c>
      <c r="E70" s="17"/>
      <c r="F70" s="18">
        <v>3432</v>
      </c>
      <c r="H70" s="17">
        <f>+J70/F70</f>
        <v>0.07546620046620046</v>
      </c>
      <c r="I70" s="17"/>
      <c r="J70" s="18">
        <v>259</v>
      </c>
      <c r="L70" s="15"/>
    </row>
    <row r="71" spans="2:10" ht="15">
      <c r="B71" s="14" t="s">
        <v>3</v>
      </c>
      <c r="D71" s="19">
        <f>SUM(D69:D70)</f>
        <v>0.5489687123968314</v>
      </c>
      <c r="E71" s="19"/>
      <c r="F71" s="20">
        <f>SUM(F69:F70)</f>
        <v>310685</v>
      </c>
      <c r="H71" s="15"/>
      <c r="I71" s="15"/>
      <c r="J71" s="16">
        <f>SUM(J69:J70)</f>
        <v>16576</v>
      </c>
    </row>
    <row r="72" spans="4:9" ht="14.25">
      <c r="D72" s="21"/>
      <c r="E72" s="21"/>
      <c r="H72" s="21"/>
      <c r="I72" s="21"/>
    </row>
    <row r="73" spans="8:9" ht="14.25">
      <c r="H73" s="21"/>
      <c r="I73" s="21"/>
    </row>
    <row r="74" spans="2:12" ht="15">
      <c r="B74" s="14" t="s">
        <v>4</v>
      </c>
      <c r="D74" s="17">
        <f>+$F$74/$F$77</f>
        <v>0.4510312876031685</v>
      </c>
      <c r="E74" s="17"/>
      <c r="F74" s="18">
        <v>255258</v>
      </c>
      <c r="H74" s="17">
        <f>+J74/F74</f>
        <v>0.10331115968941228</v>
      </c>
      <c r="I74" s="17"/>
      <c r="J74" s="18">
        <v>26371</v>
      </c>
      <c r="L74" s="15"/>
    </row>
    <row r="75" spans="8:9" ht="14.25">
      <c r="H75" s="21"/>
      <c r="I75" s="21"/>
    </row>
    <row r="76" spans="8:9" ht="14.25">
      <c r="H76" s="21"/>
      <c r="I76" s="21"/>
    </row>
    <row r="77" spans="2:12" ht="15">
      <c r="B77" s="14" t="s">
        <v>5</v>
      </c>
      <c r="D77" s="22">
        <f>+D71+D74</f>
        <v>1</v>
      </c>
      <c r="E77" s="22"/>
      <c r="F77" s="23">
        <f>+F71+F74</f>
        <v>565943</v>
      </c>
      <c r="G77" s="14"/>
      <c r="H77" s="24">
        <f>+J77/F77</f>
        <v>0.07588573407569313</v>
      </c>
      <c r="I77" s="24"/>
      <c r="J77" s="25">
        <f>+J74+J71</f>
        <v>42947</v>
      </c>
      <c r="L77" s="26"/>
    </row>
    <row r="78" spans="2:9" ht="15">
      <c r="B78" s="14"/>
      <c r="D78" s="27"/>
      <c r="E78" s="27"/>
      <c r="F78" s="20"/>
      <c r="H78" s="15"/>
      <c r="I78" s="15"/>
    </row>
    <row r="79" spans="4:9" ht="14.25">
      <c r="D79" s="27"/>
      <c r="E79" s="27"/>
      <c r="F79" s="20"/>
      <c r="H79" s="15"/>
      <c r="I79" s="15"/>
    </row>
    <row r="80" spans="2:9" ht="14.25">
      <c r="B80" s="1" t="s">
        <v>50</v>
      </c>
      <c r="D80" s="27"/>
      <c r="E80" s="27"/>
      <c r="F80" s="20"/>
      <c r="H80" s="15"/>
      <c r="I80" s="15"/>
    </row>
    <row r="83" spans="4:10" ht="15">
      <c r="D83" s="2"/>
      <c r="E83" s="3"/>
      <c r="F83" s="4"/>
      <c r="G83" s="5" t="s">
        <v>14</v>
      </c>
      <c r="H83" s="3"/>
      <c r="I83" s="3"/>
      <c r="J83" s="6"/>
    </row>
    <row r="85" spans="6:10" ht="15">
      <c r="F85" s="7" t="s">
        <v>0</v>
      </c>
      <c r="H85" s="8" t="s">
        <v>1</v>
      </c>
      <c r="I85" s="8"/>
      <c r="J85" s="7" t="s">
        <v>2</v>
      </c>
    </row>
    <row r="87" spans="2:10" ht="15">
      <c r="B87" s="9"/>
      <c r="D87" s="10" t="s">
        <v>8</v>
      </c>
      <c r="E87" s="10"/>
      <c r="F87" s="11" t="s">
        <v>9</v>
      </c>
      <c r="H87" s="10" t="s">
        <v>8</v>
      </c>
      <c r="I87" s="10"/>
      <c r="J87" s="11" t="s">
        <v>9</v>
      </c>
    </row>
    <row r="88" spans="2:10" ht="15">
      <c r="B88" s="9"/>
      <c r="D88" s="10"/>
      <c r="E88" s="10"/>
      <c r="F88" s="11"/>
      <c r="H88" s="12"/>
      <c r="I88" s="12"/>
      <c r="J88" s="13"/>
    </row>
    <row r="89" spans="2:12" ht="15">
      <c r="B89" s="14" t="s">
        <v>6</v>
      </c>
      <c r="D89" s="15">
        <v>0.56</v>
      </c>
      <c r="E89" s="15"/>
      <c r="F89" s="20">
        <f>+D89*F97</f>
        <v>360015.60000000003</v>
      </c>
      <c r="H89" s="15">
        <v>0.05341</v>
      </c>
      <c r="I89" s="28">
        <v>4</v>
      </c>
      <c r="J89" s="16">
        <f>+F89*H89</f>
        <v>19228.433196</v>
      </c>
      <c r="L89" s="15"/>
    </row>
    <row r="90" spans="2:12" ht="15">
      <c r="B90" s="14" t="s">
        <v>7</v>
      </c>
      <c r="D90" s="17">
        <v>0.04</v>
      </c>
      <c r="E90" s="17"/>
      <c r="F90" s="18">
        <f>+D90*F97</f>
        <v>25715.4</v>
      </c>
      <c r="H90" s="17">
        <v>0.0246</v>
      </c>
      <c r="I90" s="17"/>
      <c r="J90" s="18">
        <f>+H90*F90</f>
        <v>632.59884</v>
      </c>
      <c r="L90" s="15"/>
    </row>
    <row r="91" spans="2:14" ht="15">
      <c r="B91" s="14" t="s">
        <v>3</v>
      </c>
      <c r="D91" s="19">
        <f>SUM(D89:D90)</f>
        <v>0.6000000000000001</v>
      </c>
      <c r="E91" s="19"/>
      <c r="F91" s="20">
        <f>+F97*D91</f>
        <v>385731.00000000006</v>
      </c>
      <c r="H91" s="15"/>
      <c r="I91" s="15"/>
      <c r="J91" s="16">
        <f>SUM(J89:J90)</f>
        <v>19861.032036</v>
      </c>
      <c r="N91" s="31"/>
    </row>
    <row r="92" spans="4:14" ht="14.25">
      <c r="D92" s="21"/>
      <c r="E92" s="21"/>
      <c r="H92" s="21"/>
      <c r="I92" s="21"/>
      <c r="N92" s="31"/>
    </row>
    <row r="93" spans="8:14" ht="14.25">
      <c r="H93" s="21"/>
      <c r="I93" s="21"/>
      <c r="N93" s="20"/>
    </row>
    <row r="94" spans="2:14" ht="15">
      <c r="B94" s="14" t="s">
        <v>4</v>
      </c>
      <c r="D94" s="17">
        <v>0.4</v>
      </c>
      <c r="E94" s="17"/>
      <c r="F94" s="18">
        <f>+D94*F97</f>
        <v>257154</v>
      </c>
      <c r="H94" s="17">
        <v>0.0958</v>
      </c>
      <c r="I94" s="17"/>
      <c r="J94" s="18">
        <f>+F94*H94</f>
        <v>24635.353199999998</v>
      </c>
      <c r="L94" s="15"/>
      <c r="N94" s="31"/>
    </row>
    <row r="95" spans="8:9" ht="14.25">
      <c r="H95" s="21"/>
      <c r="I95" s="21"/>
    </row>
    <row r="96" spans="8:9" ht="14.25">
      <c r="H96" s="21"/>
      <c r="I96" s="21"/>
    </row>
    <row r="97" spans="2:12" ht="15">
      <c r="B97" s="14" t="s">
        <v>5</v>
      </c>
      <c r="D97" s="22">
        <f>+D91+D94</f>
        <v>1</v>
      </c>
      <c r="E97" s="22"/>
      <c r="F97" s="23">
        <v>642885</v>
      </c>
      <c r="G97" s="14"/>
      <c r="H97" s="24">
        <f>+J97/F97</f>
        <v>0.0692136</v>
      </c>
      <c r="I97" s="24"/>
      <c r="J97" s="25">
        <f>+J94+J91</f>
        <v>44496.385236</v>
      </c>
      <c r="L97" s="26"/>
    </row>
    <row r="103" spans="4:10" ht="15">
      <c r="D103" s="2"/>
      <c r="E103" s="3"/>
      <c r="F103" s="4"/>
      <c r="G103" s="5" t="s">
        <v>13</v>
      </c>
      <c r="H103" s="3"/>
      <c r="I103" s="3"/>
      <c r="J103" s="6"/>
    </row>
    <row r="105" spans="6:10" ht="15">
      <c r="F105" s="7" t="s">
        <v>0</v>
      </c>
      <c r="H105" s="8" t="s">
        <v>1</v>
      </c>
      <c r="I105" s="8"/>
      <c r="J105" s="7" t="s">
        <v>2</v>
      </c>
    </row>
    <row r="107" spans="2:10" ht="15">
      <c r="B107" s="9"/>
      <c r="D107" s="10" t="s">
        <v>8</v>
      </c>
      <c r="E107" s="10"/>
      <c r="F107" s="11" t="s">
        <v>9</v>
      </c>
      <c r="H107" s="10" t="s">
        <v>8</v>
      </c>
      <c r="I107" s="10"/>
      <c r="J107" s="11" t="s">
        <v>9</v>
      </c>
    </row>
    <row r="108" spans="2:10" ht="15">
      <c r="B108" s="9"/>
      <c r="D108" s="10"/>
      <c r="E108" s="10"/>
      <c r="F108" s="11"/>
      <c r="H108" s="12"/>
      <c r="I108" s="12"/>
      <c r="J108" s="13"/>
    </row>
    <row r="109" spans="2:12" ht="15">
      <c r="B109" s="14" t="s">
        <v>6</v>
      </c>
      <c r="D109" s="15">
        <v>0.56</v>
      </c>
      <c r="E109" s="15"/>
      <c r="F109" s="20">
        <f>+D109*F117</f>
        <v>379402.80000000005</v>
      </c>
      <c r="H109" s="15">
        <v>0.0539</v>
      </c>
      <c r="I109" s="28">
        <v>5</v>
      </c>
      <c r="J109" s="16">
        <f>+H109*F109</f>
        <v>20449.810920000004</v>
      </c>
      <c r="L109" s="15"/>
    </row>
    <row r="110" spans="2:12" ht="15">
      <c r="B110" s="14" t="s">
        <v>7</v>
      </c>
      <c r="D110" s="17">
        <v>0.04</v>
      </c>
      <c r="E110" s="17"/>
      <c r="F110" s="18">
        <f>+D110*F117</f>
        <v>27100.2</v>
      </c>
      <c r="H110" s="17">
        <v>0.0246</v>
      </c>
      <c r="I110" s="17"/>
      <c r="J110" s="18">
        <f>+H110*F110</f>
        <v>666.66492</v>
      </c>
      <c r="L110" s="15"/>
    </row>
    <row r="111" spans="2:14" ht="15">
      <c r="B111" s="14" t="s">
        <v>3</v>
      </c>
      <c r="D111" s="19">
        <f>SUM(D109:D110)</f>
        <v>0.6000000000000001</v>
      </c>
      <c r="E111" s="19"/>
      <c r="F111" s="20">
        <f>+F117*D111</f>
        <v>406503.00000000006</v>
      </c>
      <c r="H111" s="15"/>
      <c r="I111" s="15"/>
      <c r="J111" s="16">
        <f>SUM(J109:J110)</f>
        <v>21116.475840000003</v>
      </c>
      <c r="N111" s="31"/>
    </row>
    <row r="112" spans="4:14" ht="14.25">
      <c r="D112" s="21"/>
      <c r="E112" s="21"/>
      <c r="H112" s="21"/>
      <c r="I112" s="21"/>
      <c r="N112" s="31"/>
    </row>
    <row r="113" spans="8:14" ht="14.25">
      <c r="H113" s="21"/>
      <c r="I113" s="21"/>
      <c r="N113" s="20"/>
    </row>
    <row r="114" spans="2:14" ht="15">
      <c r="B114" s="14" t="s">
        <v>4</v>
      </c>
      <c r="D114" s="17">
        <v>0.4</v>
      </c>
      <c r="E114" s="17"/>
      <c r="F114" s="18">
        <f>+D114*F117</f>
        <v>271002</v>
      </c>
      <c r="H114" s="17">
        <v>0.0958</v>
      </c>
      <c r="I114" s="17"/>
      <c r="J114" s="18">
        <f>+F114*H114</f>
        <v>25961.991599999998</v>
      </c>
      <c r="L114" s="15"/>
      <c r="N114" s="31"/>
    </row>
    <row r="115" spans="8:9" ht="14.25">
      <c r="H115" s="21"/>
      <c r="I115" s="21"/>
    </row>
    <row r="116" spans="8:9" ht="14.25">
      <c r="H116" s="21"/>
      <c r="I116" s="21"/>
    </row>
    <row r="117" spans="2:12" ht="15">
      <c r="B117" s="14" t="s">
        <v>5</v>
      </c>
      <c r="D117" s="22">
        <f>+D111+D114</f>
        <v>1</v>
      </c>
      <c r="E117" s="22"/>
      <c r="F117" s="23">
        <v>677505</v>
      </c>
      <c r="G117" s="14"/>
      <c r="H117" s="24">
        <f>+J117/F117</f>
        <v>0.069488</v>
      </c>
      <c r="I117" s="24"/>
      <c r="J117" s="25">
        <f>+J114+J111</f>
        <v>47078.46744</v>
      </c>
      <c r="L117" s="26"/>
    </row>
    <row r="119" ht="14.25">
      <c r="B119" s="29" t="s">
        <v>47</v>
      </c>
    </row>
    <row r="120" ht="14.25">
      <c r="B120" s="29" t="s">
        <v>48</v>
      </c>
    </row>
    <row r="121" ht="14.25">
      <c r="B121" s="29" t="s">
        <v>49</v>
      </c>
    </row>
  </sheetData>
  <sheetProtection/>
  <printOptions/>
  <pageMargins left="0.7086614173228347" right="0.7086614173228347" top="1.23625" bottom="0.7480314960629921" header="0.31496062992125984" footer="0.31496062992125984"/>
  <pageSetup fitToHeight="2" horizontalDpi="600" verticalDpi="600" orientation="portrait" scale="69" r:id="rId2"/>
  <headerFooter alignWithMargins="0">
    <oddHeader>&amp;L&amp;G&amp;C&amp;"Helvetica,Regular"&amp;8Attachment AF - Appendix (2-N)&amp;R&amp;"Helvetica,Regular"&amp;8Hydro Ottawa Limited
EB-2011-0054
Exhibit E1
Tab 1
Schedule 1
Attachment AF
Filed: 2011-06-17
Page &amp;P of &amp;N</oddHeader>
  </headerFooter>
  <rowBreaks count="1" manualBreakCount="1">
    <brk id="60" max="9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90"/>
  <sheetViews>
    <sheetView tabSelected="1" view="pageLayout" workbookViewId="0" topLeftCell="A50">
      <selection activeCell="B63" sqref="B63"/>
    </sheetView>
  </sheetViews>
  <sheetFormatPr defaultColWidth="9.140625" defaultRowHeight="15"/>
  <cols>
    <col min="1" max="1" width="3.7109375" style="1" customWidth="1"/>
    <col min="2" max="2" width="30.7109375" style="1" customWidth="1"/>
    <col min="3" max="3" width="15.7109375" style="1" customWidth="1"/>
    <col min="4" max="4" width="15.7109375" style="32" customWidth="1"/>
    <col min="5" max="5" width="15.7109375" style="15" customWidth="1"/>
    <col min="6" max="7" width="15.7109375" style="1" customWidth="1"/>
    <col min="8" max="8" width="3.7109375" style="1" customWidth="1"/>
    <col min="9" max="11" width="15.7109375" style="1" customWidth="1"/>
    <col min="12" max="16384" width="9.140625" style="1" customWidth="1"/>
  </cols>
  <sheetData>
    <row r="2" ht="15">
      <c r="B2" s="14" t="s">
        <v>44</v>
      </c>
    </row>
    <row r="3" ht="15">
      <c r="B3" s="14" t="s">
        <v>43</v>
      </c>
    </row>
    <row r="5" spans="2:7" ht="14.25">
      <c r="B5" s="61" t="s">
        <v>35</v>
      </c>
      <c r="C5" s="58" t="s">
        <v>34</v>
      </c>
      <c r="D5" s="63" t="s">
        <v>33</v>
      </c>
      <c r="E5" s="56" t="s">
        <v>32</v>
      </c>
      <c r="F5" s="58" t="s">
        <v>31</v>
      </c>
      <c r="G5" s="59" t="s">
        <v>30</v>
      </c>
    </row>
    <row r="6" spans="2:7" ht="14.25">
      <c r="B6" s="62"/>
      <c r="C6" s="57"/>
      <c r="D6" s="57"/>
      <c r="E6" s="57"/>
      <c r="F6" s="57"/>
      <c r="G6" s="60"/>
    </row>
    <row r="7" spans="2:7" ht="15">
      <c r="B7" s="33"/>
      <c r="C7" s="34"/>
      <c r="D7" s="35"/>
      <c r="E7" s="36"/>
      <c r="F7" s="10"/>
      <c r="G7" s="37"/>
    </row>
    <row r="8" spans="2:7" ht="14.25">
      <c r="B8" s="38" t="s">
        <v>29</v>
      </c>
      <c r="C8" s="39" t="s">
        <v>27</v>
      </c>
      <c r="D8" s="40">
        <v>200000000</v>
      </c>
      <c r="E8" s="41">
        <v>0.0514</v>
      </c>
      <c r="F8" s="9">
        <v>366</v>
      </c>
      <c r="G8" s="42">
        <f>+D8*E8*(F8/365)</f>
        <v>10308164.383561645</v>
      </c>
    </row>
    <row r="9" spans="2:7" ht="14.25">
      <c r="B9" s="38" t="s">
        <v>28</v>
      </c>
      <c r="C9" s="39" t="s">
        <v>27</v>
      </c>
      <c r="D9" s="43">
        <v>32185000</v>
      </c>
      <c r="E9" s="44">
        <v>0.059</v>
      </c>
      <c r="F9" s="9">
        <v>366</v>
      </c>
      <c r="G9" s="42">
        <f>+D9*E9*(F9/365)</f>
        <v>1904117.5068493153</v>
      </c>
    </row>
    <row r="10" spans="2:7" ht="14.25">
      <c r="B10" s="38" t="s">
        <v>26</v>
      </c>
      <c r="C10" s="9" t="s">
        <v>25</v>
      </c>
      <c r="D10" s="43">
        <v>50000000</v>
      </c>
      <c r="E10" s="44">
        <v>0.05318</v>
      </c>
      <c r="F10" s="9">
        <v>366</v>
      </c>
      <c r="G10" s="42">
        <f>+D10*E10*(F10/365)</f>
        <v>2666284.9315068494</v>
      </c>
    </row>
    <row r="11" spans="2:7" ht="14.25">
      <c r="B11" s="45"/>
      <c r="C11" s="46"/>
      <c r="D11" s="47"/>
      <c r="E11" s="17"/>
      <c r="F11" s="46"/>
      <c r="G11" s="48"/>
    </row>
    <row r="12" spans="2:7" ht="20.25" customHeight="1">
      <c r="B12" s="49" t="s">
        <v>17</v>
      </c>
      <c r="C12" s="50"/>
      <c r="D12" s="51">
        <f>SUM(D8:D11)</f>
        <v>282185000</v>
      </c>
      <c r="E12" s="52">
        <f>+G12/D12</f>
        <v>0.0527262853160792</v>
      </c>
      <c r="F12" s="50"/>
      <c r="G12" s="53">
        <f>SUM(G8:G11)</f>
        <v>14878566.82191781</v>
      </c>
    </row>
    <row r="18" ht="15">
      <c r="B18" s="14" t="s">
        <v>42</v>
      </c>
    </row>
    <row r="19" ht="15">
      <c r="B19" s="14" t="s">
        <v>41</v>
      </c>
    </row>
    <row r="21" spans="2:7" ht="14.25">
      <c r="B21" s="61" t="s">
        <v>35</v>
      </c>
      <c r="C21" s="58" t="s">
        <v>34</v>
      </c>
      <c r="D21" s="63" t="s">
        <v>33</v>
      </c>
      <c r="E21" s="56" t="s">
        <v>32</v>
      </c>
      <c r="F21" s="58" t="s">
        <v>31</v>
      </c>
      <c r="G21" s="59" t="s">
        <v>30</v>
      </c>
    </row>
    <row r="22" spans="2:7" ht="14.25">
      <c r="B22" s="62"/>
      <c r="C22" s="57"/>
      <c r="D22" s="57"/>
      <c r="E22" s="57"/>
      <c r="F22" s="57"/>
      <c r="G22" s="60"/>
    </row>
    <row r="23" spans="2:7" ht="15">
      <c r="B23" s="33"/>
      <c r="C23" s="34"/>
      <c r="D23" s="35"/>
      <c r="E23" s="36"/>
      <c r="F23" s="10"/>
      <c r="G23" s="37"/>
    </row>
    <row r="24" spans="2:7" ht="14.25">
      <c r="B24" s="38" t="s">
        <v>29</v>
      </c>
      <c r="C24" s="39" t="s">
        <v>27</v>
      </c>
      <c r="D24" s="40">
        <v>200000000</v>
      </c>
      <c r="E24" s="41">
        <v>0.0514</v>
      </c>
      <c r="F24" s="9">
        <v>365</v>
      </c>
      <c r="G24" s="42">
        <f>+D24*E24*(F24/365)</f>
        <v>10280000</v>
      </c>
    </row>
    <row r="25" spans="2:7" ht="14.25">
      <c r="B25" s="38" t="s">
        <v>28</v>
      </c>
      <c r="C25" s="39" t="s">
        <v>27</v>
      </c>
      <c r="D25" s="43">
        <v>32185000</v>
      </c>
      <c r="E25" s="44">
        <v>0.059</v>
      </c>
      <c r="F25" s="9">
        <v>365</v>
      </c>
      <c r="G25" s="42">
        <f>+D25*E25*(F25/365)</f>
        <v>1898915</v>
      </c>
    </row>
    <row r="26" spans="2:7" ht="14.25">
      <c r="B26" s="38" t="s">
        <v>26</v>
      </c>
      <c r="C26" s="9" t="s">
        <v>25</v>
      </c>
      <c r="D26" s="43">
        <v>50000000</v>
      </c>
      <c r="E26" s="44">
        <v>0.05318</v>
      </c>
      <c r="F26" s="9">
        <v>365</v>
      </c>
      <c r="G26" s="42">
        <f>+D26*E26*(F26/365)</f>
        <v>2659000</v>
      </c>
    </row>
    <row r="27" spans="2:7" ht="14.25">
      <c r="B27" s="38" t="s">
        <v>19</v>
      </c>
      <c r="C27" s="9" t="s">
        <v>24</v>
      </c>
      <c r="D27" s="43">
        <v>15000000</v>
      </c>
      <c r="E27" s="44">
        <v>0.0585</v>
      </c>
      <c r="F27" s="12">
        <v>10</v>
      </c>
      <c r="G27" s="42">
        <f>+D27*E27*(F27/365)</f>
        <v>24041.095890410958</v>
      </c>
    </row>
    <row r="28" spans="2:7" ht="14.25">
      <c r="B28" s="45"/>
      <c r="C28" s="46"/>
      <c r="D28" s="47"/>
      <c r="E28" s="17"/>
      <c r="F28" s="46"/>
      <c r="G28" s="48"/>
    </row>
    <row r="29" spans="2:7" ht="20.25" customHeight="1">
      <c r="B29" s="49" t="s">
        <v>17</v>
      </c>
      <c r="C29" s="50"/>
      <c r="D29" s="51">
        <f>SUM(D24:D26)+D28+((F27/365)*D27)</f>
        <v>282595958.9041096</v>
      </c>
      <c r="E29" s="52">
        <f>+G29/D29</f>
        <v>0.05259083022108383</v>
      </c>
      <c r="F29" s="50"/>
      <c r="G29" s="53">
        <f>SUM(G24:G28)</f>
        <v>14861956.09589041</v>
      </c>
    </row>
    <row r="35" ht="15">
      <c r="B35" s="14" t="s">
        <v>40</v>
      </c>
    </row>
    <row r="36" ht="15">
      <c r="B36" s="14" t="s">
        <v>39</v>
      </c>
    </row>
    <row r="38" spans="2:7" ht="14.25">
      <c r="B38" s="61" t="s">
        <v>35</v>
      </c>
      <c r="C38" s="58" t="s">
        <v>34</v>
      </c>
      <c r="D38" s="63" t="s">
        <v>33</v>
      </c>
      <c r="E38" s="56" t="s">
        <v>32</v>
      </c>
      <c r="F38" s="58" t="s">
        <v>31</v>
      </c>
      <c r="G38" s="59" t="s">
        <v>30</v>
      </c>
    </row>
    <row r="39" spans="2:7" ht="14.25">
      <c r="B39" s="62"/>
      <c r="C39" s="57"/>
      <c r="D39" s="57"/>
      <c r="E39" s="57"/>
      <c r="F39" s="57"/>
      <c r="G39" s="60"/>
    </row>
    <row r="40" spans="2:7" ht="15">
      <c r="B40" s="33"/>
      <c r="C40" s="34"/>
      <c r="D40" s="35"/>
      <c r="E40" s="36"/>
      <c r="F40" s="10"/>
      <c r="G40" s="37"/>
    </row>
    <row r="41" spans="2:7" ht="14.25">
      <c r="B41" s="38" t="s">
        <v>29</v>
      </c>
      <c r="C41" s="39" t="s">
        <v>27</v>
      </c>
      <c r="D41" s="40">
        <v>200000000</v>
      </c>
      <c r="E41" s="41">
        <v>0.0514</v>
      </c>
      <c r="F41" s="9">
        <v>365</v>
      </c>
      <c r="G41" s="42">
        <f>+D41*E41*(F41/365)</f>
        <v>10280000</v>
      </c>
    </row>
    <row r="42" spans="2:7" ht="14.25">
      <c r="B42" s="38" t="s">
        <v>28</v>
      </c>
      <c r="C42" s="39" t="s">
        <v>27</v>
      </c>
      <c r="D42" s="43">
        <v>32185000</v>
      </c>
      <c r="E42" s="44">
        <v>0.059</v>
      </c>
      <c r="F42" s="9">
        <v>365</v>
      </c>
      <c r="G42" s="42">
        <f>+D42*E42*(F42/365)</f>
        <v>1898915</v>
      </c>
    </row>
    <row r="43" spans="2:7" ht="14.25">
      <c r="B43" s="38" t="s">
        <v>26</v>
      </c>
      <c r="C43" s="9" t="s">
        <v>25</v>
      </c>
      <c r="D43" s="43">
        <v>50000000</v>
      </c>
      <c r="E43" s="44">
        <v>0.05318</v>
      </c>
      <c r="F43" s="9">
        <v>365</v>
      </c>
      <c r="G43" s="42">
        <f>+D43*E43*(F43/365)</f>
        <v>2659000</v>
      </c>
    </row>
    <row r="44" spans="2:7" ht="14.25">
      <c r="B44" s="38" t="s">
        <v>19</v>
      </c>
      <c r="C44" s="9" t="s">
        <v>24</v>
      </c>
      <c r="D44" s="43">
        <v>15000000</v>
      </c>
      <c r="E44" s="44">
        <v>0.0585</v>
      </c>
      <c r="F44" s="9">
        <v>365</v>
      </c>
      <c r="G44" s="42">
        <f>+D44*E44*(F44/365)</f>
        <v>877500</v>
      </c>
    </row>
    <row r="45" spans="2:7" ht="14.25">
      <c r="B45" s="38" t="s">
        <v>19</v>
      </c>
      <c r="C45" s="39" t="s">
        <v>23</v>
      </c>
      <c r="D45" s="43">
        <v>15000000</v>
      </c>
      <c r="E45" s="44">
        <v>0.0597</v>
      </c>
      <c r="F45" s="12">
        <v>245</v>
      </c>
      <c r="G45" s="42">
        <f>+D45*E45*(F45/365)</f>
        <v>601089.0410958905</v>
      </c>
    </row>
    <row r="46" spans="2:7" ht="14.25">
      <c r="B46" s="45"/>
      <c r="C46" s="46"/>
      <c r="D46" s="47"/>
      <c r="E46" s="17"/>
      <c r="F46" s="46"/>
      <c r="G46" s="48"/>
    </row>
    <row r="47" spans="2:7" ht="20.25" customHeight="1">
      <c r="B47" s="49" t="s">
        <v>17</v>
      </c>
      <c r="C47" s="50"/>
      <c r="D47" s="51">
        <f>SUM(D41:D44)+D46+((F45/365)*D45)</f>
        <v>307253493.15068495</v>
      </c>
      <c r="E47" s="52">
        <f>+G47/D47</f>
        <v>0.0531043727893237</v>
      </c>
      <c r="F47" s="50"/>
      <c r="G47" s="53">
        <f>SUM(G41:G46)</f>
        <v>16316504.04109589</v>
      </c>
    </row>
    <row r="53" ht="15">
      <c r="B53" s="14" t="s">
        <v>38</v>
      </c>
    </row>
    <row r="54" ht="15">
      <c r="B54" s="14" t="s">
        <v>37</v>
      </c>
    </row>
    <row r="56" spans="2:7" ht="14.25">
      <c r="B56" s="61" t="s">
        <v>35</v>
      </c>
      <c r="C56" s="58" t="s">
        <v>34</v>
      </c>
      <c r="D56" s="63" t="s">
        <v>33</v>
      </c>
      <c r="E56" s="56" t="s">
        <v>32</v>
      </c>
      <c r="F56" s="58" t="s">
        <v>31</v>
      </c>
      <c r="G56" s="59" t="s">
        <v>30</v>
      </c>
    </row>
    <row r="57" spans="2:7" ht="14.25">
      <c r="B57" s="62"/>
      <c r="C57" s="57"/>
      <c r="D57" s="57"/>
      <c r="E57" s="57"/>
      <c r="F57" s="57"/>
      <c r="G57" s="60"/>
    </row>
    <row r="58" spans="2:7" ht="15">
      <c r="B58" s="33"/>
      <c r="C58" s="34"/>
      <c r="D58" s="35"/>
      <c r="E58" s="36"/>
      <c r="F58" s="10"/>
      <c r="G58" s="37"/>
    </row>
    <row r="59" spans="2:7" ht="14.25">
      <c r="B59" s="38" t="s">
        <v>29</v>
      </c>
      <c r="C59" s="39" t="s">
        <v>27</v>
      </c>
      <c r="D59" s="40">
        <v>200000000</v>
      </c>
      <c r="E59" s="41">
        <v>0.0514</v>
      </c>
      <c r="F59" s="9">
        <v>365</v>
      </c>
      <c r="G59" s="42">
        <f aca="true" t="shared" si="0" ref="G59:G66">+D59*E59*(F59/365)</f>
        <v>10280000</v>
      </c>
    </row>
    <row r="60" spans="2:7" ht="14.25">
      <c r="B60" s="38" t="s">
        <v>28</v>
      </c>
      <c r="C60" s="39" t="s">
        <v>27</v>
      </c>
      <c r="D60" s="43">
        <v>32185000</v>
      </c>
      <c r="E60" s="44">
        <v>0.059</v>
      </c>
      <c r="F60" s="9">
        <v>365</v>
      </c>
      <c r="G60" s="42">
        <f t="shared" si="0"/>
        <v>1898915</v>
      </c>
    </row>
    <row r="61" spans="2:7" ht="14.25">
      <c r="B61" s="38" t="s">
        <v>26</v>
      </c>
      <c r="C61" s="9" t="s">
        <v>25</v>
      </c>
      <c r="D61" s="43">
        <v>50000000</v>
      </c>
      <c r="E61" s="44">
        <v>0.05318</v>
      </c>
      <c r="F61" s="9">
        <v>365</v>
      </c>
      <c r="G61" s="42">
        <f t="shared" si="0"/>
        <v>2659000</v>
      </c>
    </row>
    <row r="62" spans="2:7" ht="14.25">
      <c r="B62" s="38" t="s">
        <v>19</v>
      </c>
      <c r="C62" s="9" t="s">
        <v>24</v>
      </c>
      <c r="D62" s="43">
        <v>15000000</v>
      </c>
      <c r="E62" s="44">
        <v>0.0585</v>
      </c>
      <c r="F62" s="9">
        <v>365</v>
      </c>
      <c r="G62" s="42">
        <f t="shared" si="0"/>
        <v>877500</v>
      </c>
    </row>
    <row r="63" spans="2:7" ht="14.25">
      <c r="B63" s="38" t="s">
        <v>19</v>
      </c>
      <c r="C63" s="39" t="s">
        <v>23</v>
      </c>
      <c r="D63" s="43">
        <v>15000000</v>
      </c>
      <c r="E63" s="44">
        <v>0.0597</v>
      </c>
      <c r="F63" s="9">
        <v>365</v>
      </c>
      <c r="G63" s="42">
        <f t="shared" si="0"/>
        <v>895500</v>
      </c>
    </row>
    <row r="64" spans="2:7" ht="14.25">
      <c r="B64" s="38" t="s">
        <v>19</v>
      </c>
      <c r="C64" s="54" t="s">
        <v>22</v>
      </c>
      <c r="D64" s="43">
        <v>15000000</v>
      </c>
      <c r="E64" s="44">
        <v>0.0575</v>
      </c>
      <c r="F64" s="55">
        <v>214</v>
      </c>
      <c r="G64" s="42">
        <f t="shared" si="0"/>
        <v>505684.93150684936</v>
      </c>
    </row>
    <row r="65" spans="1:7" ht="14.25">
      <c r="A65" s="44"/>
      <c r="B65" s="38" t="s">
        <v>19</v>
      </c>
      <c r="C65" s="54" t="s">
        <v>21</v>
      </c>
      <c r="D65" s="43">
        <v>15000000</v>
      </c>
      <c r="E65" s="44">
        <v>0.0575</v>
      </c>
      <c r="F65" s="55">
        <v>122</v>
      </c>
      <c r="G65" s="42">
        <f t="shared" si="0"/>
        <v>288287.6712328767</v>
      </c>
    </row>
    <row r="66" spans="2:7" ht="14.25">
      <c r="B66" s="38" t="s">
        <v>19</v>
      </c>
      <c r="C66" s="9" t="s">
        <v>20</v>
      </c>
      <c r="D66" s="43">
        <v>15000000</v>
      </c>
      <c r="E66" s="44">
        <v>0.0575</v>
      </c>
      <c r="F66" s="55">
        <v>31</v>
      </c>
      <c r="G66" s="42">
        <f t="shared" si="0"/>
        <v>73253.42465753424</v>
      </c>
    </row>
    <row r="67" spans="2:7" ht="14.25">
      <c r="B67" s="45"/>
      <c r="C67" s="46"/>
      <c r="D67" s="47"/>
      <c r="E67" s="17"/>
      <c r="F67" s="46"/>
      <c r="G67" s="48"/>
    </row>
    <row r="68" spans="2:7" ht="20.25" customHeight="1">
      <c r="B68" s="49" t="s">
        <v>17</v>
      </c>
      <c r="C68" s="50"/>
      <c r="D68" s="51">
        <f>SUM(D59:D63)+((F64/365)*D64)+((F65/365)*D65)+((F66/365)*D66)</f>
        <v>327267191.7808219</v>
      </c>
      <c r="E68" s="52">
        <f>+G68/D68</f>
        <v>0.05340633423194696</v>
      </c>
      <c r="F68" s="50"/>
      <c r="G68" s="53">
        <f>SUM(G59:G67)</f>
        <v>17478141.02739726</v>
      </c>
    </row>
    <row r="74" ht="15">
      <c r="B74" s="14" t="s">
        <v>36</v>
      </c>
    </row>
    <row r="75" ht="15">
      <c r="B75" s="14" t="s">
        <v>13</v>
      </c>
    </row>
    <row r="77" spans="2:7" ht="14.25">
      <c r="B77" s="61" t="s">
        <v>35</v>
      </c>
      <c r="C77" s="58" t="s">
        <v>34</v>
      </c>
      <c r="D77" s="63" t="s">
        <v>33</v>
      </c>
      <c r="E77" s="56" t="s">
        <v>32</v>
      </c>
      <c r="F77" s="58" t="s">
        <v>31</v>
      </c>
      <c r="G77" s="59" t="s">
        <v>30</v>
      </c>
    </row>
    <row r="78" spans="2:7" ht="14.25">
      <c r="B78" s="62"/>
      <c r="C78" s="57"/>
      <c r="D78" s="57"/>
      <c r="E78" s="57"/>
      <c r="F78" s="57"/>
      <c r="G78" s="60"/>
    </row>
    <row r="79" spans="2:7" ht="15">
      <c r="B79" s="33"/>
      <c r="C79" s="34"/>
      <c r="D79" s="35"/>
      <c r="E79" s="36"/>
      <c r="F79" s="10"/>
      <c r="G79" s="37"/>
    </row>
    <row r="80" spans="2:7" ht="14.25">
      <c r="B80" s="38" t="s">
        <v>29</v>
      </c>
      <c r="C80" s="39" t="s">
        <v>27</v>
      </c>
      <c r="D80" s="40">
        <v>200000000</v>
      </c>
      <c r="E80" s="41">
        <v>0.0514</v>
      </c>
      <c r="F80" s="9">
        <v>366</v>
      </c>
      <c r="G80" s="42">
        <f aca="true" t="shared" si="1" ref="G80:G88">+D80*E80*(F80/365)</f>
        <v>10308164.383561645</v>
      </c>
    </row>
    <row r="81" spans="2:7" ht="14.25">
      <c r="B81" s="38" t="s">
        <v>28</v>
      </c>
      <c r="C81" s="39" t="s">
        <v>27</v>
      </c>
      <c r="D81" s="43">
        <v>32185000</v>
      </c>
      <c r="E81" s="44">
        <v>0.059</v>
      </c>
      <c r="F81" s="9">
        <v>366</v>
      </c>
      <c r="G81" s="42">
        <f t="shared" si="1"/>
        <v>1904117.5068493153</v>
      </c>
    </row>
    <row r="82" spans="2:7" ht="14.25">
      <c r="B82" s="38" t="s">
        <v>26</v>
      </c>
      <c r="C82" s="9" t="s">
        <v>25</v>
      </c>
      <c r="D82" s="43">
        <v>50000000</v>
      </c>
      <c r="E82" s="44">
        <v>0.05318</v>
      </c>
      <c r="F82" s="9">
        <v>366</v>
      </c>
      <c r="G82" s="42">
        <f t="shared" si="1"/>
        <v>2666284.9315068494</v>
      </c>
    </row>
    <row r="83" spans="2:7" ht="14.25">
      <c r="B83" s="38" t="s">
        <v>19</v>
      </c>
      <c r="C83" s="9" t="s">
        <v>24</v>
      </c>
      <c r="D83" s="43">
        <v>15000000</v>
      </c>
      <c r="E83" s="44">
        <v>0.0585</v>
      </c>
      <c r="F83" s="9">
        <v>366</v>
      </c>
      <c r="G83" s="42">
        <f t="shared" si="1"/>
        <v>879904.1095890412</v>
      </c>
    </row>
    <row r="84" spans="2:7" ht="14.25">
      <c r="B84" s="38" t="s">
        <v>19</v>
      </c>
      <c r="C84" s="39" t="s">
        <v>23</v>
      </c>
      <c r="D84" s="43">
        <v>15000000</v>
      </c>
      <c r="E84" s="44">
        <v>0.0597</v>
      </c>
      <c r="F84" s="9">
        <v>366</v>
      </c>
      <c r="G84" s="42">
        <f t="shared" si="1"/>
        <v>897953.4246575343</v>
      </c>
    </row>
    <row r="85" spans="2:7" ht="14.25">
      <c r="B85" s="38" t="s">
        <v>19</v>
      </c>
      <c r="C85" s="54" t="s">
        <v>22</v>
      </c>
      <c r="D85" s="43">
        <v>15000000</v>
      </c>
      <c r="E85" s="44">
        <v>0.0575</v>
      </c>
      <c r="F85" s="9">
        <v>366</v>
      </c>
      <c r="G85" s="42">
        <f t="shared" si="1"/>
        <v>864863.0136986303</v>
      </c>
    </row>
    <row r="86" spans="2:7" ht="14.25">
      <c r="B86" s="38" t="s">
        <v>19</v>
      </c>
      <c r="C86" s="54" t="s">
        <v>21</v>
      </c>
      <c r="D86" s="43">
        <v>15000000</v>
      </c>
      <c r="E86" s="44">
        <v>0.0575</v>
      </c>
      <c r="F86" s="9">
        <v>366</v>
      </c>
      <c r="G86" s="42">
        <f t="shared" si="1"/>
        <v>864863.0136986303</v>
      </c>
    </row>
    <row r="87" spans="2:7" ht="14.25">
      <c r="B87" s="38" t="s">
        <v>19</v>
      </c>
      <c r="C87" s="9" t="s">
        <v>20</v>
      </c>
      <c r="D87" s="43">
        <v>15000000</v>
      </c>
      <c r="E87" s="44">
        <v>0.0575</v>
      </c>
      <c r="F87" s="9">
        <v>366</v>
      </c>
      <c r="G87" s="42">
        <f t="shared" si="1"/>
        <v>864863.0136986303</v>
      </c>
    </row>
    <row r="88" spans="2:7" ht="14.25">
      <c r="B88" s="38" t="s">
        <v>19</v>
      </c>
      <c r="C88" s="39" t="s">
        <v>18</v>
      </c>
      <c r="D88" s="43">
        <v>15000000</v>
      </c>
      <c r="E88" s="44">
        <v>0.0575</v>
      </c>
      <c r="F88" s="55">
        <v>184</v>
      </c>
      <c r="G88" s="42">
        <f t="shared" si="1"/>
        <v>434794.5205479452</v>
      </c>
    </row>
    <row r="89" spans="2:7" ht="14.25">
      <c r="B89" s="45"/>
      <c r="C89" s="46"/>
      <c r="D89" s="47"/>
      <c r="E89" s="17"/>
      <c r="F89" s="46"/>
      <c r="G89" s="48"/>
    </row>
    <row r="90" spans="2:7" ht="20.25" customHeight="1">
      <c r="B90" s="49" t="s">
        <v>17</v>
      </c>
      <c r="C90" s="50"/>
      <c r="D90" s="51">
        <f>SUM(D80:D87)+((F88/366)*D88)</f>
        <v>364725983.60655737</v>
      </c>
      <c r="E90" s="52">
        <f>+G90/D90</f>
        <v>0.05397424039589125</v>
      </c>
      <c r="F90" s="50"/>
      <c r="G90" s="53">
        <f>SUM(G80:G89)</f>
        <v>19685807.91780822</v>
      </c>
    </row>
  </sheetData>
  <sheetProtection/>
  <mergeCells count="30">
    <mergeCell ref="F77:F78"/>
    <mergeCell ref="B77:B78"/>
    <mergeCell ref="C77:C78"/>
    <mergeCell ref="D77:D78"/>
    <mergeCell ref="E77:E78"/>
    <mergeCell ref="E21:E22"/>
    <mergeCell ref="F21:F22"/>
    <mergeCell ref="G21:G22"/>
    <mergeCell ref="B38:B39"/>
    <mergeCell ref="C38:C39"/>
    <mergeCell ref="D38:D39"/>
    <mergeCell ref="G77:G78"/>
    <mergeCell ref="B5:B6"/>
    <mergeCell ref="C5:C6"/>
    <mergeCell ref="D5:D6"/>
    <mergeCell ref="E5:E6"/>
    <mergeCell ref="F5:F6"/>
    <mergeCell ref="G5:G6"/>
    <mergeCell ref="B21:B22"/>
    <mergeCell ref="C21:C22"/>
    <mergeCell ref="D21:D22"/>
    <mergeCell ref="E38:E39"/>
    <mergeCell ref="F38:F39"/>
    <mergeCell ref="G38:G39"/>
    <mergeCell ref="B56:B57"/>
    <mergeCell ref="C56:C57"/>
    <mergeCell ref="D56:D57"/>
    <mergeCell ref="E56:E57"/>
    <mergeCell ref="F56:F57"/>
    <mergeCell ref="G56:G57"/>
  </mergeCells>
  <printOptions/>
  <pageMargins left="0.7086614173228347" right="0.7086614173228347" top="1.23625" bottom="0.7480314960629921" header="0.31496062992125984" footer="0.31496062992125984"/>
  <pageSetup horizontalDpi="600" verticalDpi="600" orientation="portrait" scale="69" r:id="rId2"/>
  <headerFooter alignWithMargins="0">
    <oddHeader>&amp;L&amp;G&amp;C&amp;"Helvetica,Regular"&amp;8Attachment AF - Appendix (2-N)&amp;R&amp;"Helvetica,Regular"&amp;8Hydro Ottawa Limited
EB-2011-0054
Exhibit E1
Tab 1
Schedule 1
Attachment AF
Filed: 2011-06-17
Page &amp;P of &amp;N</oddHeader>
  </headerFooter>
  <rowBreaks count="1" manualBreakCount="1">
    <brk id="49" max="25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 Ottawa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bettinay</dc:creator>
  <cp:keywords/>
  <dc:description/>
  <cp:lastModifiedBy>serraoje</cp:lastModifiedBy>
  <cp:lastPrinted>2011-06-10T13:19:55Z</cp:lastPrinted>
  <dcterms:created xsi:type="dcterms:W3CDTF">2010-05-19T13:36:56Z</dcterms:created>
  <dcterms:modified xsi:type="dcterms:W3CDTF">2011-06-17T20:17:39Z</dcterms:modified>
  <cp:category/>
  <cp:version/>
  <cp:contentType/>
  <cp:contentStatus/>
</cp:coreProperties>
</file>