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2120" windowHeight="9120" firstSheet="1" activeTab="5"/>
  </bookViews>
  <sheets>
    <sheet name="Actual (08)" sheetId="1" r:id="rId1"/>
    <sheet name="Actual (09)" sheetId="2" r:id="rId2"/>
    <sheet name="Actual (10)" sheetId="3" r:id="rId3"/>
    <sheet name="Bridge (11)" sheetId="4" r:id="rId4"/>
    <sheet name="Test (12)" sheetId="5" r:id="rId5"/>
    <sheet name="Board Approved 2008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Toc231192082" localSheetId="0">'Actual (08)'!$C$1</definedName>
    <definedName name="_Toc231192082" localSheetId="1">'Actual (09)'!$C$1</definedName>
    <definedName name="_Toc231192082" localSheetId="2">'Actual (10)'!$C$1</definedName>
    <definedName name="_Toc231192082" localSheetId="4">'Test (12)'!$C$1</definedName>
    <definedName name="_xlnm.Print_Area" localSheetId="1">'Actual (09)'!$A$1:$I$38</definedName>
    <definedName name="_xlnm.Print_Area" localSheetId="2">'Actual (10)'!$A$1:$I$44</definedName>
    <definedName name="_xlnm.Print_Area" localSheetId="4">'Test (12)'!$A$1:$G$36</definedName>
    <definedName name="_xlnm.Print_Titles" localSheetId="0">'Actual (08)'!$1:$6</definedName>
    <definedName name="_xlnm.Print_Titles" localSheetId="1">'Actual (09)'!$1:$6</definedName>
    <definedName name="_xlnm.Print_Titles" localSheetId="2">'Actual (10)'!$1:$6</definedName>
    <definedName name="_xlnm.Print_Titles" localSheetId="4">'Test (12)'!$1:$6</definedName>
  </definedNames>
  <calcPr fullCalcOnLoad="1"/>
</workbook>
</file>

<file path=xl/comments4.xml><?xml version="1.0" encoding="utf-8"?>
<comments xmlns="http://schemas.openxmlformats.org/spreadsheetml/2006/main">
  <authors>
    <author>Cristina</author>
  </authors>
  <commentList>
    <comment ref="E21" authorId="0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info provided by Kendra</t>
        </r>
      </text>
    </comment>
  </commentList>
</comments>
</file>

<file path=xl/comments5.xml><?xml version="1.0" encoding="utf-8"?>
<comments xmlns="http://schemas.openxmlformats.org/spreadsheetml/2006/main">
  <authors>
    <author>Cristina</author>
  </authors>
  <commentList>
    <comment ref="E21" authorId="0">
      <text>
        <r>
          <rPr>
            <b/>
            <sz val="10"/>
            <rFont val="Tahoma"/>
            <family val="2"/>
          </rPr>
          <t>Cristina:</t>
        </r>
        <r>
          <rPr>
            <sz val="10"/>
            <rFont val="Tahoma"/>
            <family val="2"/>
          </rPr>
          <t xml:space="preserve">
Info provided by Kendra</t>
        </r>
      </text>
    </comment>
  </commentList>
</comments>
</file>

<file path=xl/sharedStrings.xml><?xml version="1.0" encoding="utf-8"?>
<sst xmlns="http://schemas.openxmlformats.org/spreadsheetml/2006/main" count="293" uniqueCount="52">
  <si>
    <t>Name of Company</t>
  </si>
  <si>
    <t>Service Offered</t>
  </si>
  <si>
    <t>Pricing Methodology</t>
  </si>
  <si>
    <t>% Allocation</t>
  </si>
  <si>
    <t>From</t>
  </si>
  <si>
    <t>To</t>
  </si>
  <si>
    <t>Price for the Service ($)  (in thousands of dollars)</t>
  </si>
  <si>
    <t>Cost for the Service ($)   (in thousands of dollars)</t>
  </si>
  <si>
    <r>
      <t>Year:</t>
    </r>
    <r>
      <rPr>
        <b/>
        <u val="single"/>
        <sz val="14"/>
        <color indexed="8"/>
        <rFont val="Arial"/>
        <family val="2"/>
      </rPr>
      <t xml:space="preserve"> _2008____</t>
    </r>
  </si>
  <si>
    <t xml:space="preserve">Total </t>
  </si>
  <si>
    <r>
      <t>Year:</t>
    </r>
    <r>
      <rPr>
        <b/>
        <u val="single"/>
        <sz val="14"/>
        <color indexed="8"/>
        <rFont val="Arial"/>
        <family val="2"/>
      </rPr>
      <t xml:space="preserve"> _2009____</t>
    </r>
  </si>
  <si>
    <r>
      <t>Year:</t>
    </r>
    <r>
      <rPr>
        <b/>
        <u val="single"/>
        <sz val="14"/>
        <color indexed="8"/>
        <rFont val="Arial"/>
        <family val="2"/>
      </rPr>
      <t xml:space="preserve"> _2010____</t>
    </r>
  </si>
  <si>
    <t>Budget</t>
  </si>
  <si>
    <r>
      <t>Year:</t>
    </r>
    <r>
      <rPr>
        <b/>
        <u val="single"/>
        <sz val="14"/>
        <color indexed="8"/>
        <rFont val="Arial"/>
        <family val="2"/>
      </rPr>
      <t xml:space="preserve"> _2011____</t>
    </r>
  </si>
  <si>
    <t>Ecotricity</t>
  </si>
  <si>
    <r>
      <t>Year:</t>
    </r>
    <r>
      <rPr>
        <b/>
        <u val="single"/>
        <sz val="14"/>
        <color indexed="8"/>
        <rFont val="Arial"/>
        <family val="2"/>
      </rPr>
      <t xml:space="preserve"> _2012____</t>
    </r>
  </si>
  <si>
    <t>Appendix 2-L</t>
  </si>
  <si>
    <t>GHESI</t>
  </si>
  <si>
    <t>GHI</t>
  </si>
  <si>
    <t>Cost-Based</t>
  </si>
  <si>
    <t>City of Guelph</t>
  </si>
  <si>
    <t>Street Light and Sentinel Light Services</t>
  </si>
  <si>
    <t>Financial Services (including accounting services)</t>
  </si>
  <si>
    <t>Management Services</t>
  </si>
  <si>
    <t>Information Technology Services</t>
  </si>
  <si>
    <t>General Administration Services</t>
  </si>
  <si>
    <t xml:space="preserve">GHESI </t>
  </si>
  <si>
    <t>Space Rental</t>
  </si>
  <si>
    <t>Management Services: HR, Payroll, Communications, Executive Assistance,etc.</t>
  </si>
  <si>
    <t>Fair Market Value</t>
  </si>
  <si>
    <t xml:space="preserve">GHI </t>
  </si>
  <si>
    <t xml:space="preserve">Staff Resources </t>
  </si>
  <si>
    <t>Cost-Based plus Mark-up of 10%</t>
  </si>
  <si>
    <t>Management Services: HR, Payroll, Communications, Executive Assistance,Regulatory, etc.</t>
  </si>
  <si>
    <t>Cost-Based plus  10%</t>
  </si>
  <si>
    <t>Cost-Based plus 10%</t>
  </si>
  <si>
    <t>Board Allocation</t>
  </si>
  <si>
    <t>Board of Directors Cost Allocation</t>
  </si>
  <si>
    <t>Water Billing Services</t>
  </si>
  <si>
    <t>Street Light and Sentinel Light Maintenance Services</t>
  </si>
  <si>
    <t>Total</t>
  </si>
  <si>
    <t xml:space="preserve">Shared Services/Corporate Cost Allocation  </t>
  </si>
  <si>
    <t xml:space="preserve">Shared Services/Corporate Cost Allocation   </t>
  </si>
  <si>
    <t xml:space="preserve">Actual Price for the Service ($)  </t>
  </si>
  <si>
    <t xml:space="preserve">Actual Cost for the Service ($)   </t>
  </si>
  <si>
    <t>IS</t>
  </si>
  <si>
    <t>Accounting</t>
  </si>
  <si>
    <t>General Administration</t>
  </si>
  <si>
    <t>Management</t>
  </si>
  <si>
    <t>Board of Directors</t>
  </si>
  <si>
    <t>Engineering</t>
  </si>
  <si>
    <t xml:space="preserve">Cost-Based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</si>
</sst>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0.0%"/>
    <numFmt numFmtId="181" formatCode="#,##0.00;\(#,##0.00\)"/>
    <numFmt numFmtId="182" formatCode="#,###,##0.00;\(#,###,##0.00\)"/>
    <numFmt numFmtId="183" formatCode="&quot;$&quot;#,##0"/>
    <numFmt numFmtId="184" formatCode="&quot;$&quot;#,##0.00"/>
    <numFmt numFmtId="185" formatCode="&quot;$&quot;#,##0.0"/>
    <numFmt numFmtId="186" formatCode="_(* #,##0.0_);_(* \(#,##0.0\);_(* &quot;-&quot;?_);_(@_)"/>
    <numFmt numFmtId="187" formatCode="[$-409]dddd\,\ mmmm\ dd\,\ yyyy"/>
    <numFmt numFmtId="188" formatCode="[$-409]h:mm:ss\ AM/PM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_-&quot;$&quot;* #,##0.000_-;\-&quot;$&quot;* #,##0.000_-;_-&quot;$&quot;* &quot;-&quot;??_-;_-@_-"/>
  </numFmts>
  <fonts count="5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2" fontId="10" fillId="0" borderId="0">
      <alignment/>
      <protection/>
    </xf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Border="0" applyAlignment="0"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77" fontId="1" fillId="0" borderId="10" xfId="42" applyNumberFormat="1" applyFont="1" applyBorder="1" applyAlignment="1">
      <alignment wrapText="1"/>
    </xf>
    <xf numFmtId="177" fontId="1" fillId="0" borderId="14" xfId="42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8" fillId="0" borderId="0" xfId="0" applyFont="1" applyFill="1" applyBorder="1" applyAlignment="1">
      <alignment wrapText="1"/>
    </xf>
    <xf numFmtId="10" fontId="1" fillId="0" borderId="10" xfId="64" applyNumberFormat="1" applyFont="1" applyBorder="1" applyAlignment="1">
      <alignment wrapText="1"/>
    </xf>
    <xf numFmtId="10" fontId="0" fillId="0" borderId="0" xfId="0" applyNumberFormat="1" applyAlignment="1">
      <alignment/>
    </xf>
    <xf numFmtId="177" fontId="1" fillId="0" borderId="14" xfId="42" applyNumberFormat="1" applyFont="1" applyFill="1" applyBorder="1" applyAlignment="1">
      <alignment wrapText="1"/>
    </xf>
    <xf numFmtId="177" fontId="1" fillId="0" borderId="0" xfId="42" applyNumberFormat="1" applyFont="1" applyBorder="1" applyAlignment="1">
      <alignment wrapText="1"/>
    </xf>
    <xf numFmtId="177" fontId="1" fillId="0" borderId="15" xfId="42" applyNumberFormat="1" applyFont="1" applyBorder="1" applyAlignment="1">
      <alignment wrapText="1"/>
    </xf>
    <xf numFmtId="10" fontId="1" fillId="0" borderId="16" xfId="64" applyNumberFormat="1" applyFont="1" applyBorder="1" applyAlignment="1">
      <alignment wrapText="1"/>
    </xf>
    <xf numFmtId="10" fontId="11" fillId="0" borderId="16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77" fontId="11" fillId="0" borderId="10" xfId="42" applyNumberFormat="1" applyFont="1" applyBorder="1" applyAlignment="1">
      <alignment wrapText="1"/>
    </xf>
    <xf numFmtId="10" fontId="11" fillId="0" borderId="10" xfId="0" applyNumberFormat="1" applyFont="1" applyBorder="1" applyAlignment="1">
      <alignment wrapText="1"/>
    </xf>
    <xf numFmtId="0" fontId="11" fillId="0" borderId="11" xfId="0" applyFont="1" applyBorder="1" applyAlignment="1">
      <alignment wrapText="1"/>
    </xf>
    <xf numFmtId="177" fontId="11" fillId="0" borderId="12" xfId="42" applyNumberFormat="1" applyFont="1" applyBorder="1" applyAlignment="1">
      <alignment wrapText="1"/>
    </xf>
    <xf numFmtId="10" fontId="11" fillId="0" borderId="10" xfId="64" applyNumberFormat="1" applyFont="1" applyBorder="1" applyAlignment="1">
      <alignment wrapText="1"/>
    </xf>
    <xf numFmtId="177" fontId="11" fillId="0" borderId="16" xfId="42" applyNumberFormat="1" applyFont="1" applyBorder="1" applyAlignment="1">
      <alignment wrapText="1"/>
    </xf>
    <xf numFmtId="177" fontId="11" fillId="0" borderId="14" xfId="42" applyNumberFormat="1" applyFont="1" applyBorder="1" applyAlignment="1">
      <alignment wrapText="1"/>
    </xf>
    <xf numFmtId="10" fontId="11" fillId="0" borderId="17" xfId="0" applyNumberFormat="1" applyFont="1" applyBorder="1" applyAlignment="1">
      <alignment wrapText="1"/>
    </xf>
    <xf numFmtId="177" fontId="11" fillId="0" borderId="10" xfId="42" applyNumberFormat="1" applyFont="1" applyFill="1" applyBorder="1" applyAlignment="1">
      <alignment wrapText="1"/>
    </xf>
    <xf numFmtId="177" fontId="11" fillId="0" borderId="14" xfId="42" applyNumberFormat="1" applyFont="1" applyFill="1" applyBorder="1" applyAlignment="1">
      <alignment wrapText="1"/>
    </xf>
    <xf numFmtId="10" fontId="11" fillId="0" borderId="18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1" fillId="0" borderId="0" xfId="0" applyNumberFormat="1" applyFont="1" applyBorder="1" applyAlignment="1">
      <alignment wrapText="1"/>
    </xf>
    <xf numFmtId="1" fontId="11" fillId="0" borderId="0" xfId="0" applyNumberFormat="1" applyFont="1" applyAlignment="1">
      <alignment/>
    </xf>
    <xf numFmtId="0" fontId="1" fillId="34" borderId="10" xfId="0" applyFont="1" applyFill="1" applyBorder="1" applyAlignment="1">
      <alignment/>
    </xf>
    <xf numFmtId="10" fontId="11" fillId="34" borderId="19" xfId="0" applyNumberFormat="1" applyFont="1" applyFill="1" applyBorder="1" applyAlignment="1">
      <alignment wrapText="1"/>
    </xf>
    <xf numFmtId="177" fontId="11" fillId="34" borderId="10" xfId="42" applyNumberFormat="1" applyFont="1" applyFill="1" applyBorder="1" applyAlignment="1">
      <alignment wrapText="1"/>
    </xf>
    <xf numFmtId="10" fontId="11" fillId="34" borderId="13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83" fontId="11" fillId="0" borderId="12" xfId="0" applyNumberFormat="1" applyFont="1" applyBorder="1" applyAlignment="1">
      <alignment wrapText="1"/>
    </xf>
    <xf numFmtId="183" fontId="11" fillId="0" borderId="20" xfId="42" applyNumberFormat="1" applyFont="1" applyBorder="1" applyAlignment="1">
      <alignment wrapText="1"/>
    </xf>
    <xf numFmtId="183" fontId="11" fillId="0" borderId="10" xfId="0" applyNumberFormat="1" applyFont="1" applyBorder="1" applyAlignment="1">
      <alignment wrapText="1"/>
    </xf>
    <xf numFmtId="183" fontId="11" fillId="0" borderId="10" xfId="42" applyNumberFormat="1" applyFont="1" applyBorder="1" applyAlignment="1">
      <alignment wrapText="1"/>
    </xf>
    <xf numFmtId="183" fontId="11" fillId="34" borderId="0" xfId="0" applyNumberFormat="1" applyFont="1" applyFill="1" applyBorder="1" applyAlignment="1">
      <alignment wrapText="1"/>
    </xf>
    <xf numFmtId="183" fontId="11" fillId="34" borderId="14" xfId="42" applyNumberFormat="1" applyFont="1" applyFill="1" applyBorder="1" applyAlignment="1">
      <alignment wrapText="1"/>
    </xf>
    <xf numFmtId="183" fontId="11" fillId="0" borderId="14" xfId="42" applyNumberFormat="1" applyFont="1" applyBorder="1" applyAlignment="1">
      <alignment wrapText="1"/>
    </xf>
    <xf numFmtId="183" fontId="11" fillId="34" borderId="10" xfId="42" applyNumberFormat="1" applyFont="1" applyFill="1" applyBorder="1" applyAlignment="1">
      <alignment wrapText="1"/>
    </xf>
    <xf numFmtId="183" fontId="11" fillId="0" borderId="14" xfId="42" applyNumberFormat="1" applyFont="1" applyFill="1" applyBorder="1" applyAlignment="1">
      <alignment wrapText="1"/>
    </xf>
    <xf numFmtId="183" fontId="11" fillId="0" borderId="0" xfId="0" applyNumberFormat="1" applyFont="1" applyAlignment="1">
      <alignment/>
    </xf>
    <xf numFmtId="0" fontId="0" fillId="0" borderId="0" xfId="0" applyAlignment="1">
      <alignment wrapText="1"/>
    </xf>
    <xf numFmtId="183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0" fontId="11" fillId="34" borderId="10" xfId="0" applyNumberFormat="1" applyFont="1" applyFill="1" applyBorder="1" applyAlignment="1">
      <alignment wrapText="1"/>
    </xf>
    <xf numFmtId="177" fontId="11" fillId="34" borderId="12" xfId="42" applyNumberFormat="1" applyFont="1" applyFill="1" applyBorder="1" applyAlignment="1">
      <alignment wrapText="1"/>
    </xf>
    <xf numFmtId="10" fontId="11" fillId="34" borderId="12" xfId="0" applyNumberFormat="1" applyFont="1" applyFill="1" applyBorder="1" applyAlignment="1">
      <alignment wrapText="1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183" fontId="11" fillId="0" borderId="12" xfId="42" applyNumberFormat="1" applyFont="1" applyBorder="1" applyAlignment="1">
      <alignment wrapText="1"/>
    </xf>
    <xf numFmtId="183" fontId="11" fillId="34" borderId="12" xfId="42" applyNumberFormat="1" applyFont="1" applyFill="1" applyBorder="1" applyAlignment="1">
      <alignment wrapText="1"/>
    </xf>
    <xf numFmtId="183" fontId="11" fillId="0" borderId="10" xfId="42" applyNumberFormat="1" applyFont="1" applyFill="1" applyBorder="1" applyAlignment="1">
      <alignment wrapText="1"/>
    </xf>
    <xf numFmtId="183" fontId="11" fillId="0" borderId="16" xfId="42" applyNumberFormat="1" applyFont="1" applyBorder="1" applyAlignment="1">
      <alignment wrapText="1"/>
    </xf>
    <xf numFmtId="10" fontId="11" fillId="0" borderId="0" xfId="0" applyNumberFormat="1" applyFont="1" applyBorder="1" applyAlignment="1">
      <alignment wrapText="1"/>
    </xf>
    <xf numFmtId="183" fontId="11" fillId="34" borderId="21" xfId="42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vertical="center" wrapText="1"/>
    </xf>
    <xf numFmtId="177" fontId="11" fillId="34" borderId="21" xfId="42" applyNumberFormat="1" applyFont="1" applyFill="1" applyBorder="1" applyAlignment="1">
      <alignment wrapText="1"/>
    </xf>
    <xf numFmtId="183" fontId="0" fillId="0" borderId="10" xfId="0" applyNumberFormat="1" applyBorder="1" applyAlignment="1">
      <alignment/>
    </xf>
    <xf numFmtId="43" fontId="13" fillId="35" borderId="0" xfId="42" applyNumberFormat="1" applyFont="1" applyFill="1" applyAlignment="1">
      <alignment/>
    </xf>
    <xf numFmtId="183" fontId="0" fillId="0" borderId="0" xfId="0" applyNumberFormat="1" applyFont="1" applyAlignment="1">
      <alignment horizontal="center"/>
    </xf>
    <xf numFmtId="0" fontId="11" fillId="0" borderId="22" xfId="0" applyFont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183" fontId="2" fillId="34" borderId="10" xfId="0" applyNumberFormat="1" applyFont="1" applyFill="1" applyBorder="1" applyAlignment="1">
      <alignment wrapText="1"/>
    </xf>
    <xf numFmtId="177" fontId="2" fillId="34" borderId="10" xfId="42" applyNumberFormat="1" applyFont="1" applyFill="1" applyBorder="1" applyAlignment="1">
      <alignment wrapText="1"/>
    </xf>
    <xf numFmtId="177" fontId="14" fillId="34" borderId="10" xfId="42" applyNumberFormat="1" applyFont="1" applyFill="1" applyBorder="1" applyAlignment="1">
      <alignment wrapText="1"/>
    </xf>
    <xf numFmtId="10" fontId="14" fillId="34" borderId="1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10" fontId="15" fillId="0" borderId="0" xfId="0" applyNumberFormat="1" applyFont="1" applyAlignment="1">
      <alignment/>
    </xf>
    <xf numFmtId="10" fontId="1" fillId="34" borderId="10" xfId="64" applyNumberFormat="1" applyFont="1" applyFill="1" applyBorder="1" applyAlignment="1">
      <alignment wrapText="1"/>
    </xf>
    <xf numFmtId="10" fontId="1" fillId="34" borderId="12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3" fontId="2" fillId="34" borderId="10" xfId="42" applyNumberFormat="1" applyFont="1" applyFill="1" applyBorder="1" applyAlignment="1">
      <alignment wrapText="1"/>
    </xf>
    <xf numFmtId="183" fontId="1" fillId="0" borderId="10" xfId="0" applyNumberFormat="1" applyFont="1" applyBorder="1" applyAlignment="1">
      <alignment wrapText="1"/>
    </xf>
    <xf numFmtId="183" fontId="1" fillId="0" borderId="10" xfId="42" applyNumberFormat="1" applyFont="1" applyBorder="1" applyAlignment="1">
      <alignment wrapText="1"/>
    </xf>
    <xf numFmtId="183" fontId="1" fillId="0" borderId="15" xfId="42" applyNumberFormat="1" applyFont="1" applyBorder="1" applyAlignment="1">
      <alignment wrapText="1"/>
    </xf>
    <xf numFmtId="183" fontId="1" fillId="0" borderId="12" xfId="0" applyNumberFormat="1" applyFont="1" applyBorder="1" applyAlignment="1">
      <alignment wrapText="1"/>
    </xf>
    <xf numFmtId="183" fontId="1" fillId="0" borderId="12" xfId="42" applyNumberFormat="1" applyFont="1" applyBorder="1" applyAlignment="1">
      <alignment wrapText="1"/>
    </xf>
    <xf numFmtId="183" fontId="1" fillId="0" borderId="23" xfId="42" applyNumberFormat="1" applyFont="1" applyBorder="1" applyAlignment="1">
      <alignment wrapText="1"/>
    </xf>
    <xf numFmtId="183" fontId="2" fillId="34" borderId="15" xfId="42" applyNumberFormat="1" applyFont="1" applyFill="1" applyBorder="1" applyAlignment="1">
      <alignment wrapText="1"/>
    </xf>
    <xf numFmtId="183" fontId="1" fillId="0" borderId="10" xfId="0" applyNumberFormat="1" applyFont="1" applyFill="1" applyBorder="1" applyAlignment="1">
      <alignment wrapText="1"/>
    </xf>
    <xf numFmtId="183" fontId="1" fillId="34" borderId="10" xfId="42" applyNumberFormat="1" applyFont="1" applyFill="1" applyBorder="1" applyAlignment="1">
      <alignment wrapText="1"/>
    </xf>
    <xf numFmtId="183" fontId="1" fillId="34" borderId="15" xfId="42" applyNumberFormat="1" applyFont="1" applyFill="1" applyBorder="1" applyAlignment="1">
      <alignment wrapText="1"/>
    </xf>
    <xf numFmtId="183" fontId="1" fillId="0" borderId="16" xfId="42" applyNumberFormat="1" applyFont="1" applyBorder="1" applyAlignment="1">
      <alignment wrapText="1"/>
    </xf>
    <xf numFmtId="183" fontId="1" fillId="0" borderId="0" xfId="42" applyNumberFormat="1" applyFont="1" applyBorder="1" applyAlignment="1">
      <alignment wrapText="1"/>
    </xf>
    <xf numFmtId="183" fontId="1" fillId="34" borderId="12" xfId="42" applyNumberFormat="1" applyFont="1" applyFill="1" applyBorder="1" applyAlignment="1">
      <alignment wrapText="1"/>
    </xf>
    <xf numFmtId="183" fontId="1" fillId="34" borderId="11" xfId="42" applyNumberFormat="1" applyFont="1" applyFill="1" applyBorder="1" applyAlignment="1">
      <alignment wrapText="1"/>
    </xf>
    <xf numFmtId="183" fontId="14" fillId="34" borderId="10" xfId="42" applyNumberFormat="1" applyFont="1" applyFill="1" applyBorder="1" applyAlignment="1">
      <alignment wrapText="1"/>
    </xf>
    <xf numFmtId="183" fontId="2" fillId="34" borderId="12" xfId="0" applyNumberFormat="1" applyFont="1" applyFill="1" applyBorder="1" applyAlignment="1">
      <alignment wrapText="1"/>
    </xf>
    <xf numFmtId="183" fontId="1" fillId="0" borderId="12" xfId="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183" fontId="1" fillId="34" borderId="12" xfId="0" applyNumberFormat="1" applyFont="1" applyFill="1" applyBorder="1" applyAlignment="1">
      <alignment wrapText="1"/>
    </xf>
    <xf numFmtId="183" fontId="1" fillId="34" borderId="23" xfId="0" applyNumberFormat="1" applyFont="1" applyFill="1" applyBorder="1" applyAlignment="1">
      <alignment wrapText="1"/>
    </xf>
    <xf numFmtId="183" fontId="11" fillId="0" borderId="0" xfId="42" applyNumberFormat="1" applyFont="1" applyBorder="1" applyAlignment="1">
      <alignment wrapText="1"/>
    </xf>
    <xf numFmtId="183" fontId="11" fillId="0" borderId="10" xfId="0" applyNumberFormat="1" applyFont="1" applyBorder="1" applyAlignment="1">
      <alignment/>
    </xf>
    <xf numFmtId="177" fontId="14" fillId="34" borderId="12" xfId="42" applyNumberFormat="1" applyFont="1" applyFill="1" applyBorder="1" applyAlignment="1">
      <alignment wrapText="1"/>
    </xf>
    <xf numFmtId="10" fontId="14" fillId="34" borderId="12" xfId="0" applyNumberFormat="1" applyFont="1" applyFill="1" applyBorder="1" applyAlignment="1">
      <alignment wrapText="1"/>
    </xf>
    <xf numFmtId="183" fontId="14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183" fontId="14" fillId="34" borderId="0" xfId="0" applyNumberFormat="1" applyFont="1" applyFill="1" applyBorder="1" applyAlignment="1">
      <alignment wrapText="1"/>
    </xf>
    <xf numFmtId="190" fontId="0" fillId="0" borderId="0" xfId="46" applyNumberFormat="1" applyFont="1" applyAlignment="1">
      <alignment/>
    </xf>
    <xf numFmtId="180" fontId="0" fillId="0" borderId="0" xfId="64" applyNumberFormat="1" applyFont="1" applyAlignment="1">
      <alignment/>
    </xf>
    <xf numFmtId="0" fontId="2" fillId="34" borderId="1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90" fontId="0" fillId="0" borderId="25" xfId="0" applyNumberFormat="1" applyBorder="1" applyAlignment="1">
      <alignment/>
    </xf>
    <xf numFmtId="180" fontId="0" fillId="0" borderId="18" xfId="64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90" fontId="0" fillId="0" borderId="0" xfId="46" applyNumberFormat="1" applyFont="1" applyBorder="1" applyAlignment="1">
      <alignment/>
    </xf>
    <xf numFmtId="180" fontId="0" fillId="0" borderId="26" xfId="64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Border="1" applyAlignment="1">
      <alignment/>
    </xf>
    <xf numFmtId="190" fontId="0" fillId="0" borderId="23" xfId="46" applyNumberFormat="1" applyFont="1" applyBorder="1" applyAlignment="1">
      <alignment/>
    </xf>
    <xf numFmtId="180" fontId="0" fillId="0" borderId="13" xfId="64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25" xfId="46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33" borderId="33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3" fontId="4" fillId="33" borderId="28" xfId="0" applyNumberFormat="1" applyFont="1" applyFill="1" applyBorder="1" applyAlignment="1">
      <alignment horizontal="center" wrapText="1"/>
    </xf>
    <xf numFmtId="183" fontId="4" fillId="33" borderId="29" xfId="0" applyNumberFormat="1" applyFont="1" applyFill="1" applyBorder="1" applyAlignment="1">
      <alignment horizontal="center" wrapText="1"/>
    </xf>
    <xf numFmtId="183" fontId="4" fillId="33" borderId="34" xfId="0" applyNumberFormat="1" applyFont="1" applyFill="1" applyBorder="1" applyAlignment="1">
      <alignment horizont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190" fontId="0" fillId="0" borderId="0" xfId="46" applyNumberFormat="1" applyFont="1" applyFill="1" applyBorder="1" applyAlignment="1">
      <alignment/>
    </xf>
    <xf numFmtId="190" fontId="0" fillId="0" borderId="0" xfId="46" applyNumberFormat="1" applyFont="1" applyFill="1" applyBorder="1" applyAlignment="1">
      <alignment/>
    </xf>
    <xf numFmtId="180" fontId="0" fillId="0" borderId="26" xfId="64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FRxAmtStyle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STYLE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Exhibits\Exhibit%204-%20Inputs\Agreements\2012%20Allocation%20of%20Shared%20Corporate%20Costs%20v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Exhibits\Exhibit%204-%20Inputs\Agreements\2011%20Allocation%20of%20Shared%20Corporate%20Costs%20v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JD\Year%20End\YE%20Dec%2031%2010\GHESI\Working%20Papers\Intercompany\2010%20Allocation%20of%20Shared%20Corporate%20Costs%20v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Exhibits\Exhibit%204-%20Inputs\Agreements\2011%20Allocation%20of%20Shared%20Corporate%20Costs%20v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ck%20up%20for%20App%202-L\Appendix%202-L%20check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JD\Year%20End\YE%20Dec%2031%2009\GHESI\Working%20Papers\Intercompany\2009%20Allocation%20of%20Shared%20Corporate%20Costs%20v.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OEB%20Regulatory%20Reporting\2.1.7%20Trial%20Balance\OEB%20reporting\2.1.7%20GHESI%20Trial%20Balance\2008%20OEB%202.1.7%20Trial%20Balance%20and%20Supporting%20Schedules\TRIALBALANCEGHESI(combined)OEB2008%20v.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OEB%20Regulatory%20Reporting\2.1.7%20Trial%20Balance\OEB%20reporting\2.1.7%20GHESI%20Trial%20Balance\2009%20OEB%202.1.7%20Trial%20Balance%20and%20Supporting%20Schedules\TRIALBALANCEGHESI(combined)OEB2009%20v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OEB%20Regulatory%20Reporting\2.1.7%20Trial%20Balance\OEB%20reporting\2.1.7%20GHESI%20Trial%20Balance\2010%20OEB%202.1.7%20Trial%20Balance%20and%20Supporting%20Schedules\TRIALBALANCE%20GHESI%20(combined)%20OEB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Submissions\2012%20Rate%20-%20Rebasing%20Process\Exhibits\Exhibit%204-%20Inputs\Agreements\2012%20Allocation%20of%20Shared%20Corporate%20Costs%20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2  Shared G &amp; A Costs"/>
      <sheetName val="Network Users"/>
      <sheetName val="GHI Staff to GHESI"/>
    </sheetNames>
    <sheetDataSet>
      <sheetData sheetId="0">
        <row r="10">
          <cell r="F10">
            <v>1208299</v>
          </cell>
          <cell r="K10">
            <v>94937.77857142859</v>
          </cell>
          <cell r="N10">
            <v>13562.53979591837</v>
          </cell>
        </row>
        <row r="12">
          <cell r="F12">
            <v>615886</v>
          </cell>
          <cell r="K12">
            <v>73125.44705087441</v>
          </cell>
          <cell r="N12">
            <v>69514.82761526233</v>
          </cell>
        </row>
        <row r="15">
          <cell r="F15">
            <v>117100</v>
          </cell>
          <cell r="K15">
            <v>7390.737704918033</v>
          </cell>
          <cell r="N15">
            <v>1055.8196721311476</v>
          </cell>
        </row>
        <row r="17">
          <cell r="J17">
            <v>69107.45186395143</v>
          </cell>
        </row>
        <row r="19">
          <cell r="K19">
            <v>434364.08818858</v>
          </cell>
        </row>
      </sheetData>
      <sheetData sheetId="3">
        <row r="13">
          <cell r="K13">
            <v>316519.11346405844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1 Shared G &amp; A Costs"/>
      <sheetName val="Network Users"/>
      <sheetName val="GHI Staff to GHESI"/>
    </sheetNames>
    <sheetDataSet>
      <sheetData sheetId="0">
        <row r="92">
          <cell r="K92">
            <v>892282.573224</v>
          </cell>
        </row>
      </sheetData>
      <sheetData sheetId="3">
        <row r="13">
          <cell r="C13">
            <v>649457.5447340801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0 Shared G &amp; A Costs"/>
      <sheetName val="Network Users"/>
    </sheetNames>
    <sheetDataSet>
      <sheetData sheetId="0">
        <row r="10">
          <cell r="F10">
            <v>1073632</v>
          </cell>
          <cell r="K10">
            <v>81447.94482758621</v>
          </cell>
          <cell r="N10">
            <v>13574.657471264369</v>
          </cell>
        </row>
        <row r="12">
          <cell r="F12">
            <v>274726</v>
          </cell>
          <cell r="K12">
            <v>32618.798879173293</v>
          </cell>
          <cell r="N12">
            <v>31008.22316375199</v>
          </cell>
        </row>
        <row r="15">
          <cell r="F15">
            <v>129000</v>
          </cell>
          <cell r="K15">
            <v>12900.000000000002</v>
          </cell>
          <cell r="N15">
            <v>1290.0000000000002</v>
          </cell>
        </row>
        <row r="18">
          <cell r="F18">
            <v>218193.48333333334</v>
          </cell>
          <cell r="K18">
            <v>25906.573639175946</v>
          </cell>
          <cell r="N18">
            <v>24627.418679252783</v>
          </cell>
        </row>
        <row r="20">
          <cell r="F20">
            <v>66836.77368223094</v>
          </cell>
          <cell r="K20">
            <v>66836.77368223094</v>
          </cell>
        </row>
        <row r="22">
          <cell r="F22">
            <v>222783.30156265927</v>
          </cell>
          <cell r="K22">
            <v>243632.55498345924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1 Shared G &amp; A Costs"/>
      <sheetName val="Network Users"/>
      <sheetName val="GHI Staff to GHESI"/>
    </sheetNames>
    <sheetDataSet>
      <sheetData sheetId="0">
        <row r="10">
          <cell r="F10">
            <v>1172203</v>
          </cell>
          <cell r="K10">
            <v>81437.26105263158</v>
          </cell>
          <cell r="N10">
            <v>13572.876842105265</v>
          </cell>
        </row>
        <row r="12">
          <cell r="F12">
            <v>642681</v>
          </cell>
          <cell r="K12">
            <v>76306.87405802862</v>
          </cell>
          <cell r="N12">
            <v>72539.1694674086</v>
          </cell>
        </row>
        <row r="15">
          <cell r="F15">
            <v>114800</v>
          </cell>
          <cell r="K15">
            <v>6475.8974358974365</v>
          </cell>
          <cell r="N15">
            <v>1079.3162393162395</v>
          </cell>
        </row>
        <row r="17">
          <cell r="K17">
            <v>67778.46240502929</v>
          </cell>
        </row>
        <row r="19">
          <cell r="K19">
            <v>339644.7129827401</v>
          </cell>
        </row>
      </sheetData>
      <sheetData sheetId="3">
        <row r="13">
          <cell r="J13">
            <v>358144.65670904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08 Budget"/>
      <sheetName val="Board allocation"/>
    </sheetNames>
    <sheetDataSet>
      <sheetData sheetId="3">
        <row r="6">
          <cell r="E6">
            <v>24384</v>
          </cell>
          <cell r="F6">
            <v>1387000</v>
          </cell>
        </row>
        <row r="7">
          <cell r="E7">
            <v>27751</v>
          </cell>
          <cell r="F7">
            <v>302000</v>
          </cell>
        </row>
        <row r="8">
          <cell r="E8">
            <v>14029</v>
          </cell>
          <cell r="F8">
            <v>152600</v>
          </cell>
        </row>
        <row r="10">
          <cell r="E10">
            <v>16863</v>
          </cell>
          <cell r="F10">
            <v>551000</v>
          </cell>
        </row>
        <row r="12">
          <cell r="E12">
            <v>24384</v>
          </cell>
          <cell r="F12">
            <v>1387000</v>
          </cell>
        </row>
        <row r="13">
          <cell r="E13">
            <v>38041</v>
          </cell>
          <cell r="F13">
            <v>302000</v>
          </cell>
        </row>
        <row r="15">
          <cell r="E15">
            <v>19230</v>
          </cell>
          <cell r="F15">
            <v>152600</v>
          </cell>
        </row>
        <row r="17">
          <cell r="E17">
            <v>50900</v>
          </cell>
          <cell r="F17">
            <v>88700</v>
          </cell>
        </row>
      </sheetData>
      <sheetData sheetId="4">
        <row r="6">
          <cell r="N6">
            <v>78855.68</v>
          </cell>
        </row>
        <row r="13">
          <cell r="N13">
            <v>117015.34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Impact of Change in Methodology"/>
      <sheetName val="2009 Shared G &amp; A Costs"/>
      <sheetName val="2009 Board Costs"/>
      <sheetName val="2007 Allocation"/>
      <sheetName val="2007 Allocated G&amp;A"/>
    </sheetNames>
    <sheetDataSet>
      <sheetData sheetId="0">
        <row r="10">
          <cell r="F10">
            <v>1181400</v>
          </cell>
          <cell r="K10">
            <v>52684.05405405405</v>
          </cell>
          <cell r="N10">
            <v>17561.351351351354</v>
          </cell>
        </row>
        <row r="12">
          <cell r="F12">
            <v>249646.2</v>
          </cell>
          <cell r="K12">
            <v>27413.52627631031</v>
          </cell>
          <cell r="N12">
            <v>30448.606217516335</v>
          </cell>
        </row>
        <row r="15">
          <cell r="F15">
            <v>149700</v>
          </cell>
          <cell r="K15">
            <v>4402.941176470588</v>
          </cell>
          <cell r="N15">
            <v>1761.1764705882354</v>
          </cell>
        </row>
        <row r="18">
          <cell r="F18">
            <v>244286.18</v>
          </cell>
        </row>
        <row r="20">
          <cell r="K20">
            <v>26888.75935828877</v>
          </cell>
        </row>
        <row r="22">
          <cell r="K22">
            <v>45100.00000000001</v>
          </cell>
        </row>
        <row r="24">
          <cell r="K24">
            <v>91300.00000000001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bined"/>
      <sheetName val="back-up"/>
      <sheetName val="Sheet3"/>
    </sheetNames>
    <sheetDataSet>
      <sheetData sheetId="0">
        <row r="874">
          <cell r="H874">
            <v>-887198</v>
          </cell>
        </row>
        <row r="890">
          <cell r="H890">
            <v>-384982.65</v>
          </cell>
        </row>
        <row r="995">
          <cell r="F995">
            <v>384982.65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ined"/>
      <sheetName val="back-up"/>
      <sheetName val="Sheet3"/>
    </sheetNames>
    <sheetDataSet>
      <sheetData sheetId="0">
        <row r="919">
          <cell r="H919">
            <v>-1048410.46</v>
          </cell>
        </row>
        <row r="1041">
          <cell r="H1041">
            <v>335884.8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bined"/>
      <sheetName val="back-up"/>
      <sheetName val="Recon'l with Qtrly Reporting"/>
      <sheetName val="9090"/>
    </sheetNames>
    <sheetDataSet>
      <sheetData sheetId="0">
        <row r="1193">
          <cell r="G1193">
            <v>-1071904.26</v>
          </cell>
        </row>
        <row r="1317">
          <cell r="E1317">
            <v>237013.73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2012  Shared G &amp; A Costs"/>
      <sheetName val="Network Users"/>
      <sheetName val="GHI Staff to GHESI"/>
    </sheetNames>
    <sheetDataSet>
      <sheetData sheetId="0">
        <row r="93">
          <cell r="K93">
            <v>1074959.2123819997</v>
          </cell>
        </row>
      </sheetData>
      <sheetData sheetId="3">
        <row r="13">
          <cell r="J13">
            <v>626290.8701617568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zoomScalePageLayoutView="0" workbookViewId="0" topLeftCell="A16">
      <selection activeCell="F18" sqref="F18"/>
    </sheetView>
  </sheetViews>
  <sheetFormatPr defaultColWidth="9.140625" defaultRowHeight="12.75"/>
  <cols>
    <col min="1" max="1" width="23.57421875" style="0" customWidth="1"/>
    <col min="2" max="2" width="23.8515625" style="0" bestFit="1" customWidth="1"/>
    <col min="3" max="3" width="47.00390625" style="0" bestFit="1" customWidth="1"/>
    <col min="4" max="6" width="18.00390625" style="0" customWidth="1"/>
    <col min="7" max="8" width="19.7109375" style="0" hidden="1" customWidth="1"/>
    <col min="9" max="9" width="12.421875" style="0" customWidth="1"/>
    <col min="10" max="10" width="5.140625" style="0" customWidth="1"/>
  </cols>
  <sheetData>
    <row r="1" spans="3:7" ht="20.25">
      <c r="C1" s="139" t="s">
        <v>16</v>
      </c>
      <c r="D1" s="140"/>
      <c r="E1" s="140"/>
      <c r="F1" s="140"/>
      <c r="G1" s="140"/>
    </row>
    <row r="2" spans="1:9" ht="15.75">
      <c r="A2" s="136" t="s">
        <v>41</v>
      </c>
      <c r="B2" s="141"/>
      <c r="C2" s="141"/>
      <c r="D2" s="141"/>
      <c r="E2" s="141"/>
      <c r="F2" s="141"/>
      <c r="G2" s="141"/>
      <c r="H2" s="141"/>
      <c r="I2" s="141"/>
    </row>
    <row r="3" spans="1:9" ht="18">
      <c r="A3" s="1"/>
      <c r="B3" s="2"/>
      <c r="C3" s="150" t="s">
        <v>8</v>
      </c>
      <c r="D3" s="150"/>
      <c r="E3" s="150"/>
      <c r="F3" s="150"/>
      <c r="G3" s="150"/>
      <c r="H3" s="2"/>
      <c r="I3" s="2"/>
    </row>
    <row r="4" spans="5:8" ht="13.5" customHeight="1" thickBot="1">
      <c r="E4" s="74"/>
      <c r="F4" s="74"/>
      <c r="G4" s="5" t="s">
        <v>12</v>
      </c>
      <c r="H4" s="5" t="s">
        <v>12</v>
      </c>
    </row>
    <row r="5" spans="1:9" ht="27.75" customHeight="1" thickBot="1">
      <c r="A5" s="142" t="s">
        <v>0</v>
      </c>
      <c r="B5" s="143"/>
      <c r="C5" s="144" t="s">
        <v>1</v>
      </c>
      <c r="D5" s="146" t="s">
        <v>2</v>
      </c>
      <c r="E5" s="137" t="s">
        <v>43</v>
      </c>
      <c r="F5" s="137" t="s">
        <v>44</v>
      </c>
      <c r="G5" s="137" t="s">
        <v>6</v>
      </c>
      <c r="H5" s="137" t="s">
        <v>7</v>
      </c>
      <c r="I5" s="148" t="s">
        <v>3</v>
      </c>
    </row>
    <row r="6" spans="1:9" ht="35.25" customHeight="1" thickBot="1">
      <c r="A6" s="6" t="s">
        <v>4</v>
      </c>
      <c r="B6" s="7" t="s">
        <v>5</v>
      </c>
      <c r="C6" s="145"/>
      <c r="D6" s="147"/>
      <c r="E6" s="138"/>
      <c r="F6" s="138"/>
      <c r="G6" s="138"/>
      <c r="H6" s="138"/>
      <c r="I6" s="149"/>
    </row>
    <row r="7" spans="1:9" ht="27" customHeight="1" thickBot="1">
      <c r="A7" s="42" t="s">
        <v>17</v>
      </c>
      <c r="B7" s="42" t="s">
        <v>18</v>
      </c>
      <c r="C7" s="38"/>
      <c r="D7" s="75" t="s">
        <v>40</v>
      </c>
      <c r="E7" s="76">
        <f>SUM(E8:E12)</f>
        <v>83027</v>
      </c>
      <c r="F7" s="76">
        <f>SUM(F8:F12)</f>
        <v>2392600</v>
      </c>
      <c r="G7" s="87">
        <f>SUM(G8:G12)</f>
        <v>83027</v>
      </c>
      <c r="H7" s="87">
        <f>SUM(H8:H12)</f>
        <v>2392600</v>
      </c>
      <c r="I7" s="83"/>
    </row>
    <row r="8" spans="1:10" ht="52.5" customHeight="1" thickBot="1">
      <c r="A8" s="33"/>
      <c r="B8" s="33"/>
      <c r="C8" s="33" t="s">
        <v>24</v>
      </c>
      <c r="D8" s="3" t="s">
        <v>35</v>
      </c>
      <c r="E8" s="88">
        <f aca="true" t="shared" si="0" ref="E8:F12">G8</f>
        <v>24384</v>
      </c>
      <c r="F8" s="88">
        <f t="shared" si="0"/>
        <v>1387000</v>
      </c>
      <c r="G8" s="89">
        <f>'[4]2008 Budget'!E6</f>
        <v>24384</v>
      </c>
      <c r="H8" s="90">
        <f>'[4]2008 Budget'!F6</f>
        <v>1387000</v>
      </c>
      <c r="I8" s="12">
        <f>E8/F8</f>
        <v>0.017580389329488105</v>
      </c>
      <c r="J8" s="13"/>
    </row>
    <row r="9" spans="1:10" ht="51" customHeight="1" thickBot="1">
      <c r="A9" s="33"/>
      <c r="B9" s="33"/>
      <c r="C9" s="33" t="s">
        <v>22</v>
      </c>
      <c r="D9" s="3" t="s">
        <v>35</v>
      </c>
      <c r="E9" s="88">
        <f t="shared" si="0"/>
        <v>27751</v>
      </c>
      <c r="F9" s="88">
        <f t="shared" si="0"/>
        <v>302000</v>
      </c>
      <c r="G9" s="89">
        <f>'[4]2008 Budget'!E7</f>
        <v>27751</v>
      </c>
      <c r="H9" s="90">
        <f>'[4]2008 Budget'!F7</f>
        <v>302000</v>
      </c>
      <c r="I9" s="12">
        <f>E9/F9</f>
        <v>0.0918907284768212</v>
      </c>
      <c r="J9" s="13"/>
    </row>
    <row r="10" spans="1:10" ht="51.75" customHeight="1" thickBot="1">
      <c r="A10" s="33"/>
      <c r="B10" s="33"/>
      <c r="C10" s="33" t="s">
        <v>25</v>
      </c>
      <c r="D10" s="3" t="s">
        <v>35</v>
      </c>
      <c r="E10" s="88">
        <f t="shared" si="0"/>
        <v>14029</v>
      </c>
      <c r="F10" s="91">
        <f t="shared" si="0"/>
        <v>152600</v>
      </c>
      <c r="G10" s="92">
        <f>'[4]2008 Budget'!E8</f>
        <v>14029</v>
      </c>
      <c r="H10" s="93">
        <f>'[4]2008 Budget'!F8</f>
        <v>152600</v>
      </c>
      <c r="I10" s="12">
        <f>E10/F10</f>
        <v>0.09193315858453473</v>
      </c>
      <c r="J10" s="13"/>
    </row>
    <row r="11" spans="1:10" ht="36.75" customHeight="1" thickBot="1">
      <c r="A11" s="33"/>
      <c r="B11" s="33"/>
      <c r="C11" s="33" t="s">
        <v>27</v>
      </c>
      <c r="D11" s="3" t="s">
        <v>29</v>
      </c>
      <c r="E11" s="88">
        <f t="shared" si="0"/>
        <v>0</v>
      </c>
      <c r="F11" s="88">
        <f t="shared" si="0"/>
        <v>0</v>
      </c>
      <c r="G11" s="89">
        <f>'[4]2008 Budget'!E9</f>
        <v>0</v>
      </c>
      <c r="H11" s="90">
        <f>'[4]2008 Budget'!F9</f>
        <v>0</v>
      </c>
      <c r="I11" s="12"/>
      <c r="J11" s="13"/>
    </row>
    <row r="12" spans="1:10" ht="33.75" customHeight="1" thickBot="1">
      <c r="A12" s="33"/>
      <c r="B12" s="33"/>
      <c r="C12" s="3" t="s">
        <v>28</v>
      </c>
      <c r="D12" s="3" t="s">
        <v>35</v>
      </c>
      <c r="E12" s="88">
        <f t="shared" si="0"/>
        <v>16863</v>
      </c>
      <c r="F12" s="91">
        <f t="shared" si="0"/>
        <v>551000</v>
      </c>
      <c r="G12" s="92">
        <f>'[4]2008 Budget'!E10</f>
        <v>16863</v>
      </c>
      <c r="H12" s="93">
        <f>'[4]2008 Budget'!F10</f>
        <v>551000</v>
      </c>
      <c r="I12" s="12">
        <f>E12/F12</f>
        <v>0.030604355716878404</v>
      </c>
      <c r="J12" s="13"/>
    </row>
    <row r="13" spans="1:10" ht="27" customHeight="1" thickBot="1">
      <c r="A13" s="42" t="s">
        <v>26</v>
      </c>
      <c r="B13" s="42" t="s">
        <v>14</v>
      </c>
      <c r="C13" s="38"/>
      <c r="D13" s="75" t="s">
        <v>40</v>
      </c>
      <c r="E13" s="76">
        <f>SUM(E14:E16)</f>
        <v>81655</v>
      </c>
      <c r="F13" s="76">
        <f>SUM(F14:F16)</f>
        <v>1841600</v>
      </c>
      <c r="G13" s="87">
        <f>SUM(G14:G16)</f>
        <v>81655</v>
      </c>
      <c r="H13" s="87">
        <f>SUM(H14:H16)</f>
        <v>1841600</v>
      </c>
      <c r="I13" s="83"/>
      <c r="J13" s="13"/>
    </row>
    <row r="14" spans="1:10" ht="45.75" thickBot="1">
      <c r="A14" s="33"/>
      <c r="B14" s="33"/>
      <c r="C14" s="33" t="s">
        <v>24</v>
      </c>
      <c r="D14" s="3" t="s">
        <v>32</v>
      </c>
      <c r="E14" s="91">
        <f aca="true" t="shared" si="1" ref="E14:F16">G14</f>
        <v>24384</v>
      </c>
      <c r="F14" s="91">
        <f t="shared" si="1"/>
        <v>1387000</v>
      </c>
      <c r="G14" s="92">
        <f>'[4]2008 Budget'!E12</f>
        <v>24384</v>
      </c>
      <c r="H14" s="93">
        <f>'[4]2008 Budget'!F12</f>
        <v>1387000</v>
      </c>
      <c r="I14" s="12">
        <f aca="true" t="shared" si="2" ref="I14:I23">E14/F14</f>
        <v>0.017580389329488105</v>
      </c>
      <c r="J14" s="13"/>
    </row>
    <row r="15" spans="1:10" ht="45.75" thickBot="1">
      <c r="A15" s="33"/>
      <c r="B15" s="33"/>
      <c r="C15" s="33" t="s">
        <v>22</v>
      </c>
      <c r="D15" s="3" t="s">
        <v>32</v>
      </c>
      <c r="E15" s="91">
        <f t="shared" si="1"/>
        <v>38041</v>
      </c>
      <c r="F15" s="88">
        <f t="shared" si="1"/>
        <v>302000</v>
      </c>
      <c r="G15" s="89">
        <f>'[4]2008 Budget'!E13</f>
        <v>38041</v>
      </c>
      <c r="H15" s="90">
        <f>'[4]2008 Budget'!F13</f>
        <v>302000</v>
      </c>
      <c r="I15" s="12">
        <f t="shared" si="2"/>
        <v>0.1259635761589404</v>
      </c>
      <c r="J15" s="13"/>
    </row>
    <row r="16" spans="1:10" ht="30.75" thickBot="1">
      <c r="A16" s="33"/>
      <c r="B16" s="33"/>
      <c r="C16" s="33" t="s">
        <v>25</v>
      </c>
      <c r="D16" s="3" t="s">
        <v>35</v>
      </c>
      <c r="E16" s="91">
        <f t="shared" si="1"/>
        <v>19230</v>
      </c>
      <c r="F16" s="91">
        <f t="shared" si="1"/>
        <v>152600</v>
      </c>
      <c r="G16" s="92">
        <f>'[4]2008 Budget'!E15</f>
        <v>19230</v>
      </c>
      <c r="H16" s="93">
        <f>'[4]2008 Budget'!F15</f>
        <v>152600</v>
      </c>
      <c r="I16" s="12">
        <f t="shared" si="2"/>
        <v>0.1260157273918742</v>
      </c>
      <c r="J16" s="13"/>
    </row>
    <row r="17" spans="1:10" ht="27" customHeight="1" thickBot="1">
      <c r="A17" s="42" t="s">
        <v>30</v>
      </c>
      <c r="B17" s="42" t="s">
        <v>17</v>
      </c>
      <c r="C17" s="38"/>
      <c r="D17" s="75" t="s">
        <v>40</v>
      </c>
      <c r="E17" s="76">
        <f>SUM(E18:E19)</f>
        <v>245855.68</v>
      </c>
      <c r="F17" s="76">
        <f>SUM(F18:F19)</f>
        <v>428751.17</v>
      </c>
      <c r="G17" s="87">
        <f>G18</f>
        <v>50900</v>
      </c>
      <c r="H17" s="94">
        <f>H18</f>
        <v>88700</v>
      </c>
      <c r="I17" s="83"/>
      <c r="J17" s="13"/>
    </row>
    <row r="18" spans="1:10" ht="25.5" customHeight="1" thickBot="1">
      <c r="A18" s="33"/>
      <c r="B18" s="33"/>
      <c r="C18" s="3" t="s">
        <v>31</v>
      </c>
      <c r="D18" s="3" t="s">
        <v>19</v>
      </c>
      <c r="E18" s="88">
        <v>167000</v>
      </c>
      <c r="F18" s="88">
        <f>(237026+123691)*0.97</f>
        <v>349895.49</v>
      </c>
      <c r="G18" s="89">
        <f>'[4]2008 Budget'!E17</f>
        <v>50900</v>
      </c>
      <c r="H18" s="90">
        <f>'[4]2008 Budget'!F17</f>
        <v>88700</v>
      </c>
      <c r="I18" s="12">
        <f t="shared" si="2"/>
        <v>0.47728537455569947</v>
      </c>
      <c r="J18" s="13"/>
    </row>
    <row r="19" spans="1:9" ht="27" customHeight="1" thickBot="1">
      <c r="A19" s="33"/>
      <c r="B19" s="33"/>
      <c r="C19" s="3" t="s">
        <v>37</v>
      </c>
      <c r="D19" s="3" t="s">
        <v>19</v>
      </c>
      <c r="E19" s="88">
        <f>'[4]Board allocation'!$N$6</f>
        <v>78855.68</v>
      </c>
      <c r="F19" s="88">
        <f>'[4]Board allocation'!$N$6</f>
        <v>78855.68</v>
      </c>
      <c r="G19" s="46"/>
      <c r="H19" s="46"/>
      <c r="I19" s="12">
        <f t="shared" si="2"/>
        <v>1</v>
      </c>
    </row>
    <row r="20" spans="1:9" ht="27" customHeight="1" thickBot="1">
      <c r="A20" s="42" t="s">
        <v>17</v>
      </c>
      <c r="B20" s="42" t="s">
        <v>20</v>
      </c>
      <c r="C20" s="38"/>
      <c r="D20" s="75"/>
      <c r="E20" s="76"/>
      <c r="F20" s="76"/>
      <c r="G20" s="96"/>
      <c r="H20" s="97"/>
      <c r="I20" s="83"/>
    </row>
    <row r="21" spans="1:9" ht="27" customHeight="1" thickBot="1">
      <c r="A21" s="33"/>
      <c r="B21" s="33"/>
      <c r="C21" s="33" t="s">
        <v>38</v>
      </c>
      <c r="D21" s="3" t="s">
        <v>19</v>
      </c>
      <c r="E21" s="95">
        <f>'[6]Combined'!$H$874*(-1)</f>
        <v>887198</v>
      </c>
      <c r="F21" s="95">
        <f>'[6]Combined'!$H$874*(-1)</f>
        <v>887198</v>
      </c>
      <c r="G21" s="98"/>
      <c r="H21" s="99"/>
      <c r="I21" s="12">
        <f t="shared" si="2"/>
        <v>1</v>
      </c>
    </row>
    <row r="22" spans="1:9" ht="27" customHeight="1" thickBot="1">
      <c r="A22" s="42" t="s">
        <v>17</v>
      </c>
      <c r="B22" s="42" t="s">
        <v>20</v>
      </c>
      <c r="C22" s="38"/>
      <c r="D22" s="75"/>
      <c r="E22" s="76"/>
      <c r="F22" s="76"/>
      <c r="G22" s="96"/>
      <c r="H22" s="101"/>
      <c r="I22" s="83"/>
    </row>
    <row r="23" spans="1:9" ht="27" customHeight="1" thickBot="1">
      <c r="A23" s="33"/>
      <c r="B23" s="33"/>
      <c r="C23" s="86" t="s">
        <v>21</v>
      </c>
      <c r="D23" s="3" t="s">
        <v>19</v>
      </c>
      <c r="E23" s="95">
        <f>'[6]Combined'!$H$890*(-1)</f>
        <v>384982.65</v>
      </c>
      <c r="F23" s="95">
        <f>'[6]Combined'!$F$995</f>
        <v>384982.65</v>
      </c>
      <c r="G23" s="89"/>
      <c r="H23" s="90"/>
      <c r="I23" s="12">
        <f t="shared" si="2"/>
        <v>1</v>
      </c>
    </row>
    <row r="24" spans="1:9" ht="27" customHeight="1" thickBot="1">
      <c r="A24" s="38"/>
      <c r="B24" s="38"/>
      <c r="C24" s="38"/>
      <c r="D24" s="55"/>
      <c r="E24" s="54"/>
      <c r="F24" s="54"/>
      <c r="G24" s="96"/>
      <c r="H24" s="100"/>
      <c r="I24" s="84"/>
    </row>
    <row r="25" spans="1:9" ht="27" customHeight="1" thickBot="1">
      <c r="A25" s="3"/>
      <c r="B25" s="3"/>
      <c r="C25" s="4"/>
      <c r="D25" s="4"/>
      <c r="E25" s="4"/>
      <c r="F25" s="4"/>
      <c r="G25" s="8"/>
      <c r="H25" s="16"/>
      <c r="I25" s="12"/>
    </row>
    <row r="26" spans="1:9" ht="27" customHeight="1" thickBot="1">
      <c r="A26" s="3"/>
      <c r="B26" s="3"/>
      <c r="C26" s="3"/>
      <c r="D26" s="4"/>
      <c r="E26" s="4"/>
      <c r="F26" s="4"/>
      <c r="G26" s="8"/>
      <c r="H26" s="15"/>
      <c r="I26" s="17"/>
    </row>
    <row r="27" spans="1:9" ht="27" customHeight="1" thickBot="1">
      <c r="A27" s="3"/>
      <c r="B27" s="3"/>
      <c r="C27" s="4"/>
      <c r="D27" s="4"/>
      <c r="E27" s="4"/>
      <c r="F27" s="4"/>
      <c r="G27" s="8"/>
      <c r="H27" s="16"/>
      <c r="I27" s="12"/>
    </row>
    <row r="28" spans="1:9" ht="27" customHeight="1" thickBot="1">
      <c r="A28" s="3"/>
      <c r="B28" s="3"/>
      <c r="C28" s="3"/>
      <c r="D28" s="4"/>
      <c r="E28" s="4"/>
      <c r="F28" s="4"/>
      <c r="G28" s="8"/>
      <c r="H28" s="16"/>
      <c r="I28" s="12"/>
    </row>
    <row r="29" spans="1:9" ht="27" customHeight="1" thickBot="1">
      <c r="A29" s="3"/>
      <c r="B29" s="3"/>
      <c r="C29" s="3"/>
      <c r="D29" s="4"/>
      <c r="E29" s="4"/>
      <c r="F29" s="4"/>
      <c r="G29" s="8"/>
      <c r="H29" s="16"/>
      <c r="I29" s="12"/>
    </row>
    <row r="30" spans="1:9" ht="27" customHeight="1" thickBot="1">
      <c r="A30" s="3"/>
      <c r="B30" s="3"/>
      <c r="C30" s="3"/>
      <c r="D30" s="4"/>
      <c r="E30" s="4"/>
      <c r="F30" s="4"/>
      <c r="G30" s="8"/>
      <c r="H30" s="16"/>
      <c r="I30" s="12"/>
    </row>
    <row r="31" spans="1:9" ht="27" customHeight="1" thickBot="1">
      <c r="A31" s="3"/>
      <c r="B31" s="3"/>
      <c r="C31" s="3"/>
      <c r="D31" s="4"/>
      <c r="E31" s="4"/>
      <c r="F31" s="4"/>
      <c r="G31" s="8"/>
      <c r="H31" s="16"/>
      <c r="I31" s="12"/>
    </row>
    <row r="32" spans="1:9" ht="27" customHeight="1" thickBot="1">
      <c r="A32" s="3"/>
      <c r="B32" s="3"/>
      <c r="C32" s="3"/>
      <c r="D32" s="3"/>
      <c r="E32" s="3"/>
      <c r="F32" s="3"/>
      <c r="G32" s="8"/>
      <c r="H32" s="14"/>
      <c r="I32" s="12"/>
    </row>
    <row r="33" spans="1:9" ht="27" customHeight="1" thickBot="1">
      <c r="A33" s="3"/>
      <c r="B33" s="3"/>
      <c r="C33" s="3"/>
      <c r="D33" s="3"/>
      <c r="E33" s="3"/>
      <c r="F33" s="3"/>
      <c r="G33" s="8"/>
      <c r="H33" s="8"/>
      <c r="I33" s="12"/>
    </row>
    <row r="34" spans="1:9" ht="27" customHeight="1" thickBot="1">
      <c r="A34" s="3"/>
      <c r="B34" s="3"/>
      <c r="C34" s="3"/>
      <c r="D34" s="3"/>
      <c r="E34" s="3"/>
      <c r="F34" s="3"/>
      <c r="G34" s="8"/>
      <c r="H34" s="8"/>
      <c r="I34" s="12"/>
    </row>
    <row r="35" spans="1:9" ht="27" customHeight="1" thickBot="1">
      <c r="A35" s="3"/>
      <c r="B35" s="3"/>
      <c r="C35" s="3"/>
      <c r="D35" s="3"/>
      <c r="E35" s="3"/>
      <c r="F35" s="3"/>
      <c r="G35" s="8"/>
      <c r="H35" s="8"/>
      <c r="I35" s="12"/>
    </row>
    <row r="36" spans="1:9" ht="15.75" thickBot="1">
      <c r="A36" s="3"/>
      <c r="B36" s="3"/>
      <c r="C36" s="3"/>
      <c r="D36" s="3"/>
      <c r="E36" s="3"/>
      <c r="F36" s="3"/>
      <c r="G36" s="8"/>
      <c r="H36" s="9"/>
      <c r="I36" s="12"/>
    </row>
    <row r="38" ht="22.5" customHeight="1"/>
    <row r="39" spans="3:8" ht="15.75">
      <c r="C39" s="11" t="s">
        <v>9</v>
      </c>
      <c r="G39" s="10">
        <f>SUM(G7:G36)</f>
        <v>431164</v>
      </c>
      <c r="H39" s="10">
        <f>SUM(H7:H36)</f>
        <v>8645800</v>
      </c>
    </row>
  </sheetData>
  <sheetProtection/>
  <mergeCells count="11">
    <mergeCell ref="E5:E6"/>
    <mergeCell ref="F5:F6"/>
    <mergeCell ref="C1:G1"/>
    <mergeCell ref="A2:I2"/>
    <mergeCell ref="A5:B5"/>
    <mergeCell ref="C5:C6"/>
    <mergeCell ref="D5:D6"/>
    <mergeCell ref="G5:G6"/>
    <mergeCell ref="H5:H6"/>
    <mergeCell ref="I5:I6"/>
    <mergeCell ref="C3:G3"/>
  </mergeCells>
  <printOptions horizontalCentered="1"/>
  <pageMargins left="0.7480314960629921" right="0.7480314960629921" top="0.43" bottom="0.32" header="0.26" footer="0.2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0" zoomScaleNormal="70" zoomScalePageLayoutView="0" workbookViewId="0" topLeftCell="A4">
      <selection activeCell="J8" sqref="J8:J16"/>
    </sheetView>
  </sheetViews>
  <sheetFormatPr defaultColWidth="9.140625" defaultRowHeight="12.75"/>
  <cols>
    <col min="1" max="1" width="15.421875" style="0" customWidth="1"/>
    <col min="2" max="2" width="17.7109375" style="0" customWidth="1"/>
    <col min="3" max="3" width="47.00390625" style="53" bestFit="1" customWidth="1"/>
    <col min="4" max="5" width="27.8515625" style="0" customWidth="1"/>
    <col min="6" max="6" width="21.7109375" style="0" customWidth="1"/>
    <col min="7" max="7" width="15.7109375" style="0" hidden="1" customWidth="1"/>
    <col min="8" max="8" width="19.28125" style="0" hidden="1" customWidth="1"/>
    <col min="9" max="9" width="12.28125" style="0" customWidth="1"/>
  </cols>
  <sheetData>
    <row r="1" spans="3:7" ht="20.25">
      <c r="C1" s="139" t="s">
        <v>16</v>
      </c>
      <c r="D1" s="140"/>
      <c r="E1" s="140"/>
      <c r="F1" s="140"/>
      <c r="G1" s="140"/>
    </row>
    <row r="2" spans="1:9" ht="15.75">
      <c r="A2" s="136" t="s">
        <v>41</v>
      </c>
      <c r="B2" s="141"/>
      <c r="C2" s="141"/>
      <c r="D2" s="141"/>
      <c r="E2" s="141"/>
      <c r="F2" s="141"/>
      <c r="G2" s="141"/>
      <c r="H2" s="141"/>
      <c r="I2" s="141"/>
    </row>
    <row r="3" spans="1:9" ht="18">
      <c r="A3" s="1"/>
      <c r="B3" s="2"/>
      <c r="C3" s="150" t="s">
        <v>10</v>
      </c>
      <c r="D3" s="150"/>
      <c r="E3" s="150"/>
      <c r="F3" s="150"/>
      <c r="G3" s="150"/>
      <c r="H3" s="105">
        <f>1120901-26889</f>
        <v>1094012</v>
      </c>
      <c r="I3" s="2"/>
    </row>
    <row r="4" spans="5:8" ht="13.5" thickBot="1">
      <c r="E4" s="74"/>
      <c r="F4" s="74"/>
      <c r="G4" s="81" t="s">
        <v>12</v>
      </c>
      <c r="H4" s="81" t="s">
        <v>12</v>
      </c>
    </row>
    <row r="5" spans="1:9" ht="27.75" customHeight="1" thickBot="1">
      <c r="A5" s="142" t="s">
        <v>0</v>
      </c>
      <c r="B5" s="143"/>
      <c r="C5" s="144" t="s">
        <v>1</v>
      </c>
      <c r="D5" s="146" t="s">
        <v>2</v>
      </c>
      <c r="E5" s="137" t="s">
        <v>43</v>
      </c>
      <c r="F5" s="137" t="s">
        <v>44</v>
      </c>
      <c r="G5" s="151" t="s">
        <v>6</v>
      </c>
      <c r="H5" s="151" t="s">
        <v>7</v>
      </c>
      <c r="I5" s="153" t="s">
        <v>3</v>
      </c>
    </row>
    <row r="6" spans="1:9" ht="30.75" customHeight="1" thickBot="1">
      <c r="A6" s="6" t="s">
        <v>4</v>
      </c>
      <c r="B6" s="7" t="s">
        <v>5</v>
      </c>
      <c r="C6" s="145"/>
      <c r="D6" s="147"/>
      <c r="E6" s="138"/>
      <c r="F6" s="138"/>
      <c r="G6" s="152"/>
      <c r="H6" s="152"/>
      <c r="I6" s="154"/>
    </row>
    <row r="7" spans="1:9" s="80" customFormat="1" ht="27" customHeight="1" thickBot="1">
      <c r="A7" s="42" t="s">
        <v>17</v>
      </c>
      <c r="B7" s="42" t="s">
        <v>18</v>
      </c>
      <c r="C7" s="75"/>
      <c r="D7" s="75" t="s">
        <v>40</v>
      </c>
      <c r="E7" s="76">
        <f>SUM(E8:E12)</f>
        <v>265191.972816363</v>
      </c>
      <c r="F7" s="76">
        <f>SUM(F8:F12)</f>
        <v>4725032.38</v>
      </c>
      <c r="G7" s="77">
        <f>SUM(G8:G12)-26889</f>
        <v>220900.28086512376</v>
      </c>
      <c r="H7" s="77">
        <f>SUM(H8:H12)</f>
        <v>4725032.38</v>
      </c>
      <c r="I7" s="79"/>
    </row>
    <row r="8" spans="1:10" ht="38.25" customHeight="1" thickBot="1">
      <c r="A8" s="33"/>
      <c r="B8" s="33"/>
      <c r="C8" s="3" t="s">
        <v>24</v>
      </c>
      <c r="D8" s="3" t="s">
        <v>34</v>
      </c>
      <c r="E8" s="88">
        <f>G8</f>
        <v>52684.05405405405</v>
      </c>
      <c r="F8" s="20">
        <f>'[5]Lead'!$F$10</f>
        <v>1181400</v>
      </c>
      <c r="G8" s="46">
        <f>'[5]Lead'!$K$10</f>
        <v>52684.05405405405</v>
      </c>
      <c r="H8" s="20">
        <f>'[5]Lead'!$F$10</f>
        <v>1181400</v>
      </c>
      <c r="I8" s="21">
        <f>E8/F8</f>
        <v>0.0445945945945946</v>
      </c>
      <c r="J8" s="13"/>
    </row>
    <row r="9" spans="1:10" ht="30.75" thickBot="1">
      <c r="A9" s="33"/>
      <c r="B9" s="33"/>
      <c r="C9" s="3" t="s">
        <v>22</v>
      </c>
      <c r="D9" s="3" t="s">
        <v>34</v>
      </c>
      <c r="E9" s="88">
        <f>G9</f>
        <v>27413.52627631031</v>
      </c>
      <c r="F9" s="20">
        <f>'[5]Lead'!$F$12</f>
        <v>249646.2</v>
      </c>
      <c r="G9" s="46">
        <f>'[5]Lead'!$K$12</f>
        <v>27413.52627631031</v>
      </c>
      <c r="H9" s="20">
        <f>'[5]Lead'!$F$12</f>
        <v>249646.2</v>
      </c>
      <c r="I9" s="21">
        <f aca="true" t="shared" si="0" ref="I9:I18">E9/F9</f>
        <v>0.10980950752028394</v>
      </c>
      <c r="J9" s="13"/>
    </row>
    <row r="10" spans="1:10" ht="27" customHeight="1" thickBot="1">
      <c r="A10" s="33"/>
      <c r="B10" s="33"/>
      <c r="C10" s="3" t="s">
        <v>25</v>
      </c>
      <c r="D10" s="3" t="s">
        <v>34</v>
      </c>
      <c r="E10" s="88">
        <f>G10/$G$7*$H$3</f>
        <v>21805.6331277098</v>
      </c>
      <c r="F10" s="20">
        <f>'[5]Lead'!$F$15</f>
        <v>149700</v>
      </c>
      <c r="G10" s="46">
        <f>'[5]Lead'!$K$15</f>
        <v>4402.941176470588</v>
      </c>
      <c r="H10" s="20">
        <f>'[5]Lead'!$F$15</f>
        <v>149700</v>
      </c>
      <c r="I10" s="21">
        <f t="shared" si="0"/>
        <v>0.14566221194194923</v>
      </c>
      <c r="J10" s="13"/>
    </row>
    <row r="11" spans="1:10" ht="27" customHeight="1" thickBot="1">
      <c r="A11" s="33"/>
      <c r="B11" s="33"/>
      <c r="C11" s="3" t="s">
        <v>27</v>
      </c>
      <c r="D11" s="3" t="s">
        <v>29</v>
      </c>
      <c r="E11" s="88">
        <f>G11</f>
        <v>26888.75935828877</v>
      </c>
      <c r="F11" s="20">
        <v>2900000</v>
      </c>
      <c r="G11" s="46">
        <f>'[5]Lead'!$K$20</f>
        <v>26888.75935828877</v>
      </c>
      <c r="H11" s="20">
        <v>2900000</v>
      </c>
      <c r="I11" s="21">
        <f t="shared" si="0"/>
        <v>0.009271985985616817</v>
      </c>
      <c r="J11" s="13"/>
    </row>
    <row r="12" spans="1:10" ht="30.75" thickBot="1">
      <c r="A12" s="33"/>
      <c r="B12" s="33"/>
      <c r="C12" s="3" t="s">
        <v>28</v>
      </c>
      <c r="D12" s="3" t="s">
        <v>34</v>
      </c>
      <c r="E12" s="88">
        <f>G12</f>
        <v>136400.00000000003</v>
      </c>
      <c r="F12" s="20">
        <f>E12*H12/G12</f>
        <v>244286.18</v>
      </c>
      <c r="G12" s="46">
        <f>+'[5]Lead'!$K$22+'[5]Lead'!$K$24</f>
        <v>136400.00000000003</v>
      </c>
      <c r="H12" s="20">
        <f>'[5]Lead'!$F$18</f>
        <v>244286.18</v>
      </c>
      <c r="I12" s="21">
        <f t="shared" si="0"/>
        <v>0.5583615086207497</v>
      </c>
      <c r="J12" s="13"/>
    </row>
    <row r="13" spans="1:10" s="80" customFormat="1" ht="27" customHeight="1" thickBot="1">
      <c r="A13" s="42" t="s">
        <v>26</v>
      </c>
      <c r="B13" s="42" t="s">
        <v>14</v>
      </c>
      <c r="C13" s="75"/>
      <c r="D13" s="75" t="s">
        <v>40</v>
      </c>
      <c r="E13" s="76">
        <f>SUM(E14:E16)</f>
        <v>49771.13403945592</v>
      </c>
      <c r="F13" s="76">
        <f>SUM(F14:F16)</f>
        <v>1580746.2</v>
      </c>
      <c r="G13" s="102">
        <f>SUM(G14:G16)</f>
        <v>49771.13403945592</v>
      </c>
      <c r="H13" s="78">
        <f>SUM(H14:H16)</f>
        <v>1580746.2</v>
      </c>
      <c r="I13" s="79"/>
      <c r="J13" s="82"/>
    </row>
    <row r="14" spans="1:10" ht="27" customHeight="1" thickBot="1">
      <c r="A14" s="33"/>
      <c r="B14" s="33"/>
      <c r="C14" s="3" t="s">
        <v>24</v>
      </c>
      <c r="D14" s="3" t="s">
        <v>34</v>
      </c>
      <c r="E14" s="91">
        <f>G14</f>
        <v>17561.351351351354</v>
      </c>
      <c r="F14" s="23">
        <f>F8</f>
        <v>1181400</v>
      </c>
      <c r="G14" s="62">
        <f>'[5]Lead'!$N$10</f>
        <v>17561.351351351354</v>
      </c>
      <c r="H14" s="23">
        <f>H8</f>
        <v>1181400</v>
      </c>
      <c r="I14" s="21">
        <f t="shared" si="0"/>
        <v>0.014864864864864867</v>
      </c>
      <c r="J14" s="13"/>
    </row>
    <row r="15" spans="1:10" ht="36.75" customHeight="1" thickBot="1">
      <c r="A15" s="33"/>
      <c r="B15" s="33"/>
      <c r="C15" s="3" t="s">
        <v>22</v>
      </c>
      <c r="D15" s="3" t="s">
        <v>34</v>
      </c>
      <c r="E15" s="91">
        <f>G15</f>
        <v>30448.606217516335</v>
      </c>
      <c r="F15" s="20">
        <f>F9</f>
        <v>249646.2</v>
      </c>
      <c r="G15" s="46">
        <f>'[5]Lead'!$N$12</f>
        <v>30448.606217516335</v>
      </c>
      <c r="H15" s="20">
        <f>H9</f>
        <v>249646.2</v>
      </c>
      <c r="I15" s="21">
        <f t="shared" si="0"/>
        <v>0.12196703261462155</v>
      </c>
      <c r="J15" s="13"/>
    </row>
    <row r="16" spans="1:10" ht="24.75" customHeight="1" thickBot="1">
      <c r="A16" s="33"/>
      <c r="B16" s="33"/>
      <c r="C16" s="3" t="s">
        <v>25</v>
      </c>
      <c r="D16" s="3" t="s">
        <v>34</v>
      </c>
      <c r="E16" s="91">
        <f>G16</f>
        <v>1761.1764705882354</v>
      </c>
      <c r="F16" s="20">
        <f>F10</f>
        <v>149700</v>
      </c>
      <c r="G16" s="46">
        <f>'[5]Lead'!$N$15</f>
        <v>1761.1764705882354</v>
      </c>
      <c r="H16" s="20">
        <f>H10</f>
        <v>149700</v>
      </c>
      <c r="I16" s="21">
        <f t="shared" si="0"/>
        <v>0.011764705882352941</v>
      </c>
      <c r="J16" s="13"/>
    </row>
    <row r="17" spans="1:9" ht="27" customHeight="1" thickBot="1">
      <c r="A17" s="42" t="s">
        <v>30</v>
      </c>
      <c r="B17" s="42" t="s">
        <v>17</v>
      </c>
      <c r="C17" s="55"/>
      <c r="D17" s="75" t="s">
        <v>40</v>
      </c>
      <c r="E17" s="76">
        <f>SUM(E18:E19)</f>
        <v>394015.33999999997</v>
      </c>
      <c r="F17" s="76">
        <f>SUM(F18:F19)</f>
        <v>477732.33999999997</v>
      </c>
      <c r="G17" s="50"/>
      <c r="H17" s="40"/>
      <c r="I17" s="57"/>
    </row>
    <row r="18" spans="1:9" ht="27" customHeight="1" thickBot="1">
      <c r="A18" s="33"/>
      <c r="B18" s="33"/>
      <c r="C18" s="3" t="s">
        <v>31</v>
      </c>
      <c r="D18" s="3" t="s">
        <v>51</v>
      </c>
      <c r="E18" s="88">
        <v>277000</v>
      </c>
      <c r="F18" s="88">
        <f>237026+123691</f>
        <v>360717</v>
      </c>
      <c r="G18" s="46"/>
      <c r="H18" s="20"/>
      <c r="I18" s="21">
        <f t="shared" si="0"/>
        <v>0.7679150137088078</v>
      </c>
    </row>
    <row r="19" spans="1:9" ht="27" customHeight="1" thickBot="1">
      <c r="A19" s="33"/>
      <c r="B19" s="33"/>
      <c r="C19" s="3" t="s">
        <v>36</v>
      </c>
      <c r="D19" s="3" t="s">
        <v>19</v>
      </c>
      <c r="E19" s="88">
        <f>'[4]Board allocation'!$N$13</f>
        <v>117015.34</v>
      </c>
      <c r="F19" s="88">
        <f>E19</f>
        <v>117015.34</v>
      </c>
      <c r="G19" s="46"/>
      <c r="H19" s="46"/>
      <c r="I19" s="21">
        <f>E19/F19</f>
        <v>1</v>
      </c>
    </row>
    <row r="20" spans="1:9" ht="27" customHeight="1" thickBot="1">
      <c r="A20" s="42" t="s">
        <v>17</v>
      </c>
      <c r="B20" s="42" t="s">
        <v>20</v>
      </c>
      <c r="C20" s="55"/>
      <c r="D20" s="55"/>
      <c r="E20" s="76"/>
      <c r="F20" s="76"/>
      <c r="G20" s="50"/>
      <c r="H20" s="40"/>
      <c r="I20" s="57"/>
    </row>
    <row r="21" spans="1:9" ht="27" customHeight="1" thickBot="1">
      <c r="A21" s="33"/>
      <c r="B21" s="33"/>
      <c r="C21" s="3" t="s">
        <v>38</v>
      </c>
      <c r="D21" s="3" t="s">
        <v>19</v>
      </c>
      <c r="E21" s="95">
        <f>'[7]Combined'!$H$919*(-1)</f>
        <v>1048410.46</v>
      </c>
      <c r="F21" s="95">
        <f>'[7]Combined'!$H$919*(-1)</f>
        <v>1048410.46</v>
      </c>
      <c r="G21" s="62"/>
      <c r="H21" s="23"/>
      <c r="I21" s="21">
        <f>E21/F21</f>
        <v>1</v>
      </c>
    </row>
    <row r="22" spans="1:9" ht="27" customHeight="1" thickBot="1">
      <c r="A22" s="42" t="s">
        <v>17</v>
      </c>
      <c r="B22" s="42" t="s">
        <v>20</v>
      </c>
      <c r="C22" s="55"/>
      <c r="D22" s="55"/>
      <c r="E22" s="103"/>
      <c r="F22" s="103"/>
      <c r="G22" s="63"/>
      <c r="H22" s="58"/>
      <c r="I22" s="59"/>
    </row>
    <row r="23" spans="1:9" ht="35.25" customHeight="1" thickBot="1">
      <c r="A23" s="33"/>
      <c r="B23" s="33"/>
      <c r="C23" s="85" t="s">
        <v>39</v>
      </c>
      <c r="D23" s="3" t="s">
        <v>19</v>
      </c>
      <c r="E23" s="104">
        <f>'[7]Combined'!$H$1041</f>
        <v>335884.8</v>
      </c>
      <c r="F23" s="104">
        <f>'[7]Combined'!$H$1041</f>
        <v>335884.8</v>
      </c>
      <c r="G23" s="46"/>
      <c r="H23" s="20"/>
      <c r="I23" s="21">
        <f>E23/F23</f>
        <v>1</v>
      </c>
    </row>
    <row r="24" spans="1:9" ht="27" customHeight="1" thickBot="1">
      <c r="A24" s="38"/>
      <c r="B24" s="38"/>
      <c r="C24" s="55"/>
      <c r="D24" s="55"/>
      <c r="E24" s="54"/>
      <c r="F24" s="54"/>
      <c r="G24" s="50"/>
      <c r="H24" s="58"/>
      <c r="I24" s="59"/>
    </row>
    <row r="25" spans="1:9" ht="27" customHeight="1" thickBot="1">
      <c r="A25" s="19"/>
      <c r="B25" s="19"/>
      <c r="C25" s="22"/>
      <c r="D25" s="22"/>
      <c r="E25" s="22"/>
      <c r="F25" s="22"/>
      <c r="G25" s="20"/>
      <c r="H25" s="20"/>
      <c r="I25" s="24"/>
    </row>
    <row r="26" spans="1:9" ht="27" customHeight="1" thickBot="1">
      <c r="A26" s="19"/>
      <c r="B26" s="19"/>
      <c r="C26" s="19"/>
      <c r="D26" s="22"/>
      <c r="E26" s="73"/>
      <c r="F26" s="73"/>
      <c r="G26" s="25"/>
      <c r="H26" s="20"/>
      <c r="I26" s="18"/>
    </row>
    <row r="27" spans="1:9" ht="27" customHeight="1" thickBot="1">
      <c r="A27" s="19"/>
      <c r="B27" s="19"/>
      <c r="C27" s="19"/>
      <c r="D27" s="22"/>
      <c r="E27" s="22"/>
      <c r="F27" s="22"/>
      <c r="G27" s="20"/>
      <c r="H27" s="20"/>
      <c r="I27" s="21"/>
    </row>
    <row r="28" spans="1:9" ht="27" customHeight="1" thickBot="1">
      <c r="A28" s="19"/>
      <c r="B28" s="19"/>
      <c r="C28" s="19"/>
      <c r="D28" s="22"/>
      <c r="E28" s="73"/>
      <c r="F28" s="73"/>
      <c r="G28" s="25"/>
      <c r="H28" s="25"/>
      <c r="I28" s="18"/>
    </row>
    <row r="29" spans="1:9" ht="27" customHeight="1" thickBot="1">
      <c r="A29" s="19"/>
      <c r="B29" s="19"/>
      <c r="C29" s="19"/>
      <c r="D29" s="22"/>
      <c r="E29" s="22"/>
      <c r="F29" s="22"/>
      <c r="G29" s="20"/>
      <c r="H29" s="20"/>
      <c r="I29" s="21"/>
    </row>
    <row r="30" spans="1:9" ht="27" customHeight="1" thickBot="1">
      <c r="A30" s="19"/>
      <c r="B30" s="19"/>
      <c r="C30" s="19"/>
      <c r="D30" s="22"/>
      <c r="E30" s="73"/>
      <c r="F30" s="73"/>
      <c r="G30" s="25"/>
      <c r="H30" s="25"/>
      <c r="I30" s="18"/>
    </row>
    <row r="31" spans="1:9" ht="27" customHeight="1" thickBot="1">
      <c r="A31" s="19"/>
      <c r="B31" s="19"/>
      <c r="C31" s="19"/>
      <c r="D31" s="22"/>
      <c r="E31" s="22"/>
      <c r="F31" s="22"/>
      <c r="G31" s="20"/>
      <c r="H31" s="20"/>
      <c r="I31" s="21"/>
    </row>
    <row r="32" spans="1:9" ht="27" customHeight="1" thickBot="1">
      <c r="A32" s="19"/>
      <c r="B32" s="19"/>
      <c r="C32" s="19"/>
      <c r="D32" s="19"/>
      <c r="E32" s="19"/>
      <c r="F32" s="19"/>
      <c r="G32" s="20"/>
      <c r="H32" s="26"/>
      <c r="I32" s="27"/>
    </row>
    <row r="33" spans="1:9" ht="27" customHeight="1" thickBot="1">
      <c r="A33" s="19"/>
      <c r="B33" s="19"/>
      <c r="C33" s="19"/>
      <c r="D33" s="19"/>
      <c r="E33" s="19"/>
      <c r="F33" s="19"/>
      <c r="G33" s="20"/>
      <c r="H33" s="26"/>
      <c r="I33" s="27"/>
    </row>
    <row r="34" spans="1:9" ht="27" customHeight="1" thickBot="1">
      <c r="A34" s="19"/>
      <c r="B34" s="19"/>
      <c r="C34" s="19"/>
      <c r="D34" s="19"/>
      <c r="E34" s="19"/>
      <c r="F34" s="19"/>
      <c r="G34" s="20"/>
      <c r="H34" s="26"/>
      <c r="I34" s="27"/>
    </row>
    <row r="35" spans="1:9" ht="27" customHeight="1" thickBot="1">
      <c r="A35" s="19"/>
      <c r="B35" s="19"/>
      <c r="C35" s="19"/>
      <c r="D35" s="19"/>
      <c r="E35" s="19"/>
      <c r="F35" s="19"/>
      <c r="G35" s="20"/>
      <c r="H35" s="26"/>
      <c r="I35" s="27"/>
    </row>
    <row r="36" spans="1:9" ht="15" thickBot="1">
      <c r="A36" s="19"/>
      <c r="B36" s="19"/>
      <c r="C36" s="19"/>
      <c r="D36" s="19"/>
      <c r="E36" s="19"/>
      <c r="F36" s="19"/>
      <c r="G36" s="20"/>
      <c r="H36" s="26"/>
      <c r="I36" s="27"/>
    </row>
    <row r="37" ht="22.5" customHeight="1">
      <c r="I37" s="13"/>
    </row>
    <row r="38" spans="3:9" ht="15.75">
      <c r="C38" s="11" t="s">
        <v>9</v>
      </c>
      <c r="G38" s="10">
        <f>SUM(G7:G36)</f>
        <v>568231.8298091594</v>
      </c>
      <c r="H38" s="10">
        <f>SUM(H7:H36)</f>
        <v>12611557.159999998</v>
      </c>
      <c r="I38" s="13"/>
    </row>
    <row r="39" ht="12.75">
      <c r="I39" s="13"/>
    </row>
    <row r="40" ht="12.75">
      <c r="I40" s="13"/>
    </row>
    <row r="41" ht="12.75">
      <c r="I41" s="13"/>
    </row>
    <row r="42" ht="12.75">
      <c r="I42" s="13"/>
    </row>
    <row r="43" ht="12.75">
      <c r="I43" s="13"/>
    </row>
    <row r="44" ht="12.75">
      <c r="I44" s="13"/>
    </row>
    <row r="45" ht="12.75">
      <c r="I45" s="13"/>
    </row>
    <row r="46" ht="12.75">
      <c r="I46" s="13"/>
    </row>
    <row r="47" ht="12.75">
      <c r="I47" s="13"/>
    </row>
    <row r="48" ht="12.75">
      <c r="I48" s="13"/>
    </row>
    <row r="49" ht="12.75">
      <c r="I49" s="13"/>
    </row>
    <row r="50" ht="12.75">
      <c r="I50" s="13"/>
    </row>
    <row r="51" ht="12.75">
      <c r="I51" s="13"/>
    </row>
    <row r="52" ht="12.75">
      <c r="I52" s="13"/>
    </row>
    <row r="53" ht="12.75">
      <c r="I53" s="13"/>
    </row>
    <row r="54" ht="12.75">
      <c r="I54" s="13"/>
    </row>
    <row r="55" ht="12.75">
      <c r="I55" s="13"/>
    </row>
    <row r="56" ht="12.75">
      <c r="I56" s="13"/>
    </row>
    <row r="57" ht="12.75">
      <c r="I57" s="13"/>
    </row>
    <row r="58" ht="12.75">
      <c r="I58" s="13"/>
    </row>
    <row r="59" ht="12.75">
      <c r="I59" s="13"/>
    </row>
    <row r="60" ht="12.75">
      <c r="I60" s="13"/>
    </row>
    <row r="61" ht="12.75">
      <c r="I61" s="13"/>
    </row>
    <row r="62" ht="12.75">
      <c r="I62" s="13"/>
    </row>
    <row r="63" ht="12.75">
      <c r="I63" s="13"/>
    </row>
  </sheetData>
  <sheetProtection/>
  <mergeCells count="11">
    <mergeCell ref="E5:E6"/>
    <mergeCell ref="F5:F6"/>
    <mergeCell ref="C1:G1"/>
    <mergeCell ref="A2:I2"/>
    <mergeCell ref="A5:B5"/>
    <mergeCell ref="C5:C6"/>
    <mergeCell ref="D5:D6"/>
    <mergeCell ref="G5:G6"/>
    <mergeCell ref="H5:H6"/>
    <mergeCell ref="I5:I6"/>
    <mergeCell ref="C3:G3"/>
  </mergeCells>
  <printOptions horizontalCentered="1"/>
  <pageMargins left="0.7480314960629921" right="0.7480314960629921" top="0.37" bottom="0.42" header="0.24" footer="0.31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5" zoomScaleNormal="75" zoomScalePageLayoutView="0" workbookViewId="0" topLeftCell="B1">
      <selection activeCell="L3" sqref="L3"/>
    </sheetView>
  </sheetViews>
  <sheetFormatPr defaultColWidth="9.140625" defaultRowHeight="12.75"/>
  <cols>
    <col min="1" max="1" width="23.7109375" style="0" customWidth="1"/>
    <col min="2" max="2" width="23.8515625" style="0" bestFit="1" customWidth="1"/>
    <col min="3" max="3" width="47.00390625" style="53" bestFit="1" customWidth="1"/>
    <col min="4" max="6" width="19.00390625" style="0" customWidth="1"/>
    <col min="7" max="7" width="16.140625" style="60" hidden="1" customWidth="1"/>
    <col min="8" max="8" width="18.140625" style="60" hidden="1" customWidth="1"/>
    <col min="9" max="9" width="11.7109375" style="0" customWidth="1"/>
    <col min="12" max="12" width="11.28125" style="0" customWidth="1"/>
  </cols>
  <sheetData>
    <row r="1" spans="3:7" ht="20.25">
      <c r="C1" s="139" t="s">
        <v>16</v>
      </c>
      <c r="D1" s="140"/>
      <c r="E1" s="140"/>
      <c r="F1" s="140"/>
      <c r="G1" s="140"/>
    </row>
    <row r="2" spans="1:9" ht="15.75">
      <c r="A2" s="136" t="s">
        <v>42</v>
      </c>
      <c r="B2" s="141"/>
      <c r="C2" s="141"/>
      <c r="D2" s="141"/>
      <c r="E2" s="141"/>
      <c r="F2" s="141"/>
      <c r="G2" s="141"/>
      <c r="H2" s="141"/>
      <c r="I2" s="141"/>
    </row>
    <row r="3" spans="1:12" ht="18" customHeight="1">
      <c r="A3" s="1"/>
      <c r="B3" s="2"/>
      <c r="C3" s="150" t="s">
        <v>11</v>
      </c>
      <c r="D3" s="150"/>
      <c r="E3" s="150"/>
      <c r="F3" s="150"/>
      <c r="G3" s="150"/>
      <c r="H3" s="61"/>
      <c r="L3" s="61"/>
    </row>
    <row r="4" spans="6:8" ht="13.5" thickBot="1">
      <c r="F4" s="74"/>
      <c r="G4" s="72" t="s">
        <v>12</v>
      </c>
      <c r="H4" s="72" t="s">
        <v>12</v>
      </c>
    </row>
    <row r="5" spans="1:9" ht="27.75" customHeight="1" thickBot="1">
      <c r="A5" s="142" t="s">
        <v>0</v>
      </c>
      <c r="B5" s="143"/>
      <c r="C5" s="144" t="s">
        <v>1</v>
      </c>
      <c r="D5" s="146" t="s">
        <v>2</v>
      </c>
      <c r="E5" s="137" t="s">
        <v>43</v>
      </c>
      <c r="F5" s="137" t="s">
        <v>44</v>
      </c>
      <c r="G5" s="155" t="s">
        <v>6</v>
      </c>
      <c r="H5" s="155" t="s">
        <v>7</v>
      </c>
      <c r="I5" s="148" t="s">
        <v>3</v>
      </c>
    </row>
    <row r="6" spans="1:9" ht="32.25" customHeight="1" thickBot="1">
      <c r="A6" s="6" t="s">
        <v>4</v>
      </c>
      <c r="B6" s="7" t="s">
        <v>5</v>
      </c>
      <c r="C6" s="145"/>
      <c r="D6" s="147"/>
      <c r="E6" s="138"/>
      <c r="F6" s="138"/>
      <c r="G6" s="156"/>
      <c r="H6" s="156"/>
      <c r="I6" s="149"/>
    </row>
    <row r="7" spans="1:9" s="80" customFormat="1" ht="27" customHeight="1" thickBot="1">
      <c r="A7" s="42" t="s">
        <v>17</v>
      </c>
      <c r="B7" s="42" t="s">
        <v>18</v>
      </c>
      <c r="C7" s="75" t="s">
        <v>40</v>
      </c>
      <c r="D7" s="76"/>
      <c r="E7" s="76">
        <f>SUM(E8:E12)</f>
        <v>463342.64601162565</v>
      </c>
      <c r="F7" s="76">
        <f>SUM(F8:F12)</f>
        <v>4818334.784895993</v>
      </c>
      <c r="G7" s="102">
        <f>SUM(G8:G12)-66837</f>
        <v>396505.64601162565</v>
      </c>
      <c r="H7" s="102">
        <f>SUM(H8:H12)</f>
        <v>1985171.5585782235</v>
      </c>
      <c r="I7" s="79"/>
    </row>
    <row r="8" spans="1:10" ht="30.75" thickBot="1">
      <c r="A8" s="33"/>
      <c r="B8" s="33"/>
      <c r="C8" s="3" t="s">
        <v>24</v>
      </c>
      <c r="D8" s="3" t="s">
        <v>34</v>
      </c>
      <c r="E8" s="88">
        <f>G8</f>
        <v>81447.94482758621</v>
      </c>
      <c r="F8" s="46">
        <f>'[2]Lead'!$F$10</f>
        <v>1073632</v>
      </c>
      <c r="G8" s="46">
        <f>'[2]Lead'!$K$10</f>
        <v>81447.94482758621</v>
      </c>
      <c r="H8" s="46">
        <f>'[2]Lead'!$F$10</f>
        <v>1073632</v>
      </c>
      <c r="I8" s="21">
        <f>E8/F8</f>
        <v>0.07586206896551724</v>
      </c>
      <c r="J8" s="13"/>
    </row>
    <row r="9" spans="1:10" ht="30.75" thickBot="1">
      <c r="A9" s="33"/>
      <c r="B9" s="33"/>
      <c r="C9" s="3" t="s">
        <v>22</v>
      </c>
      <c r="D9" s="3" t="s">
        <v>34</v>
      </c>
      <c r="E9" s="88">
        <f>G9</f>
        <v>32618.798879173293</v>
      </c>
      <c r="F9" s="46">
        <f>+'[2]Lead'!$F$12</f>
        <v>274726</v>
      </c>
      <c r="G9" s="46">
        <f>+'[2]Lead'!$K$12</f>
        <v>32618.798879173293</v>
      </c>
      <c r="H9" s="46">
        <f>+'[2]Lead'!$F$12</f>
        <v>274726</v>
      </c>
      <c r="I9" s="21">
        <f aca="true" t="shared" si="0" ref="I9:I20">E9/F9</f>
        <v>0.1187321144674086</v>
      </c>
      <c r="J9" s="13"/>
    </row>
    <row r="10" spans="1:10" ht="30.75" thickBot="1">
      <c r="A10" s="33"/>
      <c r="B10" s="33"/>
      <c r="C10" s="3" t="s">
        <v>25</v>
      </c>
      <c r="D10" s="3" t="s">
        <v>34</v>
      </c>
      <c r="E10" s="88">
        <f>G10</f>
        <v>12900.000000000002</v>
      </c>
      <c r="F10" s="46">
        <f>+'[2]Lead'!$F$15</f>
        <v>129000</v>
      </c>
      <c r="G10" s="46">
        <f>+'[2]Lead'!$K$15</f>
        <v>12900.000000000002</v>
      </c>
      <c r="H10" s="46">
        <f>+'[2]Lead'!$F$15</f>
        <v>129000</v>
      </c>
      <c r="I10" s="21">
        <f t="shared" si="0"/>
        <v>0.10000000000000002</v>
      </c>
      <c r="J10" s="13"/>
    </row>
    <row r="11" spans="1:10" ht="27" customHeight="1" thickBot="1">
      <c r="A11" s="33"/>
      <c r="B11" s="33"/>
      <c r="C11" s="3" t="s">
        <v>27</v>
      </c>
      <c r="D11" s="3" t="s">
        <v>29</v>
      </c>
      <c r="E11" s="88">
        <f>G11</f>
        <v>66836.77368223094</v>
      </c>
      <c r="F11" s="46">
        <v>2900000</v>
      </c>
      <c r="G11" s="46">
        <f>'[2]Lead'!$K$20</f>
        <v>66836.77368223094</v>
      </c>
      <c r="H11" s="46">
        <f>'[2]Lead'!$F$20</f>
        <v>66836.77368223094</v>
      </c>
      <c r="I11" s="21">
        <f t="shared" si="0"/>
        <v>0.023047163338700324</v>
      </c>
      <c r="J11" s="13"/>
    </row>
    <row r="12" spans="1:10" ht="45.75" thickBot="1">
      <c r="A12" s="33"/>
      <c r="B12" s="33"/>
      <c r="C12" s="3" t="s">
        <v>33</v>
      </c>
      <c r="D12" s="3" t="s">
        <v>34</v>
      </c>
      <c r="E12" s="88">
        <f>G12</f>
        <v>269539.1286226352</v>
      </c>
      <c r="F12" s="46">
        <f>E12*H12/G12</f>
        <v>440976.7848959926</v>
      </c>
      <c r="G12" s="46">
        <f>+'[2]Lead'!$K$18+'[2]Lead'!$K$22</f>
        <v>269539.1286226352</v>
      </c>
      <c r="H12" s="46">
        <f>+'[2]Lead'!$F$18+'[2]Lead'!$F$22</f>
        <v>440976.7848959926</v>
      </c>
      <c r="I12" s="21">
        <f t="shared" si="0"/>
        <v>0.6112320145973396</v>
      </c>
      <c r="J12" s="13"/>
    </row>
    <row r="13" spans="1:9" s="80" customFormat="1" ht="27" customHeight="1" thickBot="1">
      <c r="A13" s="42" t="s">
        <v>26</v>
      </c>
      <c r="B13" s="42" t="s">
        <v>14</v>
      </c>
      <c r="C13" s="75" t="s">
        <v>40</v>
      </c>
      <c r="D13" s="75"/>
      <c r="E13" s="76">
        <f>SUM(E14:E17)</f>
        <v>70500.29931426914</v>
      </c>
      <c r="F13" s="76">
        <f>SUM(F14:F17)</f>
        <v>1695551.4833333334</v>
      </c>
      <c r="G13" s="102">
        <f>SUM(G14:G17)</f>
        <v>70500.29931426914</v>
      </c>
      <c r="H13" s="102">
        <f>SUM(H14:H17)</f>
        <v>1695551.4833333334</v>
      </c>
      <c r="I13" s="79"/>
    </row>
    <row r="14" spans="1:10" ht="30.75" thickBot="1">
      <c r="A14" s="33"/>
      <c r="B14" s="33"/>
      <c r="C14" s="3" t="s">
        <v>24</v>
      </c>
      <c r="D14" s="3" t="s">
        <v>34</v>
      </c>
      <c r="E14" s="91">
        <f>G14</f>
        <v>13574.657471264369</v>
      </c>
      <c r="F14" s="46">
        <f>'[2]Lead'!$F$10</f>
        <v>1073632</v>
      </c>
      <c r="G14" s="62">
        <f>'[2]Lead'!$N$10</f>
        <v>13574.657471264369</v>
      </c>
      <c r="H14" s="46">
        <f>'[2]Lead'!$F$10</f>
        <v>1073632</v>
      </c>
      <c r="I14" s="21">
        <f t="shared" si="0"/>
        <v>0.012643678160919542</v>
      </c>
      <c r="J14" s="13"/>
    </row>
    <row r="15" spans="1:10" ht="30.75" thickBot="1">
      <c r="A15" s="33"/>
      <c r="B15" s="33"/>
      <c r="C15" s="3" t="s">
        <v>22</v>
      </c>
      <c r="D15" s="3" t="s">
        <v>34</v>
      </c>
      <c r="E15" s="91">
        <f>G15</f>
        <v>31008.22316375199</v>
      </c>
      <c r="F15" s="46">
        <f>+'[2]Lead'!$F$12</f>
        <v>274726</v>
      </c>
      <c r="G15" s="46">
        <f>'[2]Lead'!$N$12</f>
        <v>31008.22316375199</v>
      </c>
      <c r="H15" s="46">
        <f>+'[2]Lead'!$F$12</f>
        <v>274726</v>
      </c>
      <c r="I15" s="21">
        <f t="shared" si="0"/>
        <v>0.11286963434022258</v>
      </c>
      <c r="J15" s="13"/>
    </row>
    <row r="16" spans="1:10" ht="30.75" thickBot="1">
      <c r="A16" s="33"/>
      <c r="B16" s="33"/>
      <c r="C16" s="3" t="s">
        <v>25</v>
      </c>
      <c r="D16" s="3" t="s">
        <v>34</v>
      </c>
      <c r="E16" s="91">
        <f>G16</f>
        <v>1290.0000000000002</v>
      </c>
      <c r="F16" s="46">
        <f>+'[2]Lead'!$F$15</f>
        <v>129000</v>
      </c>
      <c r="G16" s="46">
        <f>+'[2]Lead'!$N$15</f>
        <v>1290.0000000000002</v>
      </c>
      <c r="H16" s="46">
        <f>+'[2]Lead'!$F$15</f>
        <v>129000</v>
      </c>
      <c r="I16" s="21">
        <f t="shared" si="0"/>
        <v>0.010000000000000002</v>
      </c>
      <c r="J16" s="13"/>
    </row>
    <row r="17" spans="1:10" ht="30.75" thickBot="1">
      <c r="A17" s="33"/>
      <c r="B17" s="33"/>
      <c r="C17" s="3" t="s">
        <v>23</v>
      </c>
      <c r="D17" s="3" t="s">
        <v>34</v>
      </c>
      <c r="E17" s="91">
        <f>G17</f>
        <v>24627.418679252783</v>
      </c>
      <c r="F17" s="46">
        <f>+'[2]Lead'!$F$18</f>
        <v>218193.48333333334</v>
      </c>
      <c r="G17" s="46">
        <f>+'[2]Lead'!$N$18</f>
        <v>24627.418679252783</v>
      </c>
      <c r="H17" s="46">
        <f>+'[2]Lead'!$F$18</f>
        <v>218193.48333333334</v>
      </c>
      <c r="I17" s="21">
        <f t="shared" si="0"/>
        <v>0.11286963434022258</v>
      </c>
      <c r="J17" s="13"/>
    </row>
    <row r="18" spans="1:9" s="80" customFormat="1" ht="27" customHeight="1" thickBot="1">
      <c r="A18" s="42" t="s">
        <v>30</v>
      </c>
      <c r="B18" s="42" t="s">
        <v>17</v>
      </c>
      <c r="C18" s="75"/>
      <c r="D18" s="75"/>
      <c r="E18" s="76">
        <f>SUM(E19:E20)</f>
        <v>568995</v>
      </c>
      <c r="F18" s="76">
        <f>SUM(F19:F20)</f>
        <v>823570</v>
      </c>
      <c r="G18" s="102"/>
      <c r="H18" s="102"/>
      <c r="I18" s="79"/>
    </row>
    <row r="19" spans="1:10" ht="38.25" customHeight="1" thickBot="1">
      <c r="A19" s="33"/>
      <c r="B19" s="33"/>
      <c r="C19" s="3" t="s">
        <v>31</v>
      </c>
      <c r="D19" s="3" t="s">
        <v>19</v>
      </c>
      <c r="E19" s="88">
        <v>450027</v>
      </c>
      <c r="F19" s="88">
        <v>704602</v>
      </c>
      <c r="G19" s="46">
        <v>0</v>
      </c>
      <c r="H19" s="46">
        <v>0</v>
      </c>
      <c r="I19" s="21">
        <f t="shared" si="0"/>
        <v>0.6386967394358801</v>
      </c>
      <c r="J19" s="13"/>
    </row>
    <row r="20" spans="1:10" ht="38.25" customHeight="1" thickBot="1">
      <c r="A20" s="33"/>
      <c r="B20" s="33"/>
      <c r="C20" s="3" t="s">
        <v>36</v>
      </c>
      <c r="D20" s="3" t="s">
        <v>19</v>
      </c>
      <c r="E20" s="88">
        <v>118968</v>
      </c>
      <c r="F20" s="88">
        <v>118968</v>
      </c>
      <c r="G20" s="46"/>
      <c r="H20" s="46"/>
      <c r="I20" s="21">
        <f t="shared" si="0"/>
        <v>1</v>
      </c>
      <c r="J20" s="13"/>
    </row>
    <row r="21" spans="1:9" ht="27" customHeight="1" thickBot="1">
      <c r="A21" s="42" t="s">
        <v>17</v>
      </c>
      <c r="B21" s="42" t="s">
        <v>20</v>
      </c>
      <c r="C21" s="55"/>
      <c r="D21" s="55"/>
      <c r="E21" s="54"/>
      <c r="F21" s="54"/>
      <c r="G21" s="50"/>
      <c r="H21" s="50"/>
      <c r="I21" s="57"/>
    </row>
    <row r="22" spans="1:10" ht="27" customHeight="1" thickBot="1">
      <c r="A22" s="33"/>
      <c r="B22" s="33"/>
      <c r="C22" s="3" t="s">
        <v>38</v>
      </c>
      <c r="D22" s="3" t="s">
        <v>19</v>
      </c>
      <c r="E22" s="104">
        <f>-'[8]Combined'!$G$1193</f>
        <v>1071904.26</v>
      </c>
      <c r="F22" s="104">
        <f>+E22</f>
        <v>1071904.26</v>
      </c>
      <c r="G22" s="62"/>
      <c r="H22" s="62"/>
      <c r="I22" s="21">
        <f>E22/F22</f>
        <v>1</v>
      </c>
      <c r="J22" s="13"/>
    </row>
    <row r="23" spans="1:9" ht="27" customHeight="1" thickBot="1">
      <c r="A23" s="42" t="s">
        <v>17</v>
      </c>
      <c r="B23" s="42" t="s">
        <v>20</v>
      </c>
      <c r="C23" s="55"/>
      <c r="D23" s="55"/>
      <c r="E23" s="106"/>
      <c r="F23" s="106"/>
      <c r="G23" s="63"/>
      <c r="H23" s="63"/>
      <c r="I23" s="59"/>
    </row>
    <row r="24" spans="1:10" ht="27" customHeight="1" thickBot="1">
      <c r="A24" s="33"/>
      <c r="B24" s="33"/>
      <c r="C24" s="85" t="s">
        <v>21</v>
      </c>
      <c r="D24" s="3" t="s">
        <v>19</v>
      </c>
      <c r="E24" s="95">
        <f>'[8]Combined'!$E$1317</f>
        <v>237013.73</v>
      </c>
      <c r="F24" s="95">
        <f>+E24</f>
        <v>237013.73</v>
      </c>
      <c r="G24" s="46"/>
      <c r="H24" s="46"/>
      <c r="I24" s="21">
        <f>E24/F24</f>
        <v>1</v>
      </c>
      <c r="J24" s="13"/>
    </row>
    <row r="25" spans="1:9" ht="27" customHeight="1" thickBot="1">
      <c r="A25" s="38"/>
      <c r="B25" s="38"/>
      <c r="C25" s="55"/>
      <c r="D25" s="55"/>
      <c r="E25" s="107"/>
      <c r="F25" s="107"/>
      <c r="G25" s="67"/>
      <c r="H25" s="50"/>
      <c r="I25" s="41"/>
    </row>
    <row r="26" spans="1:9" ht="27" customHeight="1" thickBot="1">
      <c r="A26" s="33"/>
      <c r="B26" s="33"/>
      <c r="C26" s="3"/>
      <c r="D26" s="3"/>
      <c r="E26" s="3"/>
      <c r="F26" s="3"/>
      <c r="G26" s="64"/>
      <c r="H26" s="46"/>
      <c r="I26" s="21"/>
    </row>
    <row r="27" spans="1:9" ht="27" customHeight="1" thickBot="1">
      <c r="A27" s="19"/>
      <c r="B27" s="19"/>
      <c r="C27" s="19"/>
      <c r="D27" s="22"/>
      <c r="E27" s="22"/>
      <c r="F27" s="22"/>
      <c r="G27" s="64"/>
      <c r="H27" s="46"/>
      <c r="I27" s="21"/>
    </row>
    <row r="28" spans="1:9" ht="27" customHeight="1" thickBot="1">
      <c r="A28" s="19"/>
      <c r="B28" s="19"/>
      <c r="C28" s="22"/>
      <c r="D28" s="22"/>
      <c r="E28" s="22"/>
      <c r="F28" s="22"/>
      <c r="G28" s="64"/>
      <c r="H28" s="46"/>
      <c r="I28" s="24"/>
    </row>
    <row r="29" spans="1:9" ht="27" customHeight="1" thickBot="1">
      <c r="A29" s="19"/>
      <c r="B29" s="19"/>
      <c r="C29" s="19"/>
      <c r="D29" s="22"/>
      <c r="E29" s="22"/>
      <c r="F29" s="22"/>
      <c r="G29" s="46"/>
      <c r="H29" s="46"/>
      <c r="I29" s="21"/>
    </row>
    <row r="30" spans="1:12" ht="27" customHeight="1" thickBot="1">
      <c r="A30" s="19"/>
      <c r="B30" s="19"/>
      <c r="C30" s="19"/>
      <c r="D30" s="22"/>
      <c r="E30" s="73"/>
      <c r="F30" s="73"/>
      <c r="G30" s="65"/>
      <c r="H30" s="65"/>
      <c r="I30" s="18"/>
      <c r="L30">
        <v>65</v>
      </c>
    </row>
    <row r="31" spans="1:12" ht="27" customHeight="1" thickBot="1">
      <c r="A31" s="19"/>
      <c r="B31" s="19"/>
      <c r="C31" s="19"/>
      <c r="D31" s="22"/>
      <c r="E31" s="22"/>
      <c r="F31" s="22"/>
      <c r="G31" s="46"/>
      <c r="H31" s="46"/>
      <c r="I31" s="21"/>
      <c r="L31">
        <v>65</v>
      </c>
    </row>
    <row r="32" spans="1:9" ht="27" customHeight="1" thickBot="1">
      <c r="A32" s="19"/>
      <c r="B32" s="19"/>
      <c r="C32" s="19"/>
      <c r="D32" s="22"/>
      <c r="E32" s="73"/>
      <c r="F32" s="73"/>
      <c r="G32" s="65"/>
      <c r="H32" s="65"/>
      <c r="I32" s="18"/>
    </row>
    <row r="33" spans="1:9" ht="27" customHeight="1" thickBot="1">
      <c r="A33" s="19"/>
      <c r="B33" s="19"/>
      <c r="C33" s="19"/>
      <c r="D33" s="22"/>
      <c r="E33" s="22"/>
      <c r="F33" s="22"/>
      <c r="G33" s="46"/>
      <c r="H33" s="46"/>
      <c r="I33" s="21"/>
    </row>
    <row r="34" spans="1:9" ht="27" customHeight="1" thickBot="1">
      <c r="A34" s="19"/>
      <c r="B34" s="19"/>
      <c r="C34" s="19"/>
      <c r="D34" s="22"/>
      <c r="E34" s="73"/>
      <c r="F34" s="73"/>
      <c r="G34" s="65"/>
      <c r="H34" s="65"/>
      <c r="I34" s="18"/>
    </row>
    <row r="35" spans="1:9" ht="27" customHeight="1" thickBot="1">
      <c r="A35" s="19"/>
      <c r="B35" s="19"/>
      <c r="C35" s="19"/>
      <c r="D35" s="22"/>
      <c r="E35" s="22"/>
      <c r="F35" s="22"/>
      <c r="G35" s="46"/>
      <c r="H35" s="46"/>
      <c r="I35" s="21"/>
    </row>
    <row r="36" spans="1:9" ht="27" customHeight="1" thickBot="1">
      <c r="A36" s="19"/>
      <c r="B36" s="19"/>
      <c r="C36" s="19"/>
      <c r="D36" s="22"/>
      <c r="E36" s="22"/>
      <c r="F36" s="22"/>
      <c r="G36" s="46"/>
      <c r="H36" s="46"/>
      <c r="I36" s="21"/>
    </row>
    <row r="37" spans="1:9" ht="27" customHeight="1" thickBot="1">
      <c r="A37" s="19"/>
      <c r="B37" s="19"/>
      <c r="C37" s="19"/>
      <c r="D37" s="19"/>
      <c r="E37" s="19"/>
      <c r="F37" s="19"/>
      <c r="G37" s="46"/>
      <c r="H37" s="51"/>
      <c r="I37" s="27"/>
    </row>
    <row r="38" spans="1:9" ht="27" customHeight="1" thickBot="1">
      <c r="A38" s="19"/>
      <c r="B38" s="19"/>
      <c r="C38" s="19"/>
      <c r="D38" s="19"/>
      <c r="E38" s="19"/>
      <c r="F38" s="19"/>
      <c r="G38" s="46"/>
      <c r="H38" s="51"/>
      <c r="I38" s="27"/>
    </row>
    <row r="39" spans="1:9" ht="27" customHeight="1" thickBot="1">
      <c r="A39" s="19"/>
      <c r="B39" s="19"/>
      <c r="C39" s="19"/>
      <c r="D39" s="19"/>
      <c r="E39" s="19"/>
      <c r="F39" s="19"/>
      <c r="G39" s="46"/>
      <c r="H39" s="51"/>
      <c r="I39" s="27"/>
    </row>
    <row r="40" spans="1:9" ht="27" customHeight="1" thickBot="1">
      <c r="A40" s="19"/>
      <c r="B40" s="19"/>
      <c r="C40" s="19"/>
      <c r="D40" s="19"/>
      <c r="E40" s="19"/>
      <c r="F40" s="19"/>
      <c r="G40" s="46"/>
      <c r="H40" s="51"/>
      <c r="I40" s="27"/>
    </row>
    <row r="41" spans="1:9" ht="27" customHeight="1" thickBot="1">
      <c r="A41" s="19"/>
      <c r="B41" s="19"/>
      <c r="C41" s="19"/>
      <c r="D41" s="19"/>
      <c r="E41" s="19"/>
      <c r="F41" s="19"/>
      <c r="G41" s="46"/>
      <c r="H41" s="51"/>
      <c r="I41" s="27"/>
    </row>
    <row r="44" spans="3:8" ht="22.5" customHeight="1">
      <c r="C44" s="11" t="s">
        <v>9</v>
      </c>
      <c r="G44" s="60">
        <f>SUM(G7:G41)</f>
        <v>1000848.8906517895</v>
      </c>
      <c r="H44" s="60">
        <f>SUM(H7:H41)</f>
        <v>7361446.083823114</v>
      </c>
    </row>
  </sheetData>
  <sheetProtection/>
  <mergeCells count="11">
    <mergeCell ref="E5:E6"/>
    <mergeCell ref="F5:F6"/>
    <mergeCell ref="C1:G1"/>
    <mergeCell ref="A2:I2"/>
    <mergeCell ref="A5:B5"/>
    <mergeCell ref="C5:C6"/>
    <mergeCell ref="D5:D6"/>
    <mergeCell ref="G5:G6"/>
    <mergeCell ref="H5:H6"/>
    <mergeCell ref="I5:I6"/>
    <mergeCell ref="C3:G3"/>
  </mergeCells>
  <printOptions horizontalCentered="1"/>
  <pageMargins left="0.7480314960629921" right="0.7480314960629921" top="0.46" bottom="0.38" header="0.29" footer="0.26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80" zoomScaleNormal="80" zoomScalePageLayoutView="0" workbookViewId="0" topLeftCell="A1">
      <selection activeCell="H8" sqref="H8:H24"/>
    </sheetView>
  </sheetViews>
  <sheetFormatPr defaultColWidth="9.140625" defaultRowHeight="12.75"/>
  <cols>
    <col min="1" max="1" width="23.7109375" style="0" customWidth="1"/>
    <col min="2" max="2" width="23.8515625" style="0" bestFit="1" customWidth="1"/>
    <col min="3" max="3" width="47.00390625" style="0" bestFit="1" customWidth="1"/>
    <col min="4" max="4" width="19.00390625" style="0" customWidth="1"/>
    <col min="5" max="5" width="16.140625" style="0" customWidth="1"/>
    <col min="6" max="6" width="18.140625" style="0" customWidth="1"/>
    <col min="7" max="7" width="11.7109375" style="0" customWidth="1"/>
    <col min="8" max="8" width="10.00390625" style="0" customWidth="1"/>
  </cols>
  <sheetData>
    <row r="1" spans="3:5" ht="20.25">
      <c r="C1" s="139" t="s">
        <v>16</v>
      </c>
      <c r="D1" s="140"/>
      <c r="E1" s="140"/>
    </row>
    <row r="2" spans="1:7" ht="15.75">
      <c r="A2" s="136" t="s">
        <v>42</v>
      </c>
      <c r="B2" s="141"/>
      <c r="C2" s="141"/>
      <c r="D2" s="141"/>
      <c r="E2" s="141"/>
      <c r="F2" s="141"/>
      <c r="G2" s="141"/>
    </row>
    <row r="3" spans="1:7" ht="18">
      <c r="A3" s="1"/>
      <c r="B3" s="2"/>
      <c r="C3" s="150" t="s">
        <v>13</v>
      </c>
      <c r="D3" s="150"/>
      <c r="E3" s="150"/>
      <c r="F3" s="2"/>
      <c r="G3" s="2"/>
    </row>
    <row r="4" spans="5:6" ht="13.5" thickBot="1">
      <c r="E4" s="5"/>
      <c r="F4" s="5"/>
    </row>
    <row r="5" spans="1:7" ht="27.75" customHeight="1" thickBot="1">
      <c r="A5" s="142" t="s">
        <v>0</v>
      </c>
      <c r="B5" s="143"/>
      <c r="C5" s="144" t="s">
        <v>1</v>
      </c>
      <c r="D5" s="146" t="s">
        <v>2</v>
      </c>
      <c r="E5" s="137" t="s">
        <v>43</v>
      </c>
      <c r="F5" s="137" t="s">
        <v>44</v>
      </c>
      <c r="G5" s="148" t="s">
        <v>3</v>
      </c>
    </row>
    <row r="6" spans="1:7" ht="32.25" customHeight="1" thickBot="1">
      <c r="A6" s="6" t="s">
        <v>4</v>
      </c>
      <c r="B6" s="7" t="s">
        <v>5</v>
      </c>
      <c r="C6" s="145"/>
      <c r="D6" s="147"/>
      <c r="E6" s="138"/>
      <c r="F6" s="138"/>
      <c r="G6" s="149"/>
    </row>
    <row r="7" spans="1:7" s="80" customFormat="1" ht="27" customHeight="1" thickBot="1">
      <c r="A7" s="42" t="s">
        <v>17</v>
      </c>
      <c r="B7" s="42" t="s">
        <v>18</v>
      </c>
      <c r="C7" s="42" t="s">
        <v>40</v>
      </c>
      <c r="D7" s="76"/>
      <c r="E7" s="78">
        <f>SUM(E8:E12)</f>
        <v>571643.207934327</v>
      </c>
      <c r="F7" s="78">
        <f>SUM(F8:F12)</f>
        <v>5721966.573224</v>
      </c>
      <c r="G7" s="79"/>
    </row>
    <row r="8" spans="1:8" ht="30.75" thickBot="1">
      <c r="A8" s="33"/>
      <c r="B8" s="33"/>
      <c r="C8" s="33" t="s">
        <v>24</v>
      </c>
      <c r="D8" s="3" t="s">
        <v>35</v>
      </c>
      <c r="E8" s="20">
        <f>'[3]Lead'!$K$10</f>
        <v>81437.26105263158</v>
      </c>
      <c r="F8" s="20">
        <f>'[3]Lead'!$F$10</f>
        <v>1172203</v>
      </c>
      <c r="G8" s="21">
        <f>E8/F8</f>
        <v>0.06947368421052633</v>
      </c>
      <c r="H8" s="66"/>
    </row>
    <row r="9" spans="1:8" ht="30.75" thickBot="1">
      <c r="A9" s="33"/>
      <c r="B9" s="33"/>
      <c r="C9" s="33" t="s">
        <v>22</v>
      </c>
      <c r="D9" s="3" t="s">
        <v>35</v>
      </c>
      <c r="E9" s="20">
        <f>'[3]Lead'!$K$12</f>
        <v>76306.87405802862</v>
      </c>
      <c r="F9" s="20">
        <f>'[3]Lead'!$F$12</f>
        <v>642681</v>
      </c>
      <c r="G9" s="21">
        <f>E9/F9</f>
        <v>0.1187321144674086</v>
      </c>
      <c r="H9" s="66"/>
    </row>
    <row r="10" spans="1:8" ht="30.75" thickBot="1">
      <c r="A10" s="33"/>
      <c r="B10" s="33"/>
      <c r="C10" s="33" t="s">
        <v>25</v>
      </c>
      <c r="D10" s="3" t="s">
        <v>35</v>
      </c>
      <c r="E10" s="20">
        <f>'[3]Lead'!$K$15</f>
        <v>6475.8974358974365</v>
      </c>
      <c r="F10" s="20">
        <f>'[3]Lead'!$F$15</f>
        <v>114800</v>
      </c>
      <c r="G10" s="21">
        <f>E10/F10</f>
        <v>0.05641025641025642</v>
      </c>
      <c r="H10" s="66"/>
    </row>
    <row r="11" spans="1:8" ht="30.75" thickBot="1">
      <c r="A11" s="33"/>
      <c r="B11" s="33"/>
      <c r="C11" s="33" t="s">
        <v>27</v>
      </c>
      <c r="D11" s="3" t="s">
        <v>29</v>
      </c>
      <c r="E11" s="20">
        <f>'[3]Lead'!$K$17</f>
        <v>67778.46240502929</v>
      </c>
      <c r="F11" s="20">
        <v>2900000</v>
      </c>
      <c r="G11" s="21">
        <f>E11/F11</f>
        <v>0.023371883587941136</v>
      </c>
      <c r="H11" s="66"/>
    </row>
    <row r="12" spans="1:8" ht="45.75" thickBot="1">
      <c r="A12" s="33"/>
      <c r="B12" s="33"/>
      <c r="C12" s="3" t="s">
        <v>28</v>
      </c>
      <c r="D12" s="3" t="s">
        <v>35</v>
      </c>
      <c r="E12" s="71">
        <f>'[3]Lead'!$K$19</f>
        <v>339644.7129827401</v>
      </c>
      <c r="F12" s="20">
        <f>'[10]Lead'!$K$92</f>
        <v>892282.573224</v>
      </c>
      <c r="G12" s="21">
        <f>E12/F12</f>
        <v>0.3806470317531071</v>
      </c>
      <c r="H12" s="66"/>
    </row>
    <row r="13" spans="1:7" s="80" customFormat="1" ht="27" customHeight="1" thickBot="1">
      <c r="A13" s="42" t="s">
        <v>26</v>
      </c>
      <c r="B13" s="42" t="s">
        <v>14</v>
      </c>
      <c r="C13" s="42" t="s">
        <v>40</v>
      </c>
      <c r="D13" s="75"/>
      <c r="E13" s="78">
        <f>SUM(E14:E16)</f>
        <v>87191.3625488301</v>
      </c>
      <c r="F13" s="78">
        <f>SUM(F14:F16)</f>
        <v>1929684</v>
      </c>
      <c r="G13" s="79"/>
    </row>
    <row r="14" spans="1:8" ht="30.75" thickBot="1">
      <c r="A14" s="33"/>
      <c r="B14" s="33"/>
      <c r="C14" s="33" t="s">
        <v>24</v>
      </c>
      <c r="D14" s="3" t="s">
        <v>35</v>
      </c>
      <c r="E14" s="23">
        <f>'[3]Lead'!$N$10</f>
        <v>13572.876842105265</v>
      </c>
      <c r="F14" s="20">
        <f>'[3]Lead'!$F$10</f>
        <v>1172203</v>
      </c>
      <c r="G14" s="21">
        <f>E14/F14</f>
        <v>0.011578947368421053</v>
      </c>
      <c r="H14" s="66"/>
    </row>
    <row r="15" spans="1:8" ht="30.75" thickBot="1">
      <c r="A15" s="33"/>
      <c r="B15" s="33"/>
      <c r="C15" s="33" t="s">
        <v>22</v>
      </c>
      <c r="D15" s="3" t="s">
        <v>35</v>
      </c>
      <c r="E15" s="20">
        <f>'[3]Lead'!$N$12</f>
        <v>72539.1694674086</v>
      </c>
      <c r="F15" s="20">
        <f>'[3]Lead'!$F$12</f>
        <v>642681</v>
      </c>
      <c r="G15" s="21">
        <f>E15/F15</f>
        <v>0.1128696343402226</v>
      </c>
      <c r="H15" s="66"/>
    </row>
    <row r="16" spans="1:8" ht="30.75" thickBot="1">
      <c r="A16" s="33"/>
      <c r="B16" s="33"/>
      <c r="C16" s="33" t="s">
        <v>25</v>
      </c>
      <c r="D16" s="3" t="s">
        <v>35</v>
      </c>
      <c r="E16" s="20">
        <f>'[3]Lead'!$N$15</f>
        <v>1079.3162393162395</v>
      </c>
      <c r="F16" s="20">
        <f>'[3]Lead'!$F$15</f>
        <v>114800</v>
      </c>
      <c r="G16" s="21">
        <f>E16/F16</f>
        <v>0.009401709401709403</v>
      </c>
      <c r="H16" s="66"/>
    </row>
    <row r="17" spans="1:7" s="80" customFormat="1" ht="27" customHeight="1" thickBot="1">
      <c r="A17" s="42" t="s">
        <v>30</v>
      </c>
      <c r="B17" s="42" t="s">
        <v>17</v>
      </c>
      <c r="C17" s="42" t="s">
        <v>40</v>
      </c>
      <c r="D17" s="75"/>
      <c r="E17" s="78">
        <f>SUM(E18:E19)</f>
        <v>463144.65670904</v>
      </c>
      <c r="F17" s="78">
        <f>SUM(F18:F19)</f>
        <v>754457.5447340801</v>
      </c>
      <c r="G17" s="79"/>
    </row>
    <row r="18" spans="1:8" ht="39" customHeight="1" thickBot="1">
      <c r="A18" s="33"/>
      <c r="B18" s="33"/>
      <c r="C18" s="3" t="s">
        <v>31</v>
      </c>
      <c r="D18" s="3" t="s">
        <v>19</v>
      </c>
      <c r="E18" s="20">
        <f>+'[3]GHI Staff to GHESI'!$J$13</f>
        <v>358144.65670904</v>
      </c>
      <c r="F18" s="20">
        <f>'[10]GHI Staff to GHESI'!$C$13</f>
        <v>649457.5447340801</v>
      </c>
      <c r="G18" s="21">
        <f>E18/F18</f>
        <v>0.5514519919168575</v>
      </c>
      <c r="H18" s="66"/>
    </row>
    <row r="19" spans="1:10" ht="38.25" customHeight="1" thickBot="1">
      <c r="A19" s="33"/>
      <c r="B19" s="33"/>
      <c r="C19" s="3" t="s">
        <v>36</v>
      </c>
      <c r="D19" s="3" t="s">
        <v>19</v>
      </c>
      <c r="E19" s="88">
        <v>105000</v>
      </c>
      <c r="F19" s="88">
        <f>E19</f>
        <v>105000</v>
      </c>
      <c r="G19" s="21">
        <f>E19/F19</f>
        <v>1</v>
      </c>
      <c r="H19" s="108"/>
      <c r="I19" s="66"/>
      <c r="J19" s="13"/>
    </row>
    <row r="20" spans="1:7" ht="27" customHeight="1" thickBot="1">
      <c r="A20" s="42" t="s">
        <v>17</v>
      </c>
      <c r="B20" s="42" t="s">
        <v>20</v>
      </c>
      <c r="C20" s="42" t="s">
        <v>40</v>
      </c>
      <c r="D20" s="55"/>
      <c r="E20" s="40"/>
      <c r="F20" s="40"/>
      <c r="G20" s="57"/>
    </row>
    <row r="21" spans="1:8" ht="27" customHeight="1" thickBot="1">
      <c r="A21" s="33"/>
      <c r="B21" s="33"/>
      <c r="C21" s="33" t="s">
        <v>38</v>
      </c>
      <c r="D21" s="3" t="s">
        <v>19</v>
      </c>
      <c r="E21" s="23">
        <v>1010500</v>
      </c>
      <c r="F21" s="23">
        <v>1010500</v>
      </c>
      <c r="G21" s="21">
        <f>E21/F21</f>
        <v>1</v>
      </c>
      <c r="H21" s="66"/>
    </row>
    <row r="22" spans="1:7" s="80" customFormat="1" ht="27" customHeight="1" thickBot="1">
      <c r="A22" s="42" t="s">
        <v>17</v>
      </c>
      <c r="B22" s="42" t="s">
        <v>20</v>
      </c>
      <c r="C22" s="42"/>
      <c r="D22" s="75"/>
      <c r="E22" s="110"/>
      <c r="F22" s="110"/>
      <c r="G22" s="111"/>
    </row>
    <row r="23" spans="1:8" ht="27" customHeight="1" thickBot="1">
      <c r="A23" s="33"/>
      <c r="B23" s="33"/>
      <c r="C23" s="86" t="s">
        <v>21</v>
      </c>
      <c r="D23" s="3" t="s">
        <v>19</v>
      </c>
      <c r="E23" s="20">
        <v>350000</v>
      </c>
      <c r="F23" s="20">
        <v>350000</v>
      </c>
      <c r="G23" s="21">
        <f>E23/F23</f>
        <v>1</v>
      </c>
      <c r="H23" s="66"/>
    </row>
    <row r="24" spans="1:7" ht="27" customHeight="1" thickBot="1">
      <c r="A24" s="38"/>
      <c r="B24" s="38"/>
      <c r="C24" s="38"/>
      <c r="D24" s="55"/>
      <c r="E24" s="69"/>
      <c r="F24" s="40"/>
      <c r="G24" s="41"/>
    </row>
    <row r="25" spans="1:7" ht="27" customHeight="1" thickBot="1">
      <c r="A25" s="33"/>
      <c r="B25" s="33"/>
      <c r="C25" s="33"/>
      <c r="D25" s="33"/>
      <c r="E25" s="28"/>
      <c r="F25" s="20"/>
      <c r="G25" s="21"/>
    </row>
    <row r="26" spans="1:7" ht="27" customHeight="1" thickBot="1">
      <c r="A26" s="33"/>
      <c r="B26" s="33"/>
      <c r="C26" s="33"/>
      <c r="D26" s="33"/>
      <c r="E26" s="28"/>
      <c r="F26" s="25"/>
      <c r="G26" s="18"/>
    </row>
    <row r="27" spans="1:7" ht="27" customHeight="1" thickBot="1">
      <c r="A27" s="19"/>
      <c r="B27" s="19"/>
      <c r="C27" s="19"/>
      <c r="D27" s="22"/>
      <c r="E27" s="28"/>
      <c r="F27" s="20"/>
      <c r="G27" s="21"/>
    </row>
    <row r="28" spans="1:7" ht="27" customHeight="1" thickBot="1">
      <c r="A28" s="19"/>
      <c r="B28" s="19"/>
      <c r="C28" s="22"/>
      <c r="D28" s="22"/>
      <c r="E28" s="28"/>
      <c r="F28" s="20"/>
      <c r="G28" s="24"/>
    </row>
    <row r="29" spans="1:7" ht="27" customHeight="1" thickBot="1">
      <c r="A29" s="19"/>
      <c r="B29" s="19"/>
      <c r="C29" s="19"/>
      <c r="D29" s="22"/>
      <c r="E29" s="20"/>
      <c r="F29" s="20"/>
      <c r="G29" s="21"/>
    </row>
    <row r="30" spans="1:10" ht="27" customHeight="1" thickBot="1">
      <c r="A30" s="19"/>
      <c r="B30" s="19"/>
      <c r="C30" s="19"/>
      <c r="D30" s="22"/>
      <c r="E30" s="25"/>
      <c r="F30" s="25"/>
      <c r="G30" s="18"/>
      <c r="J30">
        <v>65</v>
      </c>
    </row>
    <row r="31" spans="1:10" ht="27" customHeight="1" thickBot="1">
      <c r="A31" s="19"/>
      <c r="B31" s="19"/>
      <c r="C31" s="19"/>
      <c r="D31" s="22"/>
      <c r="E31" s="20"/>
      <c r="F31" s="20"/>
      <c r="G31" s="21"/>
      <c r="J31">
        <v>65</v>
      </c>
    </row>
    <row r="32" spans="1:7" ht="27" customHeight="1" thickBot="1">
      <c r="A32" s="19"/>
      <c r="B32" s="19"/>
      <c r="C32" s="19"/>
      <c r="D32" s="22"/>
      <c r="E32" s="25"/>
      <c r="F32" s="25"/>
      <c r="G32" s="18"/>
    </row>
    <row r="33" spans="1:7" ht="27" customHeight="1" thickBot="1">
      <c r="A33" s="19"/>
      <c r="B33" s="19"/>
      <c r="C33" s="19"/>
      <c r="D33" s="22"/>
      <c r="E33" s="20"/>
      <c r="F33" s="20"/>
      <c r="G33" s="21"/>
    </row>
    <row r="34" spans="1:7" ht="27" customHeight="1" thickBot="1">
      <c r="A34" s="19"/>
      <c r="B34" s="19"/>
      <c r="C34" s="19"/>
      <c r="D34" s="22"/>
      <c r="E34" s="25"/>
      <c r="F34" s="25"/>
      <c r="G34" s="18"/>
    </row>
    <row r="35" spans="1:7" ht="27" customHeight="1" thickBot="1">
      <c r="A35" s="19"/>
      <c r="B35" s="19"/>
      <c r="C35" s="19"/>
      <c r="D35" s="22"/>
      <c r="E35" s="20"/>
      <c r="F35" s="20"/>
      <c r="G35" s="21"/>
    </row>
    <row r="36" spans="1:7" ht="27" customHeight="1" thickBot="1">
      <c r="A36" s="19"/>
      <c r="B36" s="19"/>
      <c r="C36" s="19"/>
      <c r="D36" s="22"/>
      <c r="E36" s="20"/>
      <c r="F36" s="20"/>
      <c r="G36" s="21"/>
    </row>
    <row r="37" spans="1:7" ht="27" customHeight="1" thickBot="1">
      <c r="A37" s="19"/>
      <c r="B37" s="19"/>
      <c r="C37" s="19"/>
      <c r="D37" s="19"/>
      <c r="E37" s="20"/>
      <c r="F37" s="29"/>
      <c r="G37" s="27"/>
    </row>
    <row r="38" spans="1:7" ht="27" customHeight="1" thickBot="1">
      <c r="A38" s="19"/>
      <c r="B38" s="19"/>
      <c r="C38" s="19"/>
      <c r="D38" s="19"/>
      <c r="E38" s="20"/>
      <c r="F38" s="29"/>
      <c r="G38" s="27"/>
    </row>
    <row r="39" spans="1:7" ht="27" customHeight="1" thickBot="1">
      <c r="A39" s="19"/>
      <c r="B39" s="19"/>
      <c r="C39" s="19"/>
      <c r="D39" s="19"/>
      <c r="E39" s="20"/>
      <c r="F39" s="29"/>
      <c r="G39" s="27"/>
    </row>
    <row r="40" spans="1:7" ht="27" customHeight="1" thickBot="1">
      <c r="A40" s="19"/>
      <c r="B40" s="19"/>
      <c r="C40" s="19"/>
      <c r="D40" s="19"/>
      <c r="E40" s="20"/>
      <c r="F40" s="29"/>
      <c r="G40" s="27"/>
    </row>
    <row r="41" spans="1:7" ht="27" customHeight="1" thickBot="1">
      <c r="A41" s="19"/>
      <c r="B41" s="19"/>
      <c r="C41" s="19"/>
      <c r="D41" s="19"/>
      <c r="E41" s="20"/>
      <c r="F41" s="29"/>
      <c r="G41" s="27"/>
    </row>
    <row r="44" spans="3:6" ht="22.5" customHeight="1">
      <c r="C44" s="11" t="s">
        <v>9</v>
      </c>
      <c r="E44" s="10">
        <f>SUM(E7:E41)</f>
        <v>3604458.454384394</v>
      </c>
      <c r="F44" s="10">
        <f>SUM(F7:F41)</f>
        <v>18172716.23591616</v>
      </c>
    </row>
  </sheetData>
  <sheetProtection/>
  <mergeCells count="9">
    <mergeCell ref="C1:E1"/>
    <mergeCell ref="A2:G2"/>
    <mergeCell ref="C3:E3"/>
    <mergeCell ref="A5:B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portrait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zoomScalePageLayoutView="0" workbookViewId="0" topLeftCell="C1">
      <selection activeCell="I14" sqref="I14:J14"/>
    </sheetView>
  </sheetViews>
  <sheetFormatPr defaultColWidth="9.140625" defaultRowHeight="12.75"/>
  <cols>
    <col min="1" max="1" width="18.421875" style="0" customWidth="1"/>
    <col min="2" max="2" width="23.8515625" style="0" bestFit="1" customWidth="1"/>
    <col min="3" max="3" width="55.421875" style="0" bestFit="1" customWidth="1"/>
    <col min="4" max="4" width="24.00390625" style="53" customWidth="1"/>
    <col min="5" max="5" width="16.28125" style="0" customWidth="1"/>
    <col min="6" max="6" width="17.00390625" style="0" customWidth="1"/>
    <col min="7" max="7" width="12.7109375" style="0" customWidth="1"/>
    <col min="8" max="8" width="12.7109375" style="34" customWidth="1"/>
  </cols>
  <sheetData>
    <row r="1" spans="3:5" ht="20.25">
      <c r="C1" s="139" t="s">
        <v>16</v>
      </c>
      <c r="D1" s="140"/>
      <c r="E1" s="140"/>
    </row>
    <row r="2" spans="1:8" ht="15.75">
      <c r="A2" s="136" t="s">
        <v>42</v>
      </c>
      <c r="B2" s="141"/>
      <c r="C2" s="141"/>
      <c r="D2" s="141"/>
      <c r="E2" s="141"/>
      <c r="F2" s="141"/>
      <c r="G2" s="141"/>
      <c r="H2" s="35"/>
    </row>
    <row r="3" spans="1:8" ht="18">
      <c r="A3" s="1"/>
      <c r="B3" s="2"/>
      <c r="C3" s="150" t="s">
        <v>15</v>
      </c>
      <c r="D3" s="150"/>
      <c r="E3" s="150"/>
      <c r="F3" s="2"/>
      <c r="G3" s="2"/>
      <c r="H3" s="35"/>
    </row>
    <row r="4" spans="5:6" ht="13.5" thickBot="1">
      <c r="E4" s="5"/>
      <c r="F4" s="5"/>
    </row>
    <row r="5" spans="1:8" ht="27.75" customHeight="1" thickBot="1">
      <c r="A5" s="142" t="s">
        <v>0</v>
      </c>
      <c r="B5" s="143"/>
      <c r="C5" s="144" t="s">
        <v>1</v>
      </c>
      <c r="D5" s="146" t="s">
        <v>2</v>
      </c>
      <c r="E5" s="137" t="s">
        <v>43</v>
      </c>
      <c r="F5" s="137" t="s">
        <v>44</v>
      </c>
      <c r="G5" s="148" t="s">
        <v>3</v>
      </c>
      <c r="H5" s="68"/>
    </row>
    <row r="6" spans="1:8" ht="32.25" customHeight="1" thickBot="1">
      <c r="A6" s="6" t="s">
        <v>4</v>
      </c>
      <c r="B6" s="7" t="s">
        <v>5</v>
      </c>
      <c r="C6" s="145"/>
      <c r="D6" s="147"/>
      <c r="E6" s="138"/>
      <c r="F6" s="138"/>
      <c r="G6" s="149"/>
      <c r="H6" s="68"/>
    </row>
    <row r="7" spans="1:9" ht="27" customHeight="1" thickBot="1">
      <c r="A7" s="42" t="s">
        <v>17</v>
      </c>
      <c r="B7" s="42" t="s">
        <v>18</v>
      </c>
      <c r="C7" s="113" t="s">
        <v>40</v>
      </c>
      <c r="D7" s="54"/>
      <c r="E7" s="78">
        <f>SUM(E8:E12)</f>
        <v>678925.5033797524</v>
      </c>
      <c r="F7" s="78">
        <f>SUM(F8:F12)</f>
        <v>5916244.212382</v>
      </c>
      <c r="G7" s="39"/>
      <c r="H7" s="36"/>
      <c r="I7" s="31"/>
    </row>
    <row r="8" spans="1:9" ht="30.75" thickBot="1">
      <c r="A8" s="33"/>
      <c r="B8" s="33"/>
      <c r="C8" s="33" t="s">
        <v>24</v>
      </c>
      <c r="D8" s="3" t="s">
        <v>35</v>
      </c>
      <c r="E8" s="43">
        <f>+'[1]Lead'!$K$10</f>
        <v>94937.77857142859</v>
      </c>
      <c r="F8" s="44">
        <f>'[1]Lead'!$F$10</f>
        <v>1208299</v>
      </c>
      <c r="G8" s="30">
        <f>E8/F8</f>
        <v>0.07857142857142858</v>
      </c>
      <c r="H8" s="66"/>
      <c r="I8" s="31"/>
    </row>
    <row r="9" spans="1:9" ht="30.75" thickBot="1">
      <c r="A9" s="33"/>
      <c r="B9" s="33"/>
      <c r="C9" s="33" t="s">
        <v>22</v>
      </c>
      <c r="D9" s="3" t="s">
        <v>35</v>
      </c>
      <c r="E9" s="45">
        <f>'[1]Lead'!$K$12</f>
        <v>73125.44705087441</v>
      </c>
      <c r="F9" s="46">
        <f>'[1]Lead'!$F$12</f>
        <v>615886</v>
      </c>
      <c r="G9" s="30">
        <f>E9/F9</f>
        <v>0.1187321144674086</v>
      </c>
      <c r="H9" s="66"/>
      <c r="I9" s="31"/>
    </row>
    <row r="10" spans="1:9" ht="30.75" thickBot="1">
      <c r="A10" s="33"/>
      <c r="B10" s="33"/>
      <c r="C10" s="33" t="s">
        <v>25</v>
      </c>
      <c r="D10" s="3" t="s">
        <v>35</v>
      </c>
      <c r="E10" s="70">
        <f>'[1]Lead'!$K$15</f>
        <v>7390.737704918033</v>
      </c>
      <c r="F10" s="109">
        <f>'[1]Lead'!$F$15</f>
        <v>117100</v>
      </c>
      <c r="G10" s="30">
        <f>E10/F10</f>
        <v>0.06311475409836066</v>
      </c>
      <c r="H10" s="66"/>
      <c r="I10" s="31"/>
    </row>
    <row r="11" spans="1:9" ht="27" customHeight="1" thickBot="1">
      <c r="A11" s="33"/>
      <c r="B11" s="33"/>
      <c r="C11" s="33" t="s">
        <v>27</v>
      </c>
      <c r="D11" s="3" t="s">
        <v>29</v>
      </c>
      <c r="E11" s="45">
        <f>'[1]Lead'!$J$17</f>
        <v>69107.45186395143</v>
      </c>
      <c r="F11" s="44">
        <v>2900000</v>
      </c>
      <c r="G11" s="30">
        <f>E11/F11</f>
        <v>0.023830155815155664</v>
      </c>
      <c r="H11" s="66"/>
      <c r="I11" s="31"/>
    </row>
    <row r="12" spans="1:9" ht="30.75" thickBot="1">
      <c r="A12" s="33"/>
      <c r="B12" s="33"/>
      <c r="C12" s="3" t="s">
        <v>28</v>
      </c>
      <c r="D12" s="3" t="s">
        <v>35</v>
      </c>
      <c r="E12" s="45">
        <f>'[1]Lead'!$K$19</f>
        <v>434364.08818858</v>
      </c>
      <c r="F12" s="46">
        <f>'[9]Lead'!$K$93</f>
        <v>1074959.2123819997</v>
      </c>
      <c r="G12" s="30">
        <f>E12/F12</f>
        <v>0.40407494831927027</v>
      </c>
      <c r="H12" s="66"/>
      <c r="I12" s="31"/>
    </row>
    <row r="13" spans="1:9" ht="27" customHeight="1" thickBot="1">
      <c r="A13" s="42" t="s">
        <v>26</v>
      </c>
      <c r="B13" s="42" t="s">
        <v>14</v>
      </c>
      <c r="C13" s="113" t="s">
        <v>40</v>
      </c>
      <c r="D13" s="55"/>
      <c r="E13" s="112">
        <f>SUM(E14:E16)</f>
        <v>84133.18708331186</v>
      </c>
      <c r="F13" s="112">
        <f>SUM(F14:F16)</f>
        <v>1941285</v>
      </c>
      <c r="G13" s="39"/>
      <c r="H13" s="36"/>
      <c r="I13" s="31"/>
    </row>
    <row r="14" spans="1:9" ht="36.75" customHeight="1" thickBot="1">
      <c r="A14" s="33"/>
      <c r="B14" s="33"/>
      <c r="C14" s="33" t="s">
        <v>24</v>
      </c>
      <c r="D14" s="3" t="s">
        <v>35</v>
      </c>
      <c r="E14" s="45">
        <f>'[1]Lead'!$N$10</f>
        <v>13562.53979591837</v>
      </c>
      <c r="F14" s="44">
        <f>'[1]Lead'!$F$10</f>
        <v>1208299</v>
      </c>
      <c r="G14" s="30">
        <f>E14/F14</f>
        <v>0.01122448979591837</v>
      </c>
      <c r="H14" s="66"/>
      <c r="I14" s="31"/>
    </row>
    <row r="15" spans="1:9" ht="30.75" thickBot="1">
      <c r="A15" s="33"/>
      <c r="B15" s="33"/>
      <c r="C15" s="33" t="s">
        <v>22</v>
      </c>
      <c r="D15" s="3" t="s">
        <v>35</v>
      </c>
      <c r="E15" s="45">
        <f>'[1]Lead'!$N$12</f>
        <v>69514.82761526233</v>
      </c>
      <c r="F15" s="46">
        <f>'[1]Lead'!$F$12</f>
        <v>615886</v>
      </c>
      <c r="G15" s="30">
        <f>E15/F15</f>
        <v>0.11286963434022258</v>
      </c>
      <c r="H15" s="66"/>
      <c r="I15" s="31"/>
    </row>
    <row r="16" spans="1:9" ht="30.75" thickBot="1">
      <c r="A16" s="33"/>
      <c r="B16" s="33"/>
      <c r="C16" s="33" t="s">
        <v>25</v>
      </c>
      <c r="D16" s="3" t="s">
        <v>35</v>
      </c>
      <c r="E16" s="49">
        <f>'[1]Lead'!$N$15</f>
        <v>1055.8196721311476</v>
      </c>
      <c r="F16" s="109">
        <f>'[1]Lead'!$F$15</f>
        <v>117100</v>
      </c>
      <c r="G16" s="30">
        <f>E16/F16</f>
        <v>0.009016393442622951</v>
      </c>
      <c r="H16" s="66"/>
      <c r="I16" s="31"/>
    </row>
    <row r="17" spans="1:9" ht="27" customHeight="1" thickBot="1">
      <c r="A17" s="42" t="s">
        <v>30</v>
      </c>
      <c r="B17" s="42" t="s">
        <v>17</v>
      </c>
      <c r="C17" s="113" t="s">
        <v>40</v>
      </c>
      <c r="D17" s="55"/>
      <c r="E17" s="114">
        <f>SUM(E18:E19)</f>
        <v>421519.11346405844</v>
      </c>
      <c r="F17" s="112">
        <f>SUM(F18:F19)</f>
        <v>731290.8701617568</v>
      </c>
      <c r="G17" s="39"/>
      <c r="H17" s="36"/>
      <c r="I17" s="31"/>
    </row>
    <row r="18" spans="1:9" ht="27.75" customHeight="1" thickBot="1">
      <c r="A18" s="33"/>
      <c r="B18" s="33"/>
      <c r="C18" s="3" t="s">
        <v>31</v>
      </c>
      <c r="D18" s="3" t="s">
        <v>19</v>
      </c>
      <c r="E18" s="45">
        <f>'[1]GHI Staff to GHESI'!$K$13</f>
        <v>316519.11346405844</v>
      </c>
      <c r="F18" s="49">
        <f>'[9]GHI Staff to GHESI'!$J$13</f>
        <v>626290.8701617568</v>
      </c>
      <c r="G18" s="30">
        <f>E18/F18</f>
        <v>0.5053867596414247</v>
      </c>
      <c r="H18" s="66"/>
      <c r="I18" s="31"/>
    </row>
    <row r="19" spans="1:10" ht="38.25" customHeight="1" thickBot="1">
      <c r="A19" s="33"/>
      <c r="B19" s="33"/>
      <c r="C19" s="3" t="s">
        <v>36</v>
      </c>
      <c r="D19" s="3" t="s">
        <v>19</v>
      </c>
      <c r="E19" s="88">
        <v>105000</v>
      </c>
      <c r="F19" s="88">
        <f>E19</f>
        <v>105000</v>
      </c>
      <c r="G19" s="30">
        <f>E19/F19</f>
        <v>1</v>
      </c>
      <c r="H19" s="108"/>
      <c r="I19" s="66"/>
      <c r="J19" s="13"/>
    </row>
    <row r="20" spans="1:9" ht="27" customHeight="1" thickBot="1">
      <c r="A20" s="42" t="s">
        <v>17</v>
      </c>
      <c r="B20" s="42" t="s">
        <v>20</v>
      </c>
      <c r="C20" s="42"/>
      <c r="D20" s="55"/>
      <c r="E20" s="50"/>
      <c r="F20" s="48"/>
      <c r="G20" s="41"/>
      <c r="H20" s="36"/>
      <c r="I20" s="31"/>
    </row>
    <row r="21" spans="1:9" ht="27" customHeight="1" thickBot="1">
      <c r="A21" s="33"/>
      <c r="B21" s="33"/>
      <c r="C21" s="33" t="s">
        <v>38</v>
      </c>
      <c r="D21" s="3" t="s">
        <v>19</v>
      </c>
      <c r="E21" s="45">
        <v>1040815</v>
      </c>
      <c r="F21" s="49">
        <v>1040815</v>
      </c>
      <c r="G21" s="30">
        <f>E21/F21</f>
        <v>1</v>
      </c>
      <c r="H21" s="66"/>
      <c r="I21" s="31"/>
    </row>
    <row r="22" spans="1:9" ht="27" customHeight="1" thickBot="1">
      <c r="A22" s="42" t="s">
        <v>17</v>
      </c>
      <c r="B22" s="42" t="s">
        <v>20</v>
      </c>
      <c r="C22" s="38" t="s">
        <v>21</v>
      </c>
      <c r="D22" s="55"/>
      <c r="E22" s="47"/>
      <c r="F22" s="48"/>
      <c r="G22" s="39"/>
      <c r="H22" s="36"/>
      <c r="I22" s="31"/>
    </row>
    <row r="23" spans="1:9" ht="27" customHeight="1" thickBot="1">
      <c r="A23" s="33"/>
      <c r="B23" s="33"/>
      <c r="C23" s="86" t="s">
        <v>21</v>
      </c>
      <c r="D23" s="3" t="s">
        <v>19</v>
      </c>
      <c r="E23" s="45">
        <v>350000</v>
      </c>
      <c r="F23" s="49">
        <v>350000</v>
      </c>
      <c r="G23" s="30">
        <f>E23/F23</f>
        <v>1</v>
      </c>
      <c r="H23" s="66"/>
      <c r="I23" s="31"/>
    </row>
    <row r="24" spans="1:9" ht="27" customHeight="1" thickBot="1">
      <c r="A24" s="38"/>
      <c r="B24" s="38"/>
      <c r="C24" s="38"/>
      <c r="D24" s="55"/>
      <c r="E24" s="50"/>
      <c r="F24" s="48"/>
      <c r="G24" s="41"/>
      <c r="H24" s="36"/>
      <c r="I24" s="31"/>
    </row>
    <row r="25" spans="1:9" ht="27" customHeight="1" thickBot="1">
      <c r="A25" s="19"/>
      <c r="B25" s="19"/>
      <c r="C25" s="19"/>
      <c r="D25" s="19"/>
      <c r="E25" s="51"/>
      <c r="F25" s="49"/>
      <c r="G25" s="27"/>
      <c r="H25" s="36"/>
      <c r="I25" s="31"/>
    </row>
    <row r="26" spans="1:9" ht="27" customHeight="1" thickBot="1">
      <c r="A26" s="19"/>
      <c r="B26" s="19"/>
      <c r="C26" s="19"/>
      <c r="D26" s="19"/>
      <c r="E26" s="49"/>
      <c r="F26" s="49"/>
      <c r="G26" s="27"/>
      <c r="H26" s="36"/>
      <c r="I26" s="31"/>
    </row>
    <row r="27" spans="1:9" ht="27" customHeight="1" thickBot="1">
      <c r="A27" s="19"/>
      <c r="B27" s="19"/>
      <c r="C27" s="19"/>
      <c r="D27" s="19"/>
      <c r="E27" s="49"/>
      <c r="F27" s="49"/>
      <c r="G27" s="27"/>
      <c r="H27" s="36"/>
      <c r="I27" s="31"/>
    </row>
    <row r="28" spans="1:9" ht="27" customHeight="1" thickBot="1">
      <c r="A28" s="19"/>
      <c r="B28" s="19"/>
      <c r="C28" s="19"/>
      <c r="D28" s="19"/>
      <c r="E28" s="49"/>
      <c r="F28" s="49"/>
      <c r="G28" s="27"/>
      <c r="H28" s="36"/>
      <c r="I28" s="31"/>
    </row>
    <row r="29" spans="1:9" ht="27" customHeight="1" thickBot="1">
      <c r="A29" s="19"/>
      <c r="B29" s="19"/>
      <c r="C29" s="19"/>
      <c r="D29" s="19"/>
      <c r="E29" s="49"/>
      <c r="F29" s="49"/>
      <c r="G29" s="27"/>
      <c r="H29" s="36"/>
      <c r="I29" s="31"/>
    </row>
    <row r="30" spans="1:9" ht="27" customHeight="1" thickBot="1">
      <c r="A30" s="19"/>
      <c r="B30" s="19"/>
      <c r="C30" s="19"/>
      <c r="D30" s="19"/>
      <c r="E30" s="49"/>
      <c r="F30" s="49"/>
      <c r="G30" s="27"/>
      <c r="H30" s="36"/>
      <c r="I30" s="31"/>
    </row>
    <row r="31" spans="1:9" ht="27" customHeight="1" thickBot="1">
      <c r="A31" s="19"/>
      <c r="B31" s="19"/>
      <c r="C31" s="19"/>
      <c r="D31" s="19"/>
      <c r="E31" s="49"/>
      <c r="F31" s="49"/>
      <c r="G31" s="27"/>
      <c r="H31" s="36"/>
      <c r="I31" s="31"/>
    </row>
    <row r="32" spans="1:9" ht="27" customHeight="1" thickBot="1">
      <c r="A32" s="19"/>
      <c r="B32" s="19"/>
      <c r="C32" s="19"/>
      <c r="D32" s="19"/>
      <c r="E32" s="49"/>
      <c r="F32" s="49"/>
      <c r="G32" s="27"/>
      <c r="H32" s="36"/>
      <c r="I32" s="31"/>
    </row>
    <row r="33" spans="1:9" ht="27" customHeight="1" thickBot="1">
      <c r="A33" s="19"/>
      <c r="B33" s="19"/>
      <c r="C33" s="19"/>
      <c r="D33" s="19"/>
      <c r="E33" s="49"/>
      <c r="F33" s="49"/>
      <c r="G33" s="27"/>
      <c r="H33" s="36"/>
      <c r="I33" s="31"/>
    </row>
    <row r="34" spans="1:9" ht="27" customHeight="1" thickBot="1">
      <c r="A34" s="19"/>
      <c r="B34" s="19"/>
      <c r="C34" s="19"/>
      <c r="D34" s="19"/>
      <c r="E34" s="49"/>
      <c r="F34" s="49"/>
      <c r="G34" s="27"/>
      <c r="H34" s="36"/>
      <c r="I34" s="31"/>
    </row>
    <row r="35" spans="1:9" ht="27" customHeight="1">
      <c r="A35" s="31"/>
      <c r="B35" s="31"/>
      <c r="C35" s="31"/>
      <c r="D35" s="56"/>
      <c r="E35" s="52"/>
      <c r="F35" s="52"/>
      <c r="G35" s="31"/>
      <c r="H35" s="37"/>
      <c r="I35" s="31"/>
    </row>
    <row r="36" spans="1:9" ht="27" customHeight="1">
      <c r="A36" s="31"/>
      <c r="B36" s="31"/>
      <c r="C36" s="32" t="s">
        <v>9</v>
      </c>
      <c r="D36" s="56"/>
      <c r="E36" s="52">
        <f>SUM(E8:E34)</f>
        <v>3081045.104474493</v>
      </c>
      <c r="F36" s="52">
        <f>SUM(F8:F34)</f>
        <v>12652210.952705514</v>
      </c>
      <c r="G36" s="31"/>
      <c r="H36" s="37"/>
      <c r="I36" s="31"/>
    </row>
    <row r="37" spans="1:9" ht="27" customHeight="1">
      <c r="A37" s="31"/>
      <c r="B37" s="31"/>
      <c r="C37" s="31"/>
      <c r="D37" s="56"/>
      <c r="E37" s="31"/>
      <c r="F37" s="31"/>
      <c r="G37" s="31"/>
      <c r="H37" s="37"/>
      <c r="I37" s="31"/>
    </row>
    <row r="38" spans="1:9" ht="27" customHeight="1">
      <c r="A38" s="31"/>
      <c r="B38" s="31"/>
      <c r="C38" s="31"/>
      <c r="D38" s="56"/>
      <c r="E38" s="31"/>
      <c r="F38" s="31"/>
      <c r="G38" s="31"/>
      <c r="H38" s="37"/>
      <c r="I38" s="31"/>
    </row>
    <row r="39" spans="1:9" ht="27" customHeight="1">
      <c r="A39" s="31"/>
      <c r="B39" s="31"/>
      <c r="C39" s="31"/>
      <c r="D39" s="56"/>
      <c r="E39" s="31"/>
      <c r="F39" s="31"/>
      <c r="G39" s="31"/>
      <c r="H39" s="37"/>
      <c r="I39" s="31"/>
    </row>
    <row r="40" spans="1:9" ht="27" customHeight="1">
      <c r="A40" s="31"/>
      <c r="B40" s="31"/>
      <c r="C40" s="31"/>
      <c r="D40" s="56"/>
      <c r="E40" s="31"/>
      <c r="F40" s="31"/>
      <c r="G40" s="31"/>
      <c r="H40" s="37"/>
      <c r="I40" s="31"/>
    </row>
    <row r="41" spans="1:9" ht="27" customHeight="1">
      <c r="A41" s="31"/>
      <c r="B41" s="31"/>
      <c r="C41" s="31"/>
      <c r="D41" s="56"/>
      <c r="E41" s="31"/>
      <c r="F41" s="31"/>
      <c r="G41" s="31"/>
      <c r="H41" s="37"/>
      <c r="I41" s="31"/>
    </row>
    <row r="42" spans="1:9" ht="27" customHeight="1">
      <c r="A42" s="31"/>
      <c r="B42" s="31"/>
      <c r="C42" s="31"/>
      <c r="D42" s="56"/>
      <c r="E42" s="31"/>
      <c r="F42" s="31"/>
      <c r="G42" s="31"/>
      <c r="H42" s="37"/>
      <c r="I42" s="31"/>
    </row>
    <row r="43" spans="1:9" ht="27" customHeight="1">
      <c r="A43" s="31"/>
      <c r="B43" s="31"/>
      <c r="C43" s="31"/>
      <c r="D43" s="56"/>
      <c r="E43" s="31"/>
      <c r="F43" s="31"/>
      <c r="G43" s="31"/>
      <c r="H43" s="37"/>
      <c r="I43" s="31"/>
    </row>
    <row r="44" spans="1:9" ht="27" customHeight="1">
      <c r="A44" s="31"/>
      <c r="B44" s="31"/>
      <c r="C44" s="31"/>
      <c r="D44" s="56"/>
      <c r="E44" s="31"/>
      <c r="F44" s="31"/>
      <c r="G44" s="31"/>
      <c r="H44" s="37"/>
      <c r="I44" s="31"/>
    </row>
    <row r="45" spans="1:9" ht="27" customHeight="1">
      <c r="A45" s="31"/>
      <c r="B45" s="31"/>
      <c r="C45" s="31"/>
      <c r="D45" s="56"/>
      <c r="E45" s="31"/>
      <c r="F45" s="31"/>
      <c r="G45" s="31"/>
      <c r="H45" s="37"/>
      <c r="I45" s="31"/>
    </row>
    <row r="46" spans="1:9" ht="27" customHeight="1">
      <c r="A46" s="31"/>
      <c r="B46" s="31"/>
      <c r="C46" s="31"/>
      <c r="D46" s="56"/>
      <c r="E46" s="31"/>
      <c r="F46" s="31"/>
      <c r="G46" s="31"/>
      <c r="H46" s="37"/>
      <c r="I46" s="31"/>
    </row>
    <row r="47" spans="1:9" ht="27" customHeight="1">
      <c r="A47" s="31"/>
      <c r="B47" s="31"/>
      <c r="C47" s="31"/>
      <c r="D47" s="56"/>
      <c r="E47" s="31"/>
      <c r="F47" s="31"/>
      <c r="G47" s="31"/>
      <c r="H47" s="37"/>
      <c r="I47" s="31"/>
    </row>
    <row r="48" spans="1:9" ht="27" customHeight="1">
      <c r="A48" s="31"/>
      <c r="B48" s="31"/>
      <c r="C48" s="31"/>
      <c r="D48" s="56"/>
      <c r="E48" s="31"/>
      <c r="F48" s="31"/>
      <c r="G48" s="31"/>
      <c r="H48" s="37"/>
      <c r="I48" s="31"/>
    </row>
    <row r="49" spans="1:9" ht="27" customHeight="1">
      <c r="A49" s="31"/>
      <c r="B49" s="31"/>
      <c r="C49" s="31"/>
      <c r="D49" s="56"/>
      <c r="E49" s="31"/>
      <c r="F49" s="31"/>
      <c r="G49" s="31"/>
      <c r="H49" s="37"/>
      <c r="I49" s="31"/>
    </row>
    <row r="50" spans="1:9" ht="27" customHeight="1">
      <c r="A50" s="31"/>
      <c r="B50" s="31"/>
      <c r="C50" s="31"/>
      <c r="D50" s="56"/>
      <c r="E50" s="31"/>
      <c r="F50" s="31"/>
      <c r="G50" s="31"/>
      <c r="H50" s="37"/>
      <c r="I50" s="31"/>
    </row>
    <row r="51" spans="1:9" ht="27" customHeight="1">
      <c r="A51" s="31"/>
      <c r="B51" s="31"/>
      <c r="C51" s="31"/>
      <c r="D51" s="56"/>
      <c r="E51" s="31"/>
      <c r="F51" s="31"/>
      <c r="G51" s="31"/>
      <c r="H51" s="37"/>
      <c r="I51" s="31"/>
    </row>
    <row r="52" spans="1:9" ht="27" customHeight="1">
      <c r="A52" s="31"/>
      <c r="B52" s="31"/>
      <c r="C52" s="31"/>
      <c r="D52" s="56"/>
      <c r="E52" s="31"/>
      <c r="F52" s="31"/>
      <c r="G52" s="31"/>
      <c r="H52" s="37"/>
      <c r="I52" s="31"/>
    </row>
    <row r="53" spans="1:9" ht="27" customHeight="1">
      <c r="A53" s="31"/>
      <c r="B53" s="31"/>
      <c r="C53" s="31"/>
      <c r="D53" s="56"/>
      <c r="E53" s="31"/>
      <c r="F53" s="31"/>
      <c r="G53" s="31"/>
      <c r="H53" s="37"/>
      <c r="I53" s="31"/>
    </row>
    <row r="54" spans="1:9" ht="27" customHeight="1">
      <c r="A54" s="31"/>
      <c r="B54" s="31"/>
      <c r="C54" s="31"/>
      <c r="D54" s="56"/>
      <c r="E54" s="31"/>
      <c r="F54" s="31"/>
      <c r="G54" s="31"/>
      <c r="H54" s="37"/>
      <c r="I54" s="31"/>
    </row>
    <row r="55" spans="1:9" ht="27" customHeight="1">
      <c r="A55" s="31"/>
      <c r="B55" s="31"/>
      <c r="C55" s="31"/>
      <c r="D55" s="56"/>
      <c r="E55" s="31"/>
      <c r="F55" s="31"/>
      <c r="G55" s="31"/>
      <c r="H55" s="37"/>
      <c r="I55" s="31"/>
    </row>
    <row r="56" spans="1:9" ht="27" customHeight="1">
      <c r="A56" s="31"/>
      <c r="B56" s="31"/>
      <c r="C56" s="31"/>
      <c r="D56" s="56"/>
      <c r="E56" s="31"/>
      <c r="F56" s="31"/>
      <c r="G56" s="31"/>
      <c r="H56" s="37"/>
      <c r="I56" s="31"/>
    </row>
  </sheetData>
  <sheetProtection/>
  <mergeCells count="9">
    <mergeCell ref="C1:E1"/>
    <mergeCell ref="A2:G2"/>
    <mergeCell ref="A5:B5"/>
    <mergeCell ref="C5:C6"/>
    <mergeCell ref="D5:D6"/>
    <mergeCell ref="E5:E6"/>
    <mergeCell ref="F5:F6"/>
    <mergeCell ref="G5:G6"/>
    <mergeCell ref="C3:E3"/>
  </mergeCells>
  <printOptions horizontalCentered="1"/>
  <pageMargins left="0.2362204724409449" right="0.31496062992125984" top="0.4724409448818898" bottom="0.3937007874015748" header="0.31496062992125984" footer="0.31496062992125984"/>
  <pageSetup fitToHeight="1" fitToWidth="1" horizontalDpi="600" verticalDpi="600" orientation="portrait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90" zoomScaleNormal="90" zoomScalePageLayoutView="0" workbookViewId="0" topLeftCell="A1">
      <selection activeCell="C20" sqref="C20"/>
    </sheetView>
  </sheetViews>
  <sheetFormatPr defaultColWidth="9.140625" defaultRowHeight="12.75"/>
  <cols>
    <col min="1" max="1" width="13.28125" style="0" customWidth="1"/>
    <col min="2" max="2" width="12.00390625" style="0" customWidth="1"/>
    <col min="3" max="3" width="25.57421875" style="0" customWidth="1"/>
    <col min="4" max="4" width="22.28125" style="0" bestFit="1" customWidth="1"/>
    <col min="5" max="5" width="21.00390625" style="0" customWidth="1"/>
    <col min="6" max="6" width="16.421875" style="0" customWidth="1"/>
    <col min="7" max="7" width="19.421875" style="0" hidden="1" customWidth="1"/>
    <col min="8" max="8" width="0" style="0" hidden="1" customWidth="1"/>
    <col min="9" max="9" width="12.00390625" style="0" customWidth="1"/>
  </cols>
  <sheetData>
    <row r="1" spans="1:9" ht="15.75" thickBot="1">
      <c r="A1" s="142" t="s">
        <v>0</v>
      </c>
      <c r="B1" s="143"/>
      <c r="C1" s="158" t="s">
        <v>1</v>
      </c>
      <c r="D1" s="146" t="s">
        <v>2</v>
      </c>
      <c r="E1" s="137" t="s">
        <v>43</v>
      </c>
      <c r="F1" s="137" t="s">
        <v>44</v>
      </c>
      <c r="G1" s="155" t="s">
        <v>6</v>
      </c>
      <c r="H1" s="155" t="s">
        <v>7</v>
      </c>
      <c r="I1" s="148" t="s">
        <v>3</v>
      </c>
    </row>
    <row r="2" spans="1:9" ht="15.75" thickBot="1">
      <c r="A2" s="6" t="s">
        <v>4</v>
      </c>
      <c r="B2" s="7" t="s">
        <v>5</v>
      </c>
      <c r="C2" s="159"/>
      <c r="D2" s="160"/>
      <c r="E2" s="161"/>
      <c r="F2" s="161"/>
      <c r="G2" s="157"/>
      <c r="H2" s="157"/>
      <c r="I2" s="149"/>
    </row>
    <row r="3" spans="1:9" ht="16.5" thickBot="1">
      <c r="A3" s="42" t="s">
        <v>17</v>
      </c>
      <c r="B3" s="117" t="s">
        <v>18</v>
      </c>
      <c r="C3" s="118"/>
      <c r="D3" s="119" t="s">
        <v>40</v>
      </c>
      <c r="E3" s="120">
        <f>SUM(E4:E7)</f>
        <v>83027</v>
      </c>
      <c r="F3" s="120">
        <f>SUM(F4:F7)</f>
        <v>2392600</v>
      </c>
      <c r="G3" s="119"/>
      <c r="H3" s="119"/>
      <c r="I3" s="121"/>
    </row>
    <row r="4" spans="3:9" ht="12.75">
      <c r="C4" s="122" t="s">
        <v>45</v>
      </c>
      <c r="D4" s="123"/>
      <c r="E4" s="124">
        <v>24384</v>
      </c>
      <c r="F4" s="124">
        <v>1387000</v>
      </c>
      <c r="G4" s="124"/>
      <c r="H4" s="124"/>
      <c r="I4" s="125">
        <f>E4/F4</f>
        <v>0.017580389329488105</v>
      </c>
    </row>
    <row r="5" spans="3:9" ht="12.75">
      <c r="C5" s="126" t="s">
        <v>46</v>
      </c>
      <c r="D5" s="123"/>
      <c r="E5" s="124">
        <v>27751</v>
      </c>
      <c r="F5" s="124">
        <v>302000</v>
      </c>
      <c r="G5" s="124"/>
      <c r="H5" s="124"/>
      <c r="I5" s="125">
        <f aca="true" t="shared" si="0" ref="I5:I17">E5/F5</f>
        <v>0.0918907284768212</v>
      </c>
    </row>
    <row r="6" spans="3:9" ht="12.75">
      <c r="C6" s="126" t="s">
        <v>47</v>
      </c>
      <c r="D6" s="123"/>
      <c r="E6" s="124">
        <v>14029</v>
      </c>
      <c r="F6" s="124">
        <v>152600</v>
      </c>
      <c r="G6" s="124"/>
      <c r="H6" s="124"/>
      <c r="I6" s="125">
        <f t="shared" si="0"/>
        <v>0.09193315858453473</v>
      </c>
    </row>
    <row r="7" spans="3:9" ht="13.5" thickBot="1">
      <c r="C7" s="127" t="s">
        <v>48</v>
      </c>
      <c r="D7" s="128"/>
      <c r="E7" s="129">
        <v>16863</v>
      </c>
      <c r="F7" s="129">
        <v>551000</v>
      </c>
      <c r="G7" s="129"/>
      <c r="H7" s="129"/>
      <c r="I7" s="130">
        <f t="shared" si="0"/>
        <v>0.030604355716878404</v>
      </c>
    </row>
    <row r="8" spans="1:9" ht="16.5" thickBot="1">
      <c r="A8" s="42" t="s">
        <v>30</v>
      </c>
      <c r="B8" s="117" t="s">
        <v>17</v>
      </c>
      <c r="C8" s="118"/>
      <c r="D8" s="131" t="s">
        <v>40</v>
      </c>
      <c r="E8" s="132"/>
      <c r="F8" s="119"/>
      <c r="G8" s="132"/>
      <c r="H8" s="132"/>
      <c r="I8" s="121"/>
    </row>
    <row r="9" spans="3:9" ht="13.5" thickBot="1">
      <c r="C9" s="133" t="s">
        <v>49</v>
      </c>
      <c r="D9" s="128"/>
      <c r="E9" s="129">
        <v>50900</v>
      </c>
      <c r="F9" s="129">
        <v>88700</v>
      </c>
      <c r="G9" s="129"/>
      <c r="H9" s="129"/>
      <c r="I9" s="130">
        <f t="shared" si="0"/>
        <v>0.5738444193912063</v>
      </c>
    </row>
    <row r="10" spans="1:9" ht="16.5" thickBot="1">
      <c r="A10" s="42" t="s">
        <v>17</v>
      </c>
      <c r="B10" s="117" t="s">
        <v>14</v>
      </c>
      <c r="C10" s="122"/>
      <c r="D10" s="135" t="s">
        <v>40</v>
      </c>
      <c r="E10" s="124">
        <f>SUM(E11:E15)</f>
        <v>107566</v>
      </c>
      <c r="F10" s="124">
        <f>SUM(F11:F15)</f>
        <v>2402600</v>
      </c>
      <c r="G10" s="124"/>
      <c r="H10" s="124"/>
      <c r="I10" s="125">
        <f t="shared" si="0"/>
        <v>0.04477066511279447</v>
      </c>
    </row>
    <row r="11" spans="3:9" ht="12.75">
      <c r="C11" s="126" t="s">
        <v>45</v>
      </c>
      <c r="D11" s="123"/>
      <c r="E11" s="124">
        <v>24384</v>
      </c>
      <c r="F11" s="124">
        <v>1387000</v>
      </c>
      <c r="G11" s="124"/>
      <c r="H11" s="124"/>
      <c r="I11" s="125">
        <f t="shared" si="0"/>
        <v>0.017580389329488105</v>
      </c>
    </row>
    <row r="12" spans="3:9" ht="12.75">
      <c r="C12" s="134" t="s">
        <v>46</v>
      </c>
      <c r="D12" s="123"/>
      <c r="E12" s="124">
        <v>38041</v>
      </c>
      <c r="F12" s="124">
        <v>302000</v>
      </c>
      <c r="G12" s="124"/>
      <c r="H12" s="124"/>
      <c r="I12" s="125">
        <f t="shared" si="0"/>
        <v>0.1259635761589404</v>
      </c>
    </row>
    <row r="13" spans="3:9" ht="12.75">
      <c r="C13" s="134" t="s">
        <v>47</v>
      </c>
      <c r="D13" s="123"/>
      <c r="E13" s="124">
        <v>19230</v>
      </c>
      <c r="F13" s="124">
        <v>152600</v>
      </c>
      <c r="G13" s="124"/>
      <c r="H13" s="124"/>
      <c r="I13" s="125">
        <f t="shared" si="0"/>
        <v>0.1260157273918742</v>
      </c>
    </row>
    <row r="14" spans="3:9" ht="12.75">
      <c r="C14" s="134" t="s">
        <v>50</v>
      </c>
      <c r="D14" s="123"/>
      <c r="E14" s="124">
        <v>15000</v>
      </c>
      <c r="F14" s="162"/>
      <c r="G14" s="163"/>
      <c r="H14" s="163"/>
      <c r="I14" s="164"/>
    </row>
    <row r="15" spans="3:9" ht="13.5" thickBot="1">
      <c r="C15" s="134" t="s">
        <v>48</v>
      </c>
      <c r="D15" s="123"/>
      <c r="E15" s="124">
        <v>10911</v>
      </c>
      <c r="F15" s="124">
        <v>561000</v>
      </c>
      <c r="G15" s="124"/>
      <c r="H15" s="124"/>
      <c r="I15" s="125">
        <f t="shared" si="0"/>
        <v>0.019449197860962567</v>
      </c>
    </row>
    <row r="16" spans="1:9" ht="16.5" thickBot="1">
      <c r="A16" s="42" t="s">
        <v>18</v>
      </c>
      <c r="B16" s="117" t="s">
        <v>14</v>
      </c>
      <c r="C16" s="118"/>
      <c r="D16" s="131" t="s">
        <v>40</v>
      </c>
      <c r="E16" s="132"/>
      <c r="F16" s="119"/>
      <c r="G16" s="132"/>
      <c r="H16" s="132"/>
      <c r="I16" s="121"/>
    </row>
    <row r="17" spans="3:9" ht="13.5" thickBot="1">
      <c r="C17" s="133" t="s">
        <v>49</v>
      </c>
      <c r="D17" s="128"/>
      <c r="E17" s="129">
        <v>11200</v>
      </c>
      <c r="F17" s="129">
        <v>88700</v>
      </c>
      <c r="G17" s="129"/>
      <c r="H17" s="129"/>
      <c r="I17" s="130">
        <f t="shared" si="0"/>
        <v>0.1262683201803833</v>
      </c>
    </row>
    <row r="18" spans="5:9" ht="12.75">
      <c r="E18" s="115"/>
      <c r="F18" s="115"/>
      <c r="G18" s="115"/>
      <c r="H18" s="115"/>
      <c r="I18" s="116"/>
    </row>
    <row r="19" spans="5:9" ht="12.75">
      <c r="E19" s="115"/>
      <c r="F19" s="115"/>
      <c r="G19" s="115"/>
      <c r="H19" s="115"/>
      <c r="I19" s="116"/>
    </row>
    <row r="20" spans="5:9" ht="12.75">
      <c r="E20" s="115"/>
      <c r="F20" s="115"/>
      <c r="G20" s="115"/>
      <c r="H20" s="115"/>
      <c r="I20" s="116"/>
    </row>
    <row r="21" spans="5:9" ht="12.75">
      <c r="E21" s="115"/>
      <c r="F21" s="115"/>
      <c r="G21" s="115"/>
      <c r="H21" s="115"/>
      <c r="I21" s="116"/>
    </row>
    <row r="22" spans="5:9" ht="12.75">
      <c r="E22" s="115"/>
      <c r="F22" s="115"/>
      <c r="G22" s="115"/>
      <c r="H22" s="115"/>
      <c r="I22" s="116"/>
    </row>
    <row r="23" spans="5:9" ht="12.75">
      <c r="E23" s="115"/>
      <c r="F23" s="115"/>
      <c r="G23" s="115"/>
      <c r="H23" s="115"/>
      <c r="I23" s="115"/>
    </row>
    <row r="24" spans="5:9" ht="12.75">
      <c r="E24" s="115"/>
      <c r="F24" s="115"/>
      <c r="G24" s="115"/>
      <c r="H24" s="115"/>
      <c r="I24" s="115"/>
    </row>
  </sheetData>
  <sheetProtection/>
  <mergeCells count="8">
    <mergeCell ref="H1:H2"/>
    <mergeCell ref="I1:I2"/>
    <mergeCell ref="A1:B1"/>
    <mergeCell ref="C1:C2"/>
    <mergeCell ref="D1:D2"/>
    <mergeCell ref="E1:E2"/>
    <mergeCell ref="F1:F2"/>
    <mergeCell ref="G1:G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munro</dc:creator>
  <cp:keywords/>
  <dc:description/>
  <cp:lastModifiedBy>Cristina</cp:lastModifiedBy>
  <cp:lastPrinted>2011-06-29T16:54:54Z</cp:lastPrinted>
  <dcterms:created xsi:type="dcterms:W3CDTF">2009-05-29T12:39:54Z</dcterms:created>
  <dcterms:modified xsi:type="dcterms:W3CDTF">2011-06-30T11:47:39Z</dcterms:modified>
  <cp:category/>
  <cp:version/>
  <cp:contentType/>
  <cp:contentStatus/>
</cp:coreProperties>
</file>