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76" yWindow="270" windowWidth="12120" windowHeight="9120" firstSheet="1" activeTab="5"/>
  </bookViews>
  <sheets>
    <sheet name="Test Year 2012" sheetId="1" r:id="rId1"/>
    <sheet name="Bridge 2011" sheetId="2" r:id="rId2"/>
    <sheet name="Actual 2010" sheetId="3" r:id="rId3"/>
    <sheet name="Actual 2009" sheetId="4" r:id="rId4"/>
    <sheet name="Actual 2008" sheetId="5" r:id="rId5"/>
    <sheet name="Debt to Equity" sheetId="6" r:id="rId6"/>
  </sheets>
  <externalReferences>
    <externalReference r:id="rId9"/>
    <externalReference r:id="rId10"/>
    <externalReference r:id="rId11"/>
  </externalReferences>
  <definedNames/>
  <calcPr fullCalcOnLoad="1" iterate="1" iterateCount="100" iterateDelta="0.001"/>
</workbook>
</file>

<file path=xl/sharedStrings.xml><?xml version="1.0" encoding="utf-8"?>
<sst xmlns="http://schemas.openxmlformats.org/spreadsheetml/2006/main" count="112" uniqueCount="29">
  <si>
    <t>Line No.</t>
  </si>
  <si>
    <t>Particulars</t>
  </si>
  <si>
    <t>Capitalization Ratio</t>
  </si>
  <si>
    <t>Cost Rate</t>
  </si>
  <si>
    <t>Return</t>
  </si>
  <si>
    <t>Application</t>
  </si>
  <si>
    <t>(%)</t>
  </si>
  <si>
    <t>($)</t>
  </si>
  <si>
    <t>Debt</t>
  </si>
  <si>
    <t xml:space="preserve">  Long-term Debt</t>
  </si>
  <si>
    <t xml:space="preserve">  Short-term Debt</t>
  </si>
  <si>
    <t>(1)</t>
  </si>
  <si>
    <t>Total Debt</t>
  </si>
  <si>
    <t>Equity</t>
  </si>
  <si>
    <t xml:space="preserve">  Common Equity</t>
  </si>
  <si>
    <t xml:space="preserve">  Preferred Shares</t>
  </si>
  <si>
    <t>Total Equity</t>
  </si>
  <si>
    <t>Total</t>
  </si>
  <si>
    <t>2008 Capitalization/Cost of Capital</t>
  </si>
  <si>
    <t>Total Rate Base</t>
  </si>
  <si>
    <t>Actual</t>
  </si>
  <si>
    <t>Debt to Equity (%)</t>
  </si>
  <si>
    <t>Long-term Debt</t>
  </si>
  <si>
    <t>Short-term Debt</t>
  </si>
  <si>
    <t>Actual Capital Structure</t>
  </si>
  <si>
    <t>2011 Capitalization/Cost of Capital</t>
  </si>
  <si>
    <t>2010 Capitalization/Cost of Capital</t>
  </si>
  <si>
    <t>2009 Capitalization/Cost of Capital</t>
  </si>
  <si>
    <t>2012 Capitalization/Cost of Capital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</si>
</sst>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\(#\)"/>
    <numFmt numFmtId="173" formatCode="&quot;$&quot;#,##0_);[Red]\(&quot;$&quot;#,##0\);&quot;$&quot;\ \-"/>
    <numFmt numFmtId="174" formatCode="0.0%"/>
    <numFmt numFmtId="175" formatCode="&quot;$&quot;#,##0.00"/>
    <numFmt numFmtId="176" formatCode="&quot;$&quot;#,##0"/>
  </numFmts>
  <fonts count="4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49" fontId="0" fillId="0" borderId="0" xfId="0" applyNumberFormat="1" applyBorder="1" applyAlignment="1" applyProtection="1">
      <alignment/>
      <protection/>
    </xf>
    <xf numFmtId="0" fontId="0" fillId="0" borderId="0" xfId="0" applyBorder="1" applyAlignment="1" applyProtection="1" quotePrefix="1">
      <alignment horizontal="right"/>
      <protection/>
    </xf>
    <xf numFmtId="0" fontId="0" fillId="0" borderId="0" xfId="0" applyBorder="1" applyAlignment="1" applyProtection="1" quotePrefix="1">
      <alignment/>
      <protection/>
    </xf>
    <xf numFmtId="0" fontId="3" fillId="0" borderId="10" xfId="0" applyFont="1" applyBorder="1" applyAlignment="1" applyProtection="1">
      <alignment/>
      <protection/>
    </xf>
    <xf numFmtId="10" fontId="0" fillId="33" borderId="0" xfId="59" applyNumberFormat="1" applyFont="1" applyFill="1" applyBorder="1" applyAlignment="1" applyProtection="1">
      <alignment/>
      <protection/>
    </xf>
    <xf numFmtId="172" fontId="0" fillId="33" borderId="0" xfId="0" applyNumberFormat="1" applyFill="1" applyAlignment="1" applyProtection="1">
      <alignment/>
      <protection locked="0"/>
    </xf>
    <xf numFmtId="173" fontId="0" fillId="0" borderId="0" xfId="44" applyNumberFormat="1" applyFont="1" applyBorder="1" applyAlignment="1" applyProtection="1">
      <alignment/>
      <protection/>
    </xf>
    <xf numFmtId="10" fontId="0" fillId="33" borderId="10" xfId="59" applyNumberFormat="1" applyFont="1" applyFill="1" applyBorder="1" applyAlignment="1" applyProtection="1">
      <alignment/>
      <protection/>
    </xf>
    <xf numFmtId="172" fontId="0" fillId="33" borderId="0" xfId="0" applyNumberFormat="1" applyFill="1" applyAlignment="1" applyProtection="1" quotePrefix="1">
      <alignment/>
      <protection locked="0"/>
    </xf>
    <xf numFmtId="173" fontId="0" fillId="0" borderId="10" xfId="44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74" fontId="0" fillId="0" borderId="11" xfId="59" applyNumberFormat="1" applyFont="1" applyBorder="1" applyAlignment="1" applyProtection="1">
      <alignment/>
      <protection/>
    </xf>
    <xf numFmtId="173" fontId="0" fillId="0" borderId="11" xfId="44" applyNumberFormat="1" applyFont="1" applyBorder="1" applyAlignment="1" applyProtection="1">
      <alignment/>
      <protection/>
    </xf>
    <xf numFmtId="10" fontId="0" fillId="0" borderId="11" xfId="59" applyNumberFormat="1" applyFont="1" applyBorder="1" applyAlignment="1" applyProtection="1">
      <alignment/>
      <protection/>
    </xf>
    <xf numFmtId="174" fontId="0" fillId="0" borderId="0" xfId="59" applyNumberFormat="1" applyFont="1" applyBorder="1" applyAlignment="1" applyProtection="1">
      <alignment/>
      <protection/>
    </xf>
    <xf numFmtId="173" fontId="0" fillId="0" borderId="0" xfId="0" applyNumberFormat="1" applyBorder="1" applyAlignment="1" applyProtection="1">
      <alignment/>
      <protection/>
    </xf>
    <xf numFmtId="10" fontId="0" fillId="0" borderId="0" xfId="59" applyNumberFormat="1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 quotePrefix="1">
      <alignment/>
      <protection/>
    </xf>
    <xf numFmtId="10" fontId="0" fillId="33" borderId="0" xfId="59" applyNumberFormat="1" applyFont="1" applyFill="1" applyBorder="1" applyAlignment="1" applyProtection="1">
      <alignment/>
      <protection/>
    </xf>
    <xf numFmtId="173" fontId="0" fillId="0" borderId="0" xfId="44" applyNumberFormat="1" applyFont="1" applyBorder="1" applyAlignment="1" applyProtection="1">
      <alignment/>
      <protection/>
    </xf>
    <xf numFmtId="10" fontId="0" fillId="33" borderId="10" xfId="59" applyNumberFormat="1" applyFont="1" applyFill="1" applyBorder="1" applyAlignment="1" applyProtection="1">
      <alignment/>
      <protection/>
    </xf>
    <xf numFmtId="173" fontId="0" fillId="0" borderId="10" xfId="44" applyNumberFormat="1" applyFont="1" applyBorder="1" applyAlignment="1" applyProtection="1">
      <alignment/>
      <protection/>
    </xf>
    <xf numFmtId="174" fontId="0" fillId="0" borderId="12" xfId="0" applyNumberFormat="1" applyBorder="1" applyAlignment="1" applyProtection="1">
      <alignment/>
      <protection/>
    </xf>
    <xf numFmtId="9" fontId="0" fillId="0" borderId="12" xfId="0" applyNumberFormat="1" applyBorder="1" applyAlignment="1" applyProtection="1">
      <alignment/>
      <protection/>
    </xf>
    <xf numFmtId="173" fontId="0" fillId="33" borderId="12" xfId="44" applyNumberFormat="1" applyFont="1" applyFill="1" applyBorder="1" applyAlignment="1" applyProtection="1">
      <alignment/>
      <protection/>
    </xf>
    <xf numFmtId="10" fontId="0" fillId="0" borderId="12" xfId="59" applyNumberFormat="1" applyFont="1" applyBorder="1" applyAlignment="1" applyProtection="1">
      <alignment/>
      <protection/>
    </xf>
    <xf numFmtId="173" fontId="0" fillId="0" borderId="12" xfId="44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10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2" fillId="0" borderId="13" xfId="0" applyFont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175" fontId="0" fillId="0" borderId="14" xfId="0" applyNumberFormat="1" applyBorder="1" applyAlignment="1">
      <alignment/>
    </xf>
    <xf numFmtId="10" fontId="0" fillId="0" borderId="15" xfId="0" applyNumberFormat="1" applyBorder="1" applyAlignment="1">
      <alignment/>
    </xf>
    <xf numFmtId="175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10" fontId="2" fillId="0" borderId="19" xfId="0" applyNumberFormat="1" applyFont="1" applyBorder="1" applyAlignment="1">
      <alignment/>
    </xf>
    <xf numFmtId="0" fontId="1" fillId="34" borderId="0" xfId="0" applyFont="1" applyFill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wrapText="1"/>
      <protection/>
    </xf>
    <xf numFmtId="0" fontId="0" fillId="0" borderId="10" xfId="0" applyBorder="1" applyAlignment="1">
      <alignment wrapText="1"/>
    </xf>
    <xf numFmtId="0" fontId="2" fillId="0" borderId="10" xfId="0" applyFont="1" applyBorder="1" applyAlignment="1" applyProtection="1">
      <alignment horizontal="center" vertical="center"/>
      <protection/>
    </xf>
    <xf numFmtId="49" fontId="2" fillId="35" borderId="13" xfId="0" applyNumberFormat="1" applyFont="1" applyFill="1" applyBorder="1" applyAlignment="1" applyProtection="1">
      <alignment horizontal="center"/>
      <protection/>
    </xf>
    <xf numFmtId="49" fontId="2" fillId="35" borderId="20" xfId="0" applyNumberFormat="1" applyFont="1" applyFill="1" applyBorder="1" applyAlignment="1" applyProtection="1">
      <alignment horizontal="center"/>
      <protection/>
    </xf>
    <xf numFmtId="49" fontId="2" fillId="35" borderId="21" xfId="0" applyNumberFormat="1" applyFont="1" applyFill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right" wrapText="1"/>
      <protection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qghas400\shared\Rate%20Submissions\2012%20Rate%20-%20Rebasing%20Process\Models\Revenue%20Requirement%20Model%20-%20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qghas400\shared\Rate%20Submissions\2012%20Rate%20-%20Rebasing%20Process\Models\Appendixes\2012_Rev_Reqt_Work_Form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Rate%20Submissions\2012%20Rate%20-%20Rebasing%20Process\Models\Revenue%20Requirement%20Model%20-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Ex2 PPE Summary"/>
      <sheetName val="Ex2 Grs Assets &amp; Acc Depr Tbl1 "/>
      <sheetName val="Trial Balance"/>
      <sheetName val="FA Continuity Actual 2008"/>
      <sheetName val="FA Continuity Actual 2009"/>
      <sheetName val="FA Continuity Actual 2010"/>
      <sheetName val="FA Continuity Bridge Year 2011"/>
      <sheetName val="FA Continuity Test Year 2012"/>
      <sheetName val="Balance Sheet 2008"/>
      <sheetName val="Balance Sheet 2009"/>
      <sheetName val="Balance Sheet 2010"/>
      <sheetName val="Balance Sheet 2011"/>
      <sheetName val="Balance Sheet 2012"/>
      <sheetName val="Income Statement 2008"/>
      <sheetName val="Income Statement 2009"/>
      <sheetName val="Income Statement 2010"/>
      <sheetName val="Income Statement 2011"/>
      <sheetName val="Income Satement 2012"/>
      <sheetName val="Return on Capital"/>
      <sheetName val="Debt &amp; Capital Structure"/>
      <sheetName val="Tax rates"/>
      <sheetName val="CCA Continuity 2011"/>
      <sheetName val="CCA Continuity 2012"/>
      <sheetName val="Reserves Continuity"/>
      <sheetName val="Corporation Loss Continuity"/>
      <sheetName val="Tax Adjustments 2011"/>
      <sheetName val="Tax Adjustments 2012"/>
      <sheetName val="Rev Deficiency 2012"/>
      <sheetName val="Capital Tax &amp; Expense Schedules"/>
      <sheetName val="Revenue Requirement"/>
      <sheetName val="Other Distrib Rev Variances"/>
      <sheetName val="Ex2 Rate Base Table 1 and 2 Sum"/>
      <sheetName val="Ex2 Rate Base Table 1 RB Var"/>
      <sheetName val="Ex2 Working Capital Calc"/>
      <sheetName val="Ex4 OM&amp;A"/>
      <sheetName val="Ex4 Summary of OM&amp;A"/>
      <sheetName val="Ex4 Summary of Income Taxes"/>
      <sheetName val="Ex4 OM&amp;A %Var Analysis"/>
      <sheetName val="Ex4A Taxes"/>
      <sheetName val="Ex 4 Gross Billings"/>
      <sheetName val="Ex 4 dep"/>
      <sheetName val="Ex7"/>
      <sheetName val="Ex2 Rate Base Overview"/>
      <sheetName val="Cost of Capital Graph"/>
      <sheetName val="Revenue Requirement Graph"/>
      <sheetName val="Revenue Requirement Graph (3)"/>
      <sheetName val="Revenue Requirement Chart"/>
      <sheetName val="DNU OM&amp;A Graph"/>
      <sheetName val="PILS Graph"/>
      <sheetName val="Rate Base Graph"/>
      <sheetName val="Materiality Threshold"/>
      <sheetName val="Amortization Reconciliation"/>
      <sheetName val="Charitable Donations"/>
      <sheetName val="History of Property Taxes"/>
      <sheetName val="Historical Analysis of PILs"/>
      <sheetName val="Ex4 Emp Comp"/>
      <sheetName val="Ex4 Headcount"/>
      <sheetName val="Non-Affiliate Services"/>
      <sheetName val="OM&amp;A Graph"/>
      <sheetName val="Sheet1"/>
      <sheetName val="Revenue Requirement Model - 201"/>
    </sheetNames>
    <sheetDataSet>
      <sheetData sheetId="3">
        <row r="183">
          <cell r="D183">
            <v>-30000273</v>
          </cell>
          <cell r="F183">
            <v>-30000273</v>
          </cell>
        </row>
        <row r="188">
          <cell r="D188">
            <v>-43374000</v>
          </cell>
          <cell r="F188">
            <v>-43374000</v>
          </cell>
          <cell r="H188">
            <v>-43374000</v>
          </cell>
          <cell r="J188">
            <v>-43374000</v>
          </cell>
          <cell r="L188">
            <v>-43374000</v>
          </cell>
        </row>
      </sheetData>
      <sheetData sheetId="19">
        <row r="8">
          <cell r="J8">
            <v>0.493</v>
          </cell>
          <cell r="K8">
            <v>0.061</v>
          </cell>
          <cell r="P8">
            <v>0.527</v>
          </cell>
          <cell r="Q8">
            <v>0.061</v>
          </cell>
          <cell r="V8">
            <v>0.56</v>
          </cell>
          <cell r="W8">
            <v>0.061</v>
          </cell>
          <cell r="AB8">
            <v>0.56</v>
          </cell>
          <cell r="AC8">
            <v>0.05264</v>
          </cell>
          <cell r="AH8">
            <v>0.56</v>
          </cell>
          <cell r="AI8">
            <v>0.05264</v>
          </cell>
        </row>
        <row r="9">
          <cell r="J9">
            <v>0.04</v>
          </cell>
          <cell r="K9">
            <v>0.0447</v>
          </cell>
          <cell r="P9">
            <v>0.04</v>
          </cell>
          <cell r="Q9">
            <v>0.0447</v>
          </cell>
          <cell r="V9">
            <v>0.04</v>
          </cell>
          <cell r="W9">
            <v>0.0447</v>
          </cell>
          <cell r="AB9">
            <v>0.04</v>
          </cell>
          <cell r="AC9">
            <v>0.0447</v>
          </cell>
          <cell r="AH9">
            <v>0.04</v>
          </cell>
          <cell r="AI9">
            <v>0.0246</v>
          </cell>
        </row>
        <row r="10">
          <cell r="J10">
            <v>0.467</v>
          </cell>
          <cell r="K10">
            <v>0.0857</v>
          </cell>
          <cell r="P10">
            <v>0.433</v>
          </cell>
          <cell r="Q10">
            <v>0.0857</v>
          </cell>
          <cell r="V10">
            <v>0.4</v>
          </cell>
          <cell r="W10">
            <v>0.0857</v>
          </cell>
          <cell r="AB10">
            <v>0.4</v>
          </cell>
          <cell r="AC10">
            <v>0.0857</v>
          </cell>
          <cell r="AH10">
            <v>0.4</v>
          </cell>
          <cell r="AI10">
            <v>0.0958</v>
          </cell>
        </row>
        <row r="38">
          <cell r="K38">
            <v>104305706.91143207</v>
          </cell>
          <cell r="Q38">
            <v>104503103.12627473</v>
          </cell>
          <cell r="W38">
            <v>109543288.54894516</v>
          </cell>
          <cell r="AC38">
            <v>126013973.70214584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A. Data_Input_Sheet"/>
      <sheetName val="1.Rate_Base"/>
      <sheetName val="2.Utility Income"/>
      <sheetName val="3.Taxes_PILs"/>
      <sheetName val="4.Cost_of_Capital"/>
      <sheetName val="5. Rev_Suff_Def"/>
      <sheetName val="6.Rev_Reqt"/>
      <sheetName val="7A.Bill Impacts - Residential"/>
      <sheetName val="7B.Bill Impacts - GS_LT_50kW"/>
    </sheetNames>
    <sheetDataSet>
      <sheetData sheetId="5">
        <row r="23">
          <cell r="F23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Ex2 PPE Summary"/>
      <sheetName val="Ex2 Grs Assets &amp; Acc Depr Tbl1 "/>
      <sheetName val="Trial Balance"/>
      <sheetName val="FA Continuity Actual 2008"/>
      <sheetName val="FA Continuity Actual 2009"/>
      <sheetName val="FA Continuity Actual 2010"/>
      <sheetName val="FA Continuity Bridge Year 2011"/>
      <sheetName val="FA Continuity Test Year 2012"/>
      <sheetName val="Balance Sheet 2008"/>
      <sheetName val="Balance Sheet 2009"/>
      <sheetName val="Balance Sheet 2010"/>
      <sheetName val="Balance Sheet 2011"/>
      <sheetName val="Balance Sheet 2012"/>
      <sheetName val="Income Statement 2008"/>
      <sheetName val="Income Statement 2009"/>
      <sheetName val="Income Statement 2010"/>
      <sheetName val="Income Statement 2011"/>
      <sheetName val="Income Satement 2012"/>
      <sheetName val="Return on Capital"/>
      <sheetName val="Debt &amp; Capital Structure"/>
      <sheetName val="Tax rates"/>
      <sheetName val="CCA Continuity 2011"/>
      <sheetName val="CCA Continuity 2012"/>
      <sheetName val="Reserves Continuity"/>
      <sheetName val="Corporation Loss Continuity"/>
      <sheetName val="Tax Adjustments 2011"/>
      <sheetName val="Tax Adjustments 2012"/>
      <sheetName val="Rev Deficiency 2012"/>
      <sheetName val="Capital Tax &amp; Expense Schedules"/>
      <sheetName val="Revenue Requirement"/>
      <sheetName val="Other Distrib Rev Variances"/>
      <sheetName val="Ex2 Rate Base Table 1 and 2 Sum"/>
      <sheetName val="Ex2 Rate Base Table 1 RB Var"/>
      <sheetName val="Ex2 Working Capital Calc"/>
      <sheetName val="Ex4 OM&amp;A"/>
      <sheetName val="Ex4 Summary of OM&amp;A"/>
      <sheetName val="Ex4 Summary of Income Taxes"/>
      <sheetName val="Ex4 OM&amp;A %Var Analysis"/>
      <sheetName val="Ex4A Taxes"/>
      <sheetName val="Ex 4 Gross Billings"/>
      <sheetName val="Ex 4 dep"/>
      <sheetName val="Ex7"/>
      <sheetName val="Ex2 Rate Base Overview"/>
      <sheetName val="Cost of Capital Graph"/>
      <sheetName val="Revenue Requirement Graph"/>
      <sheetName val="Revenue Requirement Graph (3)"/>
      <sheetName val="Revenue Requirement Chart"/>
      <sheetName val="DNU OM&amp;A Graph"/>
      <sheetName val="PILS Graph"/>
      <sheetName val="Rate Base Graph"/>
      <sheetName val="Materiality Threshold"/>
      <sheetName val="Amortization Reconciliation"/>
      <sheetName val="Charitable Donations"/>
      <sheetName val="History of Property Taxes"/>
      <sheetName val="Historical Analysis of PILs"/>
    </sheetNames>
    <sheetDataSet>
      <sheetData sheetId="3">
        <row r="180">
          <cell r="H180">
            <v>-65000000</v>
          </cell>
          <cell r="J180">
            <v>-65000000</v>
          </cell>
          <cell r="L180">
            <v>-65000000</v>
          </cell>
        </row>
      </sheetData>
      <sheetData sheetId="19">
        <row r="38">
          <cell r="AI38">
            <v>138544010.98902878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zoomScalePageLayoutView="0" workbookViewId="0" topLeftCell="A1">
      <selection activeCell="I29" sqref="I29"/>
    </sheetView>
  </sheetViews>
  <sheetFormatPr defaultColWidth="9.140625" defaultRowHeight="12.75"/>
  <cols>
    <col min="1" max="1" width="6.421875" style="0" customWidth="1"/>
    <col min="2" max="2" width="3.8515625" style="0" customWidth="1"/>
    <col min="3" max="3" width="16.57421875" style="0" customWidth="1"/>
    <col min="4" max="4" width="3.00390625" style="0" customWidth="1"/>
    <col min="5" max="5" width="11.140625" style="0" customWidth="1"/>
    <col min="6" max="6" width="3.421875" style="0" customWidth="1"/>
    <col min="7" max="7" width="12.57421875" style="0" customWidth="1"/>
    <col min="8" max="8" width="3.28125" style="0" customWidth="1"/>
    <col min="9" max="9" width="12.8515625" style="0" customWidth="1"/>
    <col min="10" max="10" width="3.57421875" style="0" customWidth="1"/>
    <col min="11" max="11" width="14.00390625" style="0" customWidth="1"/>
    <col min="14" max="14" width="11.7109375" style="0" bestFit="1" customWidth="1"/>
  </cols>
  <sheetData>
    <row r="1" spans="1:11" ht="15.75">
      <c r="A1" s="1"/>
      <c r="B1" s="1"/>
      <c r="C1" s="48" t="s">
        <v>28</v>
      </c>
      <c r="D1" s="48"/>
      <c r="E1" s="48"/>
      <c r="F1" s="48"/>
      <c r="G1" s="48"/>
      <c r="H1" s="48"/>
      <c r="I1" s="48"/>
      <c r="J1" s="48"/>
      <c r="K1" s="48"/>
    </row>
    <row r="2" spans="1:1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75">
      <c r="A3" s="49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2.75">
      <c r="A4" s="50"/>
      <c r="B4" s="2"/>
      <c r="C4" s="3" t="s">
        <v>1</v>
      </c>
      <c r="D4" s="2"/>
      <c r="E4" s="51" t="s">
        <v>2</v>
      </c>
      <c r="F4" s="51"/>
      <c r="G4" s="51"/>
      <c r="H4" s="4"/>
      <c r="I4" s="3" t="s">
        <v>3</v>
      </c>
      <c r="J4" s="2"/>
      <c r="K4" s="3" t="s">
        <v>4</v>
      </c>
    </row>
    <row r="5" spans="1:11" ht="12.75">
      <c r="A5" s="5"/>
      <c r="B5" s="2"/>
      <c r="C5" s="2"/>
      <c r="D5" s="2"/>
      <c r="E5" s="2"/>
      <c r="F5" s="2"/>
      <c r="G5" s="6"/>
      <c r="H5" s="6"/>
      <c r="I5" s="2"/>
      <c r="J5" s="2"/>
      <c r="K5" s="2"/>
    </row>
    <row r="6" spans="1:15" ht="12.75">
      <c r="A6" s="5"/>
      <c r="B6" s="7"/>
      <c r="C6" s="52" t="s">
        <v>5</v>
      </c>
      <c r="D6" s="53"/>
      <c r="E6" s="53"/>
      <c r="F6" s="53"/>
      <c r="G6" s="53"/>
      <c r="H6" s="53"/>
      <c r="I6" s="53"/>
      <c r="J6" s="53"/>
      <c r="K6" s="54"/>
      <c r="O6" s="37"/>
    </row>
    <row r="7" spans="1:11" ht="12.75">
      <c r="A7" s="5"/>
      <c r="B7" s="2"/>
      <c r="C7" s="2"/>
      <c r="D7" s="2"/>
      <c r="E7" s="8" t="s">
        <v>6</v>
      </c>
      <c r="F7" s="8"/>
      <c r="G7" s="9" t="s">
        <v>7</v>
      </c>
      <c r="H7" s="2"/>
      <c r="I7" s="8" t="s">
        <v>6</v>
      </c>
      <c r="J7" s="2"/>
      <c r="K7" s="2" t="s">
        <v>7</v>
      </c>
    </row>
    <row r="8" spans="1:11" ht="12.75">
      <c r="A8" s="5"/>
      <c r="B8" s="2"/>
      <c r="C8" s="10" t="s">
        <v>8</v>
      </c>
      <c r="D8" s="2"/>
      <c r="E8" s="2"/>
      <c r="F8" s="2"/>
      <c r="G8" s="2"/>
      <c r="H8" s="2"/>
      <c r="I8" s="2"/>
      <c r="J8" s="2"/>
      <c r="K8" s="2"/>
    </row>
    <row r="9" spans="1:11" ht="12.75">
      <c r="A9" s="5">
        <v>1</v>
      </c>
      <c r="B9" s="2"/>
      <c r="C9" s="9" t="s">
        <v>9</v>
      </c>
      <c r="D9" s="2"/>
      <c r="E9" s="11">
        <f>'[1]Return on Capital'!AH8</f>
        <v>0.56</v>
      </c>
      <c r="F9" s="12"/>
      <c r="G9" s="13">
        <f>$G$18*E9</f>
        <v>77584646.15385613</v>
      </c>
      <c r="H9" s="2"/>
      <c r="I9" s="11">
        <f>'[1]Return on Capital'!AI8</f>
        <v>0.05264</v>
      </c>
      <c r="J9" s="12"/>
      <c r="K9" s="13">
        <f>I9*G9</f>
        <v>4084055.7735389867</v>
      </c>
    </row>
    <row r="10" spans="1:11" ht="12.75">
      <c r="A10" s="5">
        <v>2</v>
      </c>
      <c r="B10" s="2"/>
      <c r="C10" s="9" t="s">
        <v>10</v>
      </c>
      <c r="D10" s="2"/>
      <c r="E10" s="14">
        <f>'[1]Return on Capital'!AH9</f>
        <v>0.04</v>
      </c>
      <c r="F10" s="15" t="s">
        <v>11</v>
      </c>
      <c r="G10" s="16">
        <f>$G$18*E10</f>
        <v>5541760.439561151</v>
      </c>
      <c r="H10" s="2"/>
      <c r="I10" s="14">
        <f>'[1]Return on Capital'!AI9</f>
        <v>0.0246</v>
      </c>
      <c r="J10" s="12"/>
      <c r="K10" s="16">
        <f>I10*G10</f>
        <v>136327.3068132043</v>
      </c>
    </row>
    <row r="11" spans="1:14" ht="13.5" thickBot="1">
      <c r="A11" s="5">
        <v>3</v>
      </c>
      <c r="B11" s="2"/>
      <c r="C11" s="17" t="s">
        <v>12</v>
      </c>
      <c r="D11" s="2"/>
      <c r="E11" s="18">
        <f>SUM(E9:E10)</f>
        <v>0.6000000000000001</v>
      </c>
      <c r="F11" s="18"/>
      <c r="G11" s="19">
        <f>SUM(G9:G10)</f>
        <v>83126406.59341729</v>
      </c>
      <c r="H11" s="2"/>
      <c r="I11" s="20">
        <f>IF(E11=0,0,SUMPRODUCT(E9:E10,I9:I10)/E11)</f>
        <v>0.05077066666666666</v>
      </c>
      <c r="J11" s="2"/>
      <c r="K11" s="19">
        <f>SUM(K9:K10)</f>
        <v>4220383.080352191</v>
      </c>
      <c r="N11" s="38"/>
    </row>
    <row r="12" spans="1:14" ht="13.5" thickTop="1">
      <c r="A12" s="5"/>
      <c r="B12" s="2"/>
      <c r="C12" s="2"/>
      <c r="D12" s="2"/>
      <c r="E12" s="21"/>
      <c r="F12" s="21"/>
      <c r="G12" s="22"/>
      <c r="H12" s="2"/>
      <c r="I12" s="23"/>
      <c r="J12" s="2"/>
      <c r="K12" s="22"/>
      <c r="N12" s="38"/>
    </row>
    <row r="13" spans="1:11" ht="12.75">
      <c r="A13" s="5"/>
      <c r="B13" s="2"/>
      <c r="C13" s="10" t="s">
        <v>13</v>
      </c>
      <c r="D13" s="2"/>
      <c r="E13" s="21"/>
      <c r="F13" s="21"/>
      <c r="G13" s="22"/>
      <c r="H13" s="2"/>
      <c r="I13" s="23"/>
      <c r="J13" s="2"/>
      <c r="K13" s="22"/>
    </row>
    <row r="14" spans="1:11" ht="12.75">
      <c r="A14" s="24">
        <v>4</v>
      </c>
      <c r="B14" s="25"/>
      <c r="C14" s="26" t="s">
        <v>14</v>
      </c>
      <c r="D14" s="25"/>
      <c r="E14" s="27">
        <f>'[1]Return on Capital'!$AH$10</f>
        <v>0.4</v>
      </c>
      <c r="F14" s="12"/>
      <c r="G14" s="28">
        <f>$G$18*E14</f>
        <v>55417604.39561152</v>
      </c>
      <c r="H14" s="25"/>
      <c r="I14" s="27">
        <f>'[1]Return on Capital'!$AI$10</f>
        <v>0.0958</v>
      </c>
      <c r="J14" s="12"/>
      <c r="K14" s="28">
        <f>I14*G14</f>
        <v>5309006.501099583</v>
      </c>
    </row>
    <row r="15" spans="1:11" ht="12.75">
      <c r="A15" s="24">
        <v>5</v>
      </c>
      <c r="B15" s="25"/>
      <c r="C15" s="26" t="s">
        <v>15</v>
      </c>
      <c r="D15" s="25"/>
      <c r="E15" s="29">
        <f>'[2]4.Cost_of_Capital'!$G$37</f>
        <v>0</v>
      </c>
      <c r="F15" s="12"/>
      <c r="G15" s="30">
        <f>$G$18*E15</f>
        <v>0</v>
      </c>
      <c r="H15" s="25"/>
      <c r="I15" s="29">
        <f>$E$15</f>
        <v>0</v>
      </c>
      <c r="J15" s="12"/>
      <c r="K15" s="30">
        <f>I15*G15</f>
        <v>0</v>
      </c>
    </row>
    <row r="16" spans="1:11" ht="13.5" thickBot="1">
      <c r="A16" s="5">
        <v>6</v>
      </c>
      <c r="B16" s="2"/>
      <c r="C16" s="17" t="s">
        <v>16</v>
      </c>
      <c r="D16" s="2"/>
      <c r="E16" s="18">
        <f>SUM(E14:E15)</f>
        <v>0.4</v>
      </c>
      <c r="F16" s="18"/>
      <c r="G16" s="19">
        <f>SUM(G14:G15)</f>
        <v>55417604.39561152</v>
      </c>
      <c r="H16" s="2"/>
      <c r="I16" s="20">
        <f>IF(E16=0,0,SUMPRODUCT(E14:E15,I14:I15)/E16)</f>
        <v>0.0958</v>
      </c>
      <c r="J16" s="2"/>
      <c r="K16" s="19">
        <f>SUM(K14:K15)</f>
        <v>5309006.501099583</v>
      </c>
    </row>
    <row r="17" spans="1:11" ht="13.5" thickTop="1">
      <c r="A17" s="5"/>
      <c r="B17" s="2"/>
      <c r="C17" s="2"/>
      <c r="D17" s="2"/>
      <c r="E17" s="2"/>
      <c r="F17" s="2"/>
      <c r="G17" s="22"/>
      <c r="H17" s="2"/>
      <c r="I17" s="23"/>
      <c r="J17" s="2"/>
      <c r="K17" s="22"/>
    </row>
    <row r="18" spans="1:11" ht="13.5" thickBot="1">
      <c r="A18" s="5">
        <v>7</v>
      </c>
      <c r="B18" s="2"/>
      <c r="C18" s="10" t="s">
        <v>17</v>
      </c>
      <c r="D18" s="2"/>
      <c r="E18" s="31">
        <v>1</v>
      </c>
      <c r="F18" s="32"/>
      <c r="G18" s="33">
        <f>'[3]Return on Capital'!$AI$38</f>
        <v>138544010.98902878</v>
      </c>
      <c r="H18" s="2"/>
      <c r="I18" s="34">
        <f>(I11*E11)+(I16*E16)</f>
        <v>0.0687824</v>
      </c>
      <c r="J18" s="2"/>
      <c r="K18" s="35">
        <f>K11+K16</f>
        <v>9529389.581451774</v>
      </c>
    </row>
    <row r="19" spans="1:11" ht="13.5" thickTop="1">
      <c r="A19" s="5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ht="12.75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</row>
  </sheetData>
  <sheetProtection/>
  <mergeCells count="4">
    <mergeCell ref="C1:K1"/>
    <mergeCell ref="A3:A4"/>
    <mergeCell ref="E4:G4"/>
    <mergeCell ref="C6:K6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G18" sqref="G18"/>
    </sheetView>
  </sheetViews>
  <sheetFormatPr defaultColWidth="9.140625" defaultRowHeight="12.75"/>
  <cols>
    <col min="2" max="2" width="3.57421875" style="0" customWidth="1"/>
    <col min="7" max="7" width="14.421875" style="0" customWidth="1"/>
    <col min="11" max="11" width="12.00390625" style="0" customWidth="1"/>
  </cols>
  <sheetData>
    <row r="1" spans="1:11" ht="15.75">
      <c r="A1" s="1"/>
      <c r="B1" s="1"/>
      <c r="C1" s="48" t="s">
        <v>25</v>
      </c>
      <c r="D1" s="48"/>
      <c r="E1" s="48"/>
      <c r="F1" s="48"/>
      <c r="G1" s="48"/>
      <c r="H1" s="48"/>
      <c r="I1" s="48"/>
      <c r="J1" s="48"/>
      <c r="K1" s="48"/>
    </row>
    <row r="2" spans="1:1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75">
      <c r="A3" s="49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2.75">
      <c r="A4" s="55"/>
      <c r="B4" s="2"/>
      <c r="C4" s="3" t="s">
        <v>1</v>
      </c>
      <c r="D4" s="2"/>
      <c r="E4" s="51" t="s">
        <v>2</v>
      </c>
      <c r="F4" s="51"/>
      <c r="G4" s="51"/>
      <c r="H4" s="4"/>
      <c r="I4" s="3" t="s">
        <v>3</v>
      </c>
      <c r="J4" s="2"/>
      <c r="K4" s="3" t="s">
        <v>4</v>
      </c>
    </row>
    <row r="5" spans="1:11" ht="12.75">
      <c r="A5" s="5"/>
      <c r="B5" s="2"/>
      <c r="C5" s="2"/>
      <c r="D5" s="2"/>
      <c r="E5" s="2"/>
      <c r="F5" s="2"/>
      <c r="G5" s="6"/>
      <c r="H5" s="6"/>
      <c r="I5" s="2"/>
      <c r="J5" s="2"/>
      <c r="K5" s="2"/>
    </row>
    <row r="6" spans="1:11" ht="12.75">
      <c r="A6" s="5"/>
      <c r="B6" s="7"/>
      <c r="C6" s="52" t="s">
        <v>5</v>
      </c>
      <c r="D6" s="53"/>
      <c r="E6" s="53"/>
      <c r="F6" s="53"/>
      <c r="G6" s="53"/>
      <c r="H6" s="53"/>
      <c r="I6" s="53"/>
      <c r="J6" s="53"/>
      <c r="K6" s="54"/>
    </row>
    <row r="7" spans="1:11" ht="12.75">
      <c r="A7" s="5"/>
      <c r="B7" s="2"/>
      <c r="C7" s="2"/>
      <c r="D7" s="2"/>
      <c r="E7" s="8" t="s">
        <v>6</v>
      </c>
      <c r="F7" s="8"/>
      <c r="G7" s="9" t="s">
        <v>7</v>
      </c>
      <c r="H7" s="2"/>
      <c r="I7" s="8" t="s">
        <v>6</v>
      </c>
      <c r="J7" s="2"/>
      <c r="K7" s="2" t="s">
        <v>7</v>
      </c>
    </row>
    <row r="8" spans="1:11" ht="12.75">
      <c r="A8" s="5"/>
      <c r="B8" s="2"/>
      <c r="C8" s="10" t="s">
        <v>8</v>
      </c>
      <c r="D8" s="2"/>
      <c r="E8" s="2"/>
      <c r="F8" s="2"/>
      <c r="G8" s="2"/>
      <c r="H8" s="2"/>
      <c r="I8" s="2"/>
      <c r="J8" s="2"/>
      <c r="K8" s="2"/>
    </row>
    <row r="9" spans="1:11" ht="12.75">
      <c r="A9" s="5">
        <v>1</v>
      </c>
      <c r="B9" s="2"/>
      <c r="C9" s="9" t="s">
        <v>9</v>
      </c>
      <c r="D9" s="2"/>
      <c r="E9" s="11">
        <f>'[1]Return on Capital'!AB8</f>
        <v>0.56</v>
      </c>
      <c r="F9" s="12"/>
      <c r="G9" s="13">
        <f>$G$18*E9</f>
        <v>70567825.27320167</v>
      </c>
      <c r="H9" s="2"/>
      <c r="I9" s="11">
        <f>'[1]Return on Capital'!$AC$8</f>
        <v>0.05264</v>
      </c>
      <c r="J9" s="12"/>
      <c r="K9" s="13">
        <f>I9*G9</f>
        <v>3714690.3223813362</v>
      </c>
    </row>
    <row r="10" spans="1:11" ht="12.75">
      <c r="A10" s="5">
        <v>2</v>
      </c>
      <c r="B10" s="2"/>
      <c r="C10" s="9" t="s">
        <v>10</v>
      </c>
      <c r="D10" s="2"/>
      <c r="E10" s="14">
        <f>'[1]Return on Capital'!AB9</f>
        <v>0.04</v>
      </c>
      <c r="F10" s="15" t="s">
        <v>11</v>
      </c>
      <c r="G10" s="16">
        <f>$G$18*E10</f>
        <v>5040558.948085834</v>
      </c>
      <c r="H10" s="2"/>
      <c r="I10" s="14">
        <f>'[1]Return on Capital'!$AC$9</f>
        <v>0.0447</v>
      </c>
      <c r="J10" s="12"/>
      <c r="K10" s="16">
        <f>I10*G10</f>
        <v>225312.98497943676</v>
      </c>
    </row>
    <row r="11" spans="1:11" ht="13.5" thickBot="1">
      <c r="A11" s="5">
        <v>3</v>
      </c>
      <c r="B11" s="2"/>
      <c r="C11" s="17" t="s">
        <v>12</v>
      </c>
      <c r="D11" s="2"/>
      <c r="E11" s="18">
        <f>SUM(E9:E10)</f>
        <v>0.6000000000000001</v>
      </c>
      <c r="F11" s="18"/>
      <c r="G11" s="19">
        <f>SUM(G9:G10)</f>
        <v>75608384.2212875</v>
      </c>
      <c r="H11" s="2"/>
      <c r="I11" s="20">
        <f>IF(E11=0,0,SUMPRODUCT(E9:E10,I9:I10)/E11)</f>
        <v>0.05211066666666666</v>
      </c>
      <c r="J11" s="2"/>
      <c r="K11" s="19">
        <f>SUM(K9:K10)</f>
        <v>3940003.307360773</v>
      </c>
    </row>
    <row r="12" spans="1:11" ht="13.5" thickTop="1">
      <c r="A12" s="5"/>
      <c r="B12" s="2"/>
      <c r="C12" s="2"/>
      <c r="D12" s="2"/>
      <c r="E12" s="21"/>
      <c r="F12" s="21"/>
      <c r="G12" s="22"/>
      <c r="H12" s="2"/>
      <c r="I12" s="23"/>
      <c r="J12" s="2"/>
      <c r="K12" s="22"/>
    </row>
    <row r="13" spans="1:11" ht="12.75">
      <c r="A13" s="5"/>
      <c r="B13" s="2"/>
      <c r="C13" s="10" t="s">
        <v>13</v>
      </c>
      <c r="D13" s="2"/>
      <c r="E13" s="21"/>
      <c r="F13" s="21"/>
      <c r="G13" s="22"/>
      <c r="H13" s="2"/>
      <c r="I13" s="23"/>
      <c r="J13" s="2"/>
      <c r="K13" s="22"/>
    </row>
    <row r="14" spans="1:11" ht="12.75">
      <c r="A14" s="24">
        <v>4</v>
      </c>
      <c r="B14" s="25"/>
      <c r="C14" s="26" t="s">
        <v>14</v>
      </c>
      <c r="D14" s="25"/>
      <c r="E14" s="27">
        <f>'[1]Return on Capital'!$AB$10</f>
        <v>0.4</v>
      </c>
      <c r="F14" s="12"/>
      <c r="G14" s="28">
        <f>$G$18*E14</f>
        <v>50405589.48085834</v>
      </c>
      <c r="H14" s="25"/>
      <c r="I14" s="27">
        <f>'[1]Return on Capital'!$AC$10</f>
        <v>0.0857</v>
      </c>
      <c r="J14" s="12"/>
      <c r="K14" s="28">
        <f>I14*G14</f>
        <v>4319759.018509559</v>
      </c>
    </row>
    <row r="15" spans="1:11" ht="12.75">
      <c r="A15" s="24">
        <v>5</v>
      </c>
      <c r="B15" s="25"/>
      <c r="C15" s="26" t="s">
        <v>15</v>
      </c>
      <c r="D15" s="25"/>
      <c r="E15" s="29">
        <f>'[2]4.Cost_of_Capital'!$F$23</f>
        <v>0</v>
      </c>
      <c r="F15" s="12"/>
      <c r="G15" s="30">
        <f>$G$18*E15</f>
        <v>0</v>
      </c>
      <c r="H15" s="25"/>
      <c r="I15" s="29">
        <v>0</v>
      </c>
      <c r="J15" s="12"/>
      <c r="K15" s="30">
        <f>I15*G15</f>
        <v>0</v>
      </c>
    </row>
    <row r="16" spans="1:11" ht="13.5" thickBot="1">
      <c r="A16" s="5">
        <v>6</v>
      </c>
      <c r="B16" s="2"/>
      <c r="C16" s="17" t="s">
        <v>16</v>
      </c>
      <c r="D16" s="2"/>
      <c r="E16" s="18">
        <f>SUM(E14:E15)</f>
        <v>0.4</v>
      </c>
      <c r="F16" s="18"/>
      <c r="G16" s="19">
        <f>SUM(G14:G15)</f>
        <v>50405589.48085834</v>
      </c>
      <c r="H16" s="2"/>
      <c r="I16" s="20">
        <f>IF(E16=0,0,SUMPRODUCT(E14:E15,I14:I15)/E16)</f>
        <v>0.08569999999999998</v>
      </c>
      <c r="J16" s="2"/>
      <c r="K16" s="19">
        <f>SUM(K14:K15)</f>
        <v>4319759.018509559</v>
      </c>
    </row>
    <row r="17" spans="1:11" ht="13.5" thickTop="1">
      <c r="A17" s="5"/>
      <c r="B17" s="2"/>
      <c r="C17" s="2"/>
      <c r="D17" s="2"/>
      <c r="E17" s="2"/>
      <c r="F17" s="2"/>
      <c r="G17" s="22"/>
      <c r="H17" s="2"/>
      <c r="I17" s="23"/>
      <c r="J17" s="2"/>
      <c r="K17" s="22"/>
    </row>
    <row r="18" spans="1:11" ht="13.5" thickBot="1">
      <c r="A18" s="5">
        <v>7</v>
      </c>
      <c r="B18" s="2"/>
      <c r="C18" s="10" t="s">
        <v>17</v>
      </c>
      <c r="D18" s="2"/>
      <c r="E18" s="31">
        <v>1</v>
      </c>
      <c r="F18" s="32"/>
      <c r="G18" s="33">
        <f>'[1]Return on Capital'!$AC$38</f>
        <v>126013973.70214584</v>
      </c>
      <c r="H18" s="2"/>
      <c r="I18" s="34">
        <f>(I11*E11)+(I16*E16)</f>
        <v>0.0655464</v>
      </c>
      <c r="J18" s="2"/>
      <c r="K18" s="35">
        <f>K11+K16</f>
        <v>8259762.325870332</v>
      </c>
    </row>
    <row r="19" ht="13.5" thickTop="1"/>
  </sheetData>
  <sheetProtection/>
  <mergeCells count="4">
    <mergeCell ref="C1:K1"/>
    <mergeCell ref="A3:A4"/>
    <mergeCell ref="E4:G4"/>
    <mergeCell ref="C6:K6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G18" sqref="G18"/>
    </sheetView>
  </sheetViews>
  <sheetFormatPr defaultColWidth="9.140625" defaultRowHeight="12.75"/>
  <cols>
    <col min="2" max="2" width="3.421875" style="0" customWidth="1"/>
    <col min="7" max="7" width="14.421875" style="0" customWidth="1"/>
    <col min="11" max="11" width="12.00390625" style="0" customWidth="1"/>
  </cols>
  <sheetData>
    <row r="1" spans="1:11" ht="15.75">
      <c r="A1" s="1"/>
      <c r="B1" s="1"/>
      <c r="C1" s="48" t="s">
        <v>26</v>
      </c>
      <c r="D1" s="48"/>
      <c r="E1" s="48"/>
      <c r="F1" s="48"/>
      <c r="G1" s="48"/>
      <c r="H1" s="48"/>
      <c r="I1" s="48"/>
      <c r="J1" s="48"/>
      <c r="K1" s="48"/>
    </row>
    <row r="2" spans="1:1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75">
      <c r="A3" s="49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2.75">
      <c r="A4" s="55"/>
      <c r="B4" s="2"/>
      <c r="C4" s="3" t="s">
        <v>1</v>
      </c>
      <c r="D4" s="2"/>
      <c r="E4" s="51" t="s">
        <v>2</v>
      </c>
      <c r="F4" s="51"/>
      <c r="G4" s="51"/>
      <c r="H4" s="4"/>
      <c r="I4" s="3" t="s">
        <v>3</v>
      </c>
      <c r="J4" s="2"/>
      <c r="K4" s="3" t="s">
        <v>4</v>
      </c>
    </row>
    <row r="5" spans="1:11" ht="12.75">
      <c r="A5" s="5"/>
      <c r="B5" s="2"/>
      <c r="C5" s="2"/>
      <c r="D5" s="2"/>
      <c r="E5" s="2"/>
      <c r="F5" s="2"/>
      <c r="G5" s="6"/>
      <c r="H5" s="6"/>
      <c r="I5" s="2"/>
      <c r="J5" s="2"/>
      <c r="K5" s="2"/>
    </row>
    <row r="6" spans="1:11" ht="12.75">
      <c r="A6" s="5"/>
      <c r="B6" s="7"/>
      <c r="C6" s="52" t="s">
        <v>5</v>
      </c>
      <c r="D6" s="53"/>
      <c r="E6" s="53"/>
      <c r="F6" s="53"/>
      <c r="G6" s="53"/>
      <c r="H6" s="53"/>
      <c r="I6" s="53"/>
      <c r="J6" s="53"/>
      <c r="K6" s="54"/>
    </row>
    <row r="7" spans="1:11" ht="12.75">
      <c r="A7" s="5"/>
      <c r="B7" s="2"/>
      <c r="C7" s="2"/>
      <c r="D7" s="2"/>
      <c r="E7" s="8" t="s">
        <v>6</v>
      </c>
      <c r="F7" s="8"/>
      <c r="G7" s="9" t="s">
        <v>7</v>
      </c>
      <c r="H7" s="2"/>
      <c r="I7" s="8" t="s">
        <v>6</v>
      </c>
      <c r="J7" s="2"/>
      <c r="K7" s="2" t="s">
        <v>7</v>
      </c>
    </row>
    <row r="8" spans="1:11" ht="12.75">
      <c r="A8" s="5"/>
      <c r="B8" s="2"/>
      <c r="C8" s="10" t="s">
        <v>8</v>
      </c>
      <c r="D8" s="2"/>
      <c r="E8" s="2"/>
      <c r="F8" s="2"/>
      <c r="G8" s="2"/>
      <c r="H8" s="2"/>
      <c r="I8" s="2"/>
      <c r="J8" s="2"/>
      <c r="K8" s="2"/>
    </row>
    <row r="9" spans="1:11" ht="12.75">
      <c r="A9" s="5">
        <v>1</v>
      </c>
      <c r="B9" s="2"/>
      <c r="C9" s="9" t="s">
        <v>9</v>
      </c>
      <c r="D9" s="2"/>
      <c r="E9" s="11">
        <f>'[1]Return on Capital'!V8</f>
        <v>0.56</v>
      </c>
      <c r="F9" s="12"/>
      <c r="G9" s="13">
        <f>$G$18*E9</f>
        <v>61344241.587409295</v>
      </c>
      <c r="H9" s="2"/>
      <c r="I9" s="11">
        <f>'[1]Return on Capital'!W8</f>
        <v>0.061</v>
      </c>
      <c r="J9" s="12"/>
      <c r="K9" s="13">
        <f>I9*G9</f>
        <v>3741998.736831967</v>
      </c>
    </row>
    <row r="10" spans="1:11" ht="12.75">
      <c r="A10" s="5">
        <v>2</v>
      </c>
      <c r="B10" s="2"/>
      <c r="C10" s="9" t="s">
        <v>10</v>
      </c>
      <c r="D10" s="2"/>
      <c r="E10" s="14">
        <f>'[1]Return on Capital'!V9</f>
        <v>0.04</v>
      </c>
      <c r="F10" s="15" t="s">
        <v>11</v>
      </c>
      <c r="G10" s="16">
        <f>$G$18*E10</f>
        <v>4381731.541957807</v>
      </c>
      <c r="H10" s="2"/>
      <c r="I10" s="14">
        <f>'[1]Return on Capital'!W9</f>
        <v>0.0447</v>
      </c>
      <c r="J10" s="12"/>
      <c r="K10" s="16">
        <f>I10*G10</f>
        <v>195863.39992551395</v>
      </c>
    </row>
    <row r="11" spans="1:11" ht="13.5" thickBot="1">
      <c r="A11" s="5">
        <v>3</v>
      </c>
      <c r="B11" s="2"/>
      <c r="C11" s="17" t="s">
        <v>12</v>
      </c>
      <c r="D11" s="2"/>
      <c r="E11" s="18">
        <f>SUM(E9:E10)</f>
        <v>0.6000000000000001</v>
      </c>
      <c r="F11" s="18"/>
      <c r="G11" s="19">
        <f>SUM(G9:G10)</f>
        <v>65725973.1293671</v>
      </c>
      <c r="H11" s="2"/>
      <c r="I11" s="20">
        <f>IF(E11=0,0,SUMPRODUCT(E9:E10,I9:I10)/E11)</f>
        <v>0.059913333333333325</v>
      </c>
      <c r="J11" s="2"/>
      <c r="K11" s="19">
        <f>SUM(K9:K10)</f>
        <v>3937862.136757481</v>
      </c>
    </row>
    <row r="12" spans="1:11" ht="13.5" thickTop="1">
      <c r="A12" s="5"/>
      <c r="B12" s="2"/>
      <c r="C12" s="2"/>
      <c r="D12" s="2"/>
      <c r="E12" s="21"/>
      <c r="F12" s="21"/>
      <c r="G12" s="22"/>
      <c r="H12" s="2"/>
      <c r="I12" s="23"/>
      <c r="J12" s="2"/>
      <c r="K12" s="22"/>
    </row>
    <row r="13" spans="1:11" ht="12.75">
      <c r="A13" s="5"/>
      <c r="B13" s="2"/>
      <c r="C13" s="10" t="s">
        <v>13</v>
      </c>
      <c r="D13" s="2"/>
      <c r="E13" s="21"/>
      <c r="F13" s="21"/>
      <c r="G13" s="22"/>
      <c r="H13" s="2"/>
      <c r="I13" s="23"/>
      <c r="J13" s="2"/>
      <c r="K13" s="22"/>
    </row>
    <row r="14" spans="1:11" ht="12.75">
      <c r="A14" s="24">
        <v>4</v>
      </c>
      <c r="B14" s="25"/>
      <c r="C14" s="26" t="s">
        <v>14</v>
      </c>
      <c r="D14" s="25"/>
      <c r="E14" s="27">
        <f>'[1]Return on Capital'!$V$10</f>
        <v>0.4</v>
      </c>
      <c r="F14" s="12"/>
      <c r="G14" s="28">
        <f>$G$18*E14</f>
        <v>43817315.41957807</v>
      </c>
      <c r="H14" s="25"/>
      <c r="I14" s="27">
        <f>'[1]Return on Capital'!$W$10</f>
        <v>0.0857</v>
      </c>
      <c r="J14" s="12"/>
      <c r="K14" s="28">
        <f>I14*G14</f>
        <v>3755143.9314578404</v>
      </c>
    </row>
    <row r="15" spans="1:11" ht="12.75">
      <c r="A15" s="24">
        <v>5</v>
      </c>
      <c r="B15" s="25"/>
      <c r="C15" s="26" t="s">
        <v>15</v>
      </c>
      <c r="D15" s="25"/>
      <c r="E15" s="29">
        <f>'[2]4.Cost_of_Capital'!$F$23</f>
        <v>0</v>
      </c>
      <c r="F15" s="12"/>
      <c r="G15" s="30">
        <f>$G$18*E15</f>
        <v>0</v>
      </c>
      <c r="H15" s="25"/>
      <c r="I15" s="29">
        <v>0</v>
      </c>
      <c r="J15" s="12"/>
      <c r="K15" s="30">
        <f>I15*G15</f>
        <v>0</v>
      </c>
    </row>
    <row r="16" spans="1:11" ht="13.5" thickBot="1">
      <c r="A16" s="5">
        <v>6</v>
      </c>
      <c r="B16" s="2"/>
      <c r="C16" s="17" t="s">
        <v>16</v>
      </c>
      <c r="D16" s="2"/>
      <c r="E16" s="18">
        <f>SUM(E14:E15)</f>
        <v>0.4</v>
      </c>
      <c r="F16" s="18"/>
      <c r="G16" s="19">
        <f>SUM(G14:G15)</f>
        <v>43817315.41957807</v>
      </c>
      <c r="H16" s="2"/>
      <c r="I16" s="20">
        <f>IF(E16=0,0,SUMPRODUCT(E14:E15,I14:I15)/E16)</f>
        <v>0.08569999999999998</v>
      </c>
      <c r="J16" s="2"/>
      <c r="K16" s="19">
        <f>SUM(K14:K15)</f>
        <v>3755143.9314578404</v>
      </c>
    </row>
    <row r="17" spans="1:11" ht="13.5" thickTop="1">
      <c r="A17" s="5"/>
      <c r="B17" s="2"/>
      <c r="C17" s="2"/>
      <c r="D17" s="2"/>
      <c r="E17" s="2"/>
      <c r="F17" s="2"/>
      <c r="G17" s="22"/>
      <c r="H17" s="2"/>
      <c r="I17" s="23"/>
      <c r="J17" s="2"/>
      <c r="K17" s="22"/>
    </row>
    <row r="18" spans="1:11" ht="13.5" thickBot="1">
      <c r="A18" s="5">
        <v>7</v>
      </c>
      <c r="B18" s="2"/>
      <c r="C18" s="10" t="s">
        <v>17</v>
      </c>
      <c r="D18" s="2"/>
      <c r="E18" s="31">
        <v>1</v>
      </c>
      <c r="F18" s="32"/>
      <c r="G18" s="33">
        <f>'[1]Return on Capital'!$W$38</f>
        <v>109543288.54894516</v>
      </c>
      <c r="H18" s="2"/>
      <c r="I18" s="34">
        <f>(I11*E11)+(I16*E16)</f>
        <v>0.070228</v>
      </c>
      <c r="J18" s="2"/>
      <c r="K18" s="35">
        <f>K11+K16</f>
        <v>7693006.068215322</v>
      </c>
    </row>
    <row r="19" ht="13.5" thickTop="1"/>
  </sheetData>
  <sheetProtection/>
  <mergeCells count="4">
    <mergeCell ref="C1:K1"/>
    <mergeCell ref="A3:A4"/>
    <mergeCell ref="E4:G4"/>
    <mergeCell ref="C6:K6"/>
  </mergeCells>
  <printOptions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E16" sqref="E16"/>
    </sheetView>
  </sheetViews>
  <sheetFormatPr defaultColWidth="9.140625" defaultRowHeight="12.75"/>
  <cols>
    <col min="2" max="2" width="2.8515625" style="0" customWidth="1"/>
    <col min="7" max="7" width="14.421875" style="0" customWidth="1"/>
    <col min="11" max="11" width="12.00390625" style="0" customWidth="1"/>
  </cols>
  <sheetData>
    <row r="1" spans="1:11" ht="15.75">
      <c r="A1" s="1"/>
      <c r="B1" s="1"/>
      <c r="C1" s="48" t="s">
        <v>27</v>
      </c>
      <c r="D1" s="48"/>
      <c r="E1" s="48"/>
      <c r="F1" s="48"/>
      <c r="G1" s="48"/>
      <c r="H1" s="48"/>
      <c r="I1" s="48"/>
      <c r="J1" s="48"/>
      <c r="K1" s="48"/>
    </row>
    <row r="2" spans="1:1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75">
      <c r="A3" s="49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2.75">
      <c r="A4" s="55"/>
      <c r="B4" s="2"/>
      <c r="C4" s="3" t="s">
        <v>1</v>
      </c>
      <c r="D4" s="2"/>
      <c r="E4" s="51" t="s">
        <v>2</v>
      </c>
      <c r="F4" s="51"/>
      <c r="G4" s="51"/>
      <c r="H4" s="4"/>
      <c r="I4" s="3" t="s">
        <v>3</v>
      </c>
      <c r="J4" s="2"/>
      <c r="K4" s="3" t="s">
        <v>4</v>
      </c>
    </row>
    <row r="5" spans="1:11" ht="12.75">
      <c r="A5" s="5"/>
      <c r="B5" s="2"/>
      <c r="C5" s="2"/>
      <c r="D5" s="2"/>
      <c r="E5" s="2"/>
      <c r="F5" s="2"/>
      <c r="G5" s="6"/>
      <c r="H5" s="6"/>
      <c r="I5" s="2"/>
      <c r="J5" s="2"/>
      <c r="K5" s="2"/>
    </row>
    <row r="6" spans="1:11" ht="12.75">
      <c r="A6" s="5"/>
      <c r="B6" s="7"/>
      <c r="C6" s="52" t="s">
        <v>5</v>
      </c>
      <c r="D6" s="53"/>
      <c r="E6" s="53"/>
      <c r="F6" s="53"/>
      <c r="G6" s="53"/>
      <c r="H6" s="53"/>
      <c r="I6" s="53"/>
      <c r="J6" s="53"/>
      <c r="K6" s="54"/>
    </row>
    <row r="7" spans="1:11" ht="12.75">
      <c r="A7" s="5"/>
      <c r="B7" s="2"/>
      <c r="C7" s="2"/>
      <c r="D7" s="2"/>
      <c r="E7" s="8" t="s">
        <v>6</v>
      </c>
      <c r="F7" s="8"/>
      <c r="G7" s="9" t="s">
        <v>7</v>
      </c>
      <c r="H7" s="2"/>
      <c r="I7" s="8" t="s">
        <v>6</v>
      </c>
      <c r="J7" s="2"/>
      <c r="K7" s="2" t="s">
        <v>7</v>
      </c>
    </row>
    <row r="8" spans="1:11" ht="12.75">
      <c r="A8" s="5"/>
      <c r="B8" s="2"/>
      <c r="C8" s="10" t="s">
        <v>8</v>
      </c>
      <c r="D8" s="2"/>
      <c r="E8" s="2"/>
      <c r="F8" s="2"/>
      <c r="G8" s="2"/>
      <c r="H8" s="2"/>
      <c r="I8" s="2"/>
      <c r="J8" s="2"/>
      <c r="K8" s="2"/>
    </row>
    <row r="9" spans="1:11" ht="12.75">
      <c r="A9" s="5">
        <v>1</v>
      </c>
      <c r="B9" s="2"/>
      <c r="C9" s="9" t="s">
        <v>9</v>
      </c>
      <c r="D9" s="2"/>
      <c r="E9" s="11">
        <f>'[1]Return on Capital'!$P$8</f>
        <v>0.527</v>
      </c>
      <c r="F9" s="12"/>
      <c r="G9" s="13">
        <f>$G$18*E9</f>
        <v>55073135.347546786</v>
      </c>
      <c r="H9" s="2"/>
      <c r="I9" s="11">
        <f>+'[1]Return on Capital'!$Q$8</f>
        <v>0.061</v>
      </c>
      <c r="J9" s="12"/>
      <c r="K9" s="13">
        <f>I9*G9</f>
        <v>3359461.256200354</v>
      </c>
    </row>
    <row r="10" spans="1:11" ht="12.75">
      <c r="A10" s="5">
        <v>2</v>
      </c>
      <c r="B10" s="2"/>
      <c r="C10" s="9" t="s">
        <v>10</v>
      </c>
      <c r="D10" s="2"/>
      <c r="E10" s="14">
        <f>'[1]Return on Capital'!$P$9</f>
        <v>0.04</v>
      </c>
      <c r="F10" s="15" t="s">
        <v>11</v>
      </c>
      <c r="G10" s="16">
        <f>$G$18*E10</f>
        <v>4180124.1250509894</v>
      </c>
      <c r="H10" s="2"/>
      <c r="I10" s="14">
        <f>'[1]Return on Capital'!$Q$9</f>
        <v>0.0447</v>
      </c>
      <c r="J10" s="12"/>
      <c r="K10" s="16">
        <f>I10*G10</f>
        <v>186851.5483897792</v>
      </c>
    </row>
    <row r="11" spans="1:11" ht="13.5" thickBot="1">
      <c r="A11" s="5">
        <v>3</v>
      </c>
      <c r="B11" s="2"/>
      <c r="C11" s="17" t="s">
        <v>12</v>
      </c>
      <c r="D11" s="2"/>
      <c r="E11" s="18">
        <f>SUM(E9:E10)</f>
        <v>0.5670000000000001</v>
      </c>
      <c r="F11" s="18"/>
      <c r="G11" s="19">
        <f>SUM(G9:G10)</f>
        <v>59253259.47259778</v>
      </c>
      <c r="H11" s="2"/>
      <c r="I11" s="20">
        <f>IF(E11=0,0,SUMPRODUCT(E9:E10,I9:I10)/E11)</f>
        <v>0.05985008818342151</v>
      </c>
      <c r="J11" s="2"/>
      <c r="K11" s="19">
        <f>SUM(K9:K10)</f>
        <v>3546312.8045901335</v>
      </c>
    </row>
    <row r="12" spans="1:11" ht="13.5" thickTop="1">
      <c r="A12" s="5"/>
      <c r="B12" s="2"/>
      <c r="C12" s="2"/>
      <c r="D12" s="2"/>
      <c r="E12" s="21"/>
      <c r="F12" s="21"/>
      <c r="G12" s="22"/>
      <c r="H12" s="2"/>
      <c r="I12" s="23"/>
      <c r="J12" s="2"/>
      <c r="K12" s="22"/>
    </row>
    <row r="13" spans="1:11" ht="12.75">
      <c r="A13" s="5"/>
      <c r="B13" s="2"/>
      <c r="C13" s="10" t="s">
        <v>13</v>
      </c>
      <c r="D13" s="2"/>
      <c r="E13" s="21"/>
      <c r="F13" s="21"/>
      <c r="G13" s="22"/>
      <c r="H13" s="2"/>
      <c r="I13" s="23"/>
      <c r="J13" s="2"/>
      <c r="K13" s="22"/>
    </row>
    <row r="14" spans="1:11" ht="12.75">
      <c r="A14" s="24">
        <v>4</v>
      </c>
      <c r="B14" s="25"/>
      <c r="C14" s="26" t="s">
        <v>14</v>
      </c>
      <c r="D14" s="25"/>
      <c r="E14" s="27">
        <f>'[1]Return on Capital'!$P$10</f>
        <v>0.433</v>
      </c>
      <c r="F14" s="12"/>
      <c r="G14" s="28">
        <f>$G$18*E14</f>
        <v>45249843.65367696</v>
      </c>
      <c r="H14" s="25"/>
      <c r="I14" s="27">
        <f>'[1]Return on Capital'!$Q$10</f>
        <v>0.0857</v>
      </c>
      <c r="J14" s="12"/>
      <c r="K14" s="28">
        <f>I14*G14</f>
        <v>3877911.6011201153</v>
      </c>
    </row>
    <row r="15" spans="1:11" ht="12.75">
      <c r="A15" s="24">
        <v>5</v>
      </c>
      <c r="B15" s="25"/>
      <c r="C15" s="26" t="s">
        <v>15</v>
      </c>
      <c r="D15" s="25"/>
      <c r="E15" s="29">
        <f>'[2]4.Cost_of_Capital'!$F$23</f>
        <v>0</v>
      </c>
      <c r="F15" s="12"/>
      <c r="G15" s="30">
        <f>$G$18*E15</f>
        <v>0</v>
      </c>
      <c r="H15" s="25"/>
      <c r="I15" s="29">
        <v>0</v>
      </c>
      <c r="J15" s="12"/>
      <c r="K15" s="30">
        <f>I15*G15</f>
        <v>0</v>
      </c>
    </row>
    <row r="16" spans="1:11" ht="13.5" thickBot="1">
      <c r="A16" s="5">
        <v>6</v>
      </c>
      <c r="B16" s="2"/>
      <c r="C16" s="17" t="s">
        <v>16</v>
      </c>
      <c r="D16" s="2"/>
      <c r="E16" s="18">
        <f>SUM(E14:E15)</f>
        <v>0.433</v>
      </c>
      <c r="F16" s="18"/>
      <c r="G16" s="19">
        <f>SUM(G14:G15)</f>
        <v>45249843.65367696</v>
      </c>
      <c r="H16" s="2"/>
      <c r="I16" s="20">
        <f>IF(E16=0,0,SUMPRODUCT(E14:E15,I14:I15)/E16)</f>
        <v>0.0857</v>
      </c>
      <c r="J16" s="2"/>
      <c r="K16" s="19">
        <f>SUM(K14:K15)</f>
        <v>3877911.6011201153</v>
      </c>
    </row>
    <row r="17" spans="1:11" ht="13.5" thickTop="1">
      <c r="A17" s="5"/>
      <c r="B17" s="2"/>
      <c r="C17" s="2"/>
      <c r="D17" s="2"/>
      <c r="E17" s="2"/>
      <c r="F17" s="2"/>
      <c r="G17" s="22"/>
      <c r="H17" s="2"/>
      <c r="I17" s="23"/>
      <c r="J17" s="2"/>
      <c r="K17" s="22"/>
    </row>
    <row r="18" spans="1:11" ht="13.5" thickBot="1">
      <c r="A18" s="5">
        <v>7</v>
      </c>
      <c r="B18" s="2"/>
      <c r="C18" s="10" t="s">
        <v>17</v>
      </c>
      <c r="D18" s="2"/>
      <c r="E18" s="31">
        <v>1</v>
      </c>
      <c r="F18" s="32"/>
      <c r="G18" s="33">
        <f>'[1]Return on Capital'!$Q$38</f>
        <v>104503103.12627473</v>
      </c>
      <c r="H18" s="2"/>
      <c r="I18" s="34">
        <f>(I11*E11)+(I16*E16)</f>
        <v>0.0710431</v>
      </c>
      <c r="J18" s="2"/>
      <c r="K18" s="35">
        <f>K11+K16</f>
        <v>7424224.405710248</v>
      </c>
    </row>
    <row r="19" ht="13.5" thickTop="1"/>
  </sheetData>
  <sheetProtection/>
  <mergeCells count="4">
    <mergeCell ref="C1:K1"/>
    <mergeCell ref="A3:A4"/>
    <mergeCell ref="E4:G4"/>
    <mergeCell ref="C6:K6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G24" sqref="G24"/>
    </sheetView>
  </sheetViews>
  <sheetFormatPr defaultColWidth="9.140625" defaultRowHeight="12.75"/>
  <cols>
    <col min="2" max="2" width="3.421875" style="0" customWidth="1"/>
    <col min="7" max="7" width="14.421875" style="0" customWidth="1"/>
    <col min="11" max="11" width="12.00390625" style="0" customWidth="1"/>
  </cols>
  <sheetData>
    <row r="1" spans="1:11" ht="15.75">
      <c r="A1" s="1"/>
      <c r="B1" s="1"/>
      <c r="C1" s="48" t="s">
        <v>18</v>
      </c>
      <c r="D1" s="48"/>
      <c r="E1" s="48"/>
      <c r="F1" s="48"/>
      <c r="G1" s="48"/>
      <c r="H1" s="48"/>
      <c r="I1" s="48"/>
      <c r="J1" s="48"/>
      <c r="K1" s="48"/>
    </row>
    <row r="2" spans="1:1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75">
      <c r="A3" s="49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2.75">
      <c r="A4" s="55"/>
      <c r="B4" s="2"/>
      <c r="C4" s="3" t="s">
        <v>1</v>
      </c>
      <c r="D4" s="2"/>
      <c r="E4" s="51" t="s">
        <v>2</v>
      </c>
      <c r="F4" s="51"/>
      <c r="G4" s="51"/>
      <c r="H4" s="4"/>
      <c r="I4" s="3" t="s">
        <v>3</v>
      </c>
      <c r="J4" s="2"/>
      <c r="K4" s="3" t="s">
        <v>4</v>
      </c>
    </row>
    <row r="5" spans="1:11" ht="12.75">
      <c r="A5" s="5"/>
      <c r="B5" s="2"/>
      <c r="C5" s="2"/>
      <c r="D5" s="2"/>
      <c r="E5" s="2"/>
      <c r="F5" s="2"/>
      <c r="G5" s="6"/>
      <c r="H5" s="6"/>
      <c r="I5" s="2"/>
      <c r="J5" s="2"/>
      <c r="K5" s="2"/>
    </row>
    <row r="6" spans="1:11" ht="12.75">
      <c r="A6" s="5"/>
      <c r="B6" s="7"/>
      <c r="C6" s="52" t="s">
        <v>5</v>
      </c>
      <c r="D6" s="53"/>
      <c r="E6" s="53"/>
      <c r="F6" s="53"/>
      <c r="G6" s="53"/>
      <c r="H6" s="53"/>
      <c r="I6" s="53"/>
      <c r="J6" s="53"/>
      <c r="K6" s="54"/>
    </row>
    <row r="7" spans="1:11" ht="12.75">
      <c r="A7" s="5"/>
      <c r="B7" s="2"/>
      <c r="C7" s="2"/>
      <c r="D7" s="2"/>
      <c r="E7" s="8" t="s">
        <v>6</v>
      </c>
      <c r="F7" s="8"/>
      <c r="G7" s="9" t="s">
        <v>7</v>
      </c>
      <c r="H7" s="2"/>
      <c r="I7" s="8" t="s">
        <v>6</v>
      </c>
      <c r="J7" s="2"/>
      <c r="K7" s="2" t="s">
        <v>7</v>
      </c>
    </row>
    <row r="8" spans="1:11" ht="12.75">
      <c r="A8" s="5"/>
      <c r="B8" s="2"/>
      <c r="C8" s="10" t="s">
        <v>8</v>
      </c>
      <c r="D8" s="2"/>
      <c r="E8" s="2"/>
      <c r="F8" s="2"/>
      <c r="G8" s="2"/>
      <c r="H8" s="2"/>
      <c r="I8" s="2"/>
      <c r="J8" s="2"/>
      <c r="K8" s="2"/>
    </row>
    <row r="9" spans="1:11" ht="12.75">
      <c r="A9" s="5">
        <v>1</v>
      </c>
      <c r="B9" s="2"/>
      <c r="C9" s="9" t="s">
        <v>9</v>
      </c>
      <c r="D9" s="2"/>
      <c r="E9" s="11">
        <f>'[1]Return on Capital'!$J$8</f>
        <v>0.493</v>
      </c>
      <c r="F9" s="12"/>
      <c r="G9" s="13">
        <f>$G$18*E9</f>
        <v>51422713.50733601</v>
      </c>
      <c r="H9" s="2"/>
      <c r="I9" s="11">
        <f>'[1]Return on Capital'!$K$8</f>
        <v>0.061</v>
      </c>
      <c r="J9" s="12"/>
      <c r="K9" s="13">
        <f>I9*G9</f>
        <v>3136785.523947497</v>
      </c>
    </row>
    <row r="10" spans="1:11" ht="12.75">
      <c r="A10" s="5">
        <v>2</v>
      </c>
      <c r="B10" s="2"/>
      <c r="C10" s="9" t="s">
        <v>10</v>
      </c>
      <c r="D10" s="2"/>
      <c r="E10" s="14">
        <f>'[1]Return on Capital'!$J$9</f>
        <v>0.04</v>
      </c>
      <c r="F10" s="15" t="s">
        <v>11</v>
      </c>
      <c r="G10" s="16">
        <f>$G$18*E10</f>
        <v>4172228.276457283</v>
      </c>
      <c r="H10" s="2"/>
      <c r="I10" s="14">
        <f>'[1]Return on Capital'!$K$9</f>
        <v>0.0447</v>
      </c>
      <c r="J10" s="12"/>
      <c r="K10" s="16">
        <f>I10*G10</f>
        <v>186498.60395764053</v>
      </c>
    </row>
    <row r="11" spans="1:11" ht="13.5" thickBot="1">
      <c r="A11" s="5">
        <v>3</v>
      </c>
      <c r="B11" s="2"/>
      <c r="C11" s="17" t="s">
        <v>12</v>
      </c>
      <c r="D11" s="2"/>
      <c r="E11" s="18">
        <f>SUM(E9:E10)</f>
        <v>0.533</v>
      </c>
      <c r="F11" s="18"/>
      <c r="G11" s="19">
        <f>SUM(G9:G10)</f>
        <v>55594941.78379329</v>
      </c>
      <c r="H11" s="2"/>
      <c r="I11" s="20">
        <f>IF(E11=0,0,SUMPRODUCT(E9:E10,I9:I10)/E11)</f>
        <v>0.059776735459662285</v>
      </c>
      <c r="J11" s="2"/>
      <c r="K11" s="19">
        <f>SUM(K9:K10)</f>
        <v>3323284.1279051374</v>
      </c>
    </row>
    <row r="12" spans="1:11" ht="13.5" thickTop="1">
      <c r="A12" s="5"/>
      <c r="B12" s="2"/>
      <c r="C12" s="2"/>
      <c r="D12" s="2"/>
      <c r="E12" s="21"/>
      <c r="F12" s="21"/>
      <c r="G12" s="22"/>
      <c r="H12" s="2"/>
      <c r="I12" s="23"/>
      <c r="J12" s="2"/>
      <c r="K12" s="22"/>
    </row>
    <row r="13" spans="1:11" ht="12.75">
      <c r="A13" s="5"/>
      <c r="B13" s="2"/>
      <c r="C13" s="10" t="s">
        <v>13</v>
      </c>
      <c r="D13" s="2"/>
      <c r="E13" s="21"/>
      <c r="F13" s="21"/>
      <c r="G13" s="22"/>
      <c r="H13" s="2"/>
      <c r="I13" s="23"/>
      <c r="J13" s="2"/>
      <c r="K13" s="22"/>
    </row>
    <row r="14" spans="1:11" ht="12.75">
      <c r="A14" s="24">
        <v>4</v>
      </c>
      <c r="B14" s="25"/>
      <c r="C14" s="26" t="s">
        <v>14</v>
      </c>
      <c r="D14" s="25"/>
      <c r="E14" s="27">
        <f>'[1]Return on Capital'!$J$10</f>
        <v>0.467</v>
      </c>
      <c r="F14" s="12"/>
      <c r="G14" s="28">
        <f>$G$18*E14</f>
        <v>48710765.12763878</v>
      </c>
      <c r="H14" s="25"/>
      <c r="I14" s="27">
        <f>'[1]Return on Capital'!$K$10</f>
        <v>0.0857</v>
      </c>
      <c r="J14" s="12"/>
      <c r="K14" s="28">
        <f>I14*G14</f>
        <v>4174512.571438643</v>
      </c>
    </row>
    <row r="15" spans="1:11" ht="12.75">
      <c r="A15" s="24">
        <v>5</v>
      </c>
      <c r="B15" s="25"/>
      <c r="C15" s="26" t="s">
        <v>15</v>
      </c>
      <c r="D15" s="25"/>
      <c r="E15" s="29">
        <f>'[2]4.Cost_of_Capital'!$F$23</f>
        <v>0</v>
      </c>
      <c r="F15" s="12"/>
      <c r="G15" s="30">
        <f>$G$18*E15</f>
        <v>0</v>
      </c>
      <c r="H15" s="25"/>
      <c r="I15" s="29">
        <v>0</v>
      </c>
      <c r="J15" s="12"/>
      <c r="K15" s="30">
        <f>I15*G15</f>
        <v>0</v>
      </c>
    </row>
    <row r="16" spans="1:11" ht="13.5" thickBot="1">
      <c r="A16" s="5">
        <v>6</v>
      </c>
      <c r="B16" s="2"/>
      <c r="C16" s="17" t="s">
        <v>16</v>
      </c>
      <c r="D16" s="2"/>
      <c r="E16" s="18">
        <f>SUM(E14:E15)</f>
        <v>0.467</v>
      </c>
      <c r="F16" s="18"/>
      <c r="G16" s="19">
        <f>SUM(G14:G15)</f>
        <v>48710765.12763878</v>
      </c>
      <c r="H16" s="2"/>
      <c r="I16" s="20">
        <f>IF(E16=0,0,SUMPRODUCT(E14:E15,I14:I15)/E16)</f>
        <v>0.0857</v>
      </c>
      <c r="J16" s="2"/>
      <c r="K16" s="19">
        <f>SUM(K14:K15)</f>
        <v>4174512.571438643</v>
      </c>
    </row>
    <row r="17" spans="1:11" ht="13.5" thickTop="1">
      <c r="A17" s="5"/>
      <c r="B17" s="2"/>
      <c r="C17" s="2"/>
      <c r="D17" s="2"/>
      <c r="E17" s="2"/>
      <c r="F17" s="2"/>
      <c r="G17" s="22"/>
      <c r="H17" s="2"/>
      <c r="I17" s="23"/>
      <c r="J17" s="2"/>
      <c r="K17" s="22"/>
    </row>
    <row r="18" spans="1:11" ht="13.5" thickBot="1">
      <c r="A18" s="5">
        <v>7</v>
      </c>
      <c r="B18" s="2"/>
      <c r="C18" s="10" t="s">
        <v>17</v>
      </c>
      <c r="D18" s="2"/>
      <c r="E18" s="31">
        <v>1</v>
      </c>
      <c r="F18" s="32"/>
      <c r="G18" s="33">
        <f>'[1]Return on Capital'!$K$38</f>
        <v>104305706.91143207</v>
      </c>
      <c r="H18" s="2"/>
      <c r="I18" s="34">
        <f>(I11*E11)+(I16*E16)</f>
        <v>0.0718829</v>
      </c>
      <c r="J18" s="2"/>
      <c r="K18" s="35">
        <f>K11+K16</f>
        <v>7497796.69934378</v>
      </c>
    </row>
    <row r="19" ht="13.5" thickTop="1"/>
  </sheetData>
  <sheetProtection/>
  <mergeCells count="4">
    <mergeCell ref="C1:K1"/>
    <mergeCell ref="A3:A4"/>
    <mergeCell ref="E4:G4"/>
    <mergeCell ref="C6:K6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B1">
      <selection activeCell="G13" sqref="G13"/>
    </sheetView>
  </sheetViews>
  <sheetFormatPr defaultColWidth="9.140625" defaultRowHeight="12.75"/>
  <cols>
    <col min="1" max="1" width="16.00390625" style="0" customWidth="1"/>
    <col min="2" max="2" width="15.421875" style="0" bestFit="1" customWidth="1"/>
    <col min="3" max="3" width="11.00390625" style="0" customWidth="1"/>
    <col min="4" max="4" width="15.421875" style="0" bestFit="1" customWidth="1"/>
    <col min="5" max="5" width="10.140625" style="0" customWidth="1"/>
    <col min="6" max="6" width="15.421875" style="0" bestFit="1" customWidth="1"/>
    <col min="8" max="8" width="16.140625" style="0" customWidth="1"/>
    <col min="9" max="9" width="10.140625" style="0" customWidth="1"/>
    <col min="10" max="10" width="15.28125" style="0" customWidth="1"/>
  </cols>
  <sheetData>
    <row r="1" spans="1:11" ht="13.5" thickBot="1">
      <c r="A1" s="58" t="s">
        <v>24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1" ht="12.75">
      <c r="A2" s="39" t="s">
        <v>20</v>
      </c>
      <c r="B2" s="56">
        <v>2012</v>
      </c>
      <c r="C2" s="57"/>
      <c r="D2" s="45">
        <v>2011</v>
      </c>
      <c r="E2" s="46"/>
      <c r="F2" s="45">
        <v>2010</v>
      </c>
      <c r="G2" s="46"/>
      <c r="H2" s="45">
        <v>2009</v>
      </c>
      <c r="I2" s="46"/>
      <c r="J2" s="45">
        <v>2008</v>
      </c>
      <c r="K2" s="46"/>
    </row>
    <row r="3" spans="1:11" ht="12.75">
      <c r="A3" s="40" t="s">
        <v>22</v>
      </c>
      <c r="B3" s="42">
        <f>'[3]Trial Balance'!$L$180</f>
        <v>-65000000</v>
      </c>
      <c r="C3" s="43">
        <f>B3/B6</f>
        <v>0.5997748537472087</v>
      </c>
      <c r="D3" s="42">
        <f>'[3]Trial Balance'!$J$180</f>
        <v>-65000000</v>
      </c>
      <c r="E3" s="43">
        <f>D3/D6</f>
        <v>0.5997748537472087</v>
      </c>
      <c r="F3" s="42">
        <f>'[3]Trial Balance'!$H$180</f>
        <v>-65000000</v>
      </c>
      <c r="G3" s="43">
        <f>F3/F6</f>
        <v>0.5997748537472087</v>
      </c>
      <c r="H3" s="42">
        <f>'[1]Trial Balance'!F183</f>
        <v>-30000273</v>
      </c>
      <c r="I3" s="43">
        <f>H3/H6</f>
        <v>0.4088663747305544</v>
      </c>
      <c r="J3" s="42">
        <f>'[1]Trial Balance'!D183</f>
        <v>-30000273</v>
      </c>
      <c r="K3" s="43">
        <f>J3/J6</f>
        <v>0.4088663747305544</v>
      </c>
    </row>
    <row r="4" spans="1:11" ht="12.75">
      <c r="A4" s="40" t="s">
        <v>23</v>
      </c>
      <c r="B4" s="42"/>
      <c r="C4" s="43"/>
      <c r="D4" s="42"/>
      <c r="E4" s="43"/>
      <c r="F4" s="42"/>
      <c r="G4" s="43"/>
      <c r="H4" s="42"/>
      <c r="I4" s="43"/>
      <c r="J4" s="42"/>
      <c r="K4" s="43"/>
    </row>
    <row r="5" spans="1:11" ht="12.75">
      <c r="A5" s="40" t="s">
        <v>16</v>
      </c>
      <c r="B5" s="42">
        <f>'[1]Trial Balance'!L188</f>
        <v>-43374000</v>
      </c>
      <c r="C5" s="43">
        <f>B5/B6</f>
        <v>0.40022514625279126</v>
      </c>
      <c r="D5" s="42">
        <f>'[1]Trial Balance'!J188</f>
        <v>-43374000</v>
      </c>
      <c r="E5" s="43">
        <f>D5/D6</f>
        <v>0.40022514625279126</v>
      </c>
      <c r="F5" s="42">
        <f>'[1]Trial Balance'!H188</f>
        <v>-43374000</v>
      </c>
      <c r="G5" s="43">
        <f>F5/F6</f>
        <v>0.40022514625279126</v>
      </c>
      <c r="H5" s="42">
        <f>'[1]Trial Balance'!F188</f>
        <v>-43374000</v>
      </c>
      <c r="I5" s="43">
        <f>H5/H6</f>
        <v>0.5911336252694456</v>
      </c>
      <c r="J5" s="42">
        <f>'[1]Trial Balance'!D188</f>
        <v>-43374000</v>
      </c>
      <c r="K5" s="43">
        <f>J5/J6</f>
        <v>0.5911336252694456</v>
      </c>
    </row>
    <row r="6" spans="1:11" ht="13.5" thickBot="1">
      <c r="A6" s="41" t="s">
        <v>19</v>
      </c>
      <c r="B6" s="44">
        <f aca="true" t="shared" si="0" ref="B6:K6">SUM(B3:B5)</f>
        <v>-108374000</v>
      </c>
      <c r="C6" s="47">
        <f t="shared" si="0"/>
        <v>1</v>
      </c>
      <c r="D6" s="44">
        <f t="shared" si="0"/>
        <v>-108374000</v>
      </c>
      <c r="E6" s="47">
        <f t="shared" si="0"/>
        <v>1</v>
      </c>
      <c r="F6" s="44">
        <f t="shared" si="0"/>
        <v>-108374000</v>
      </c>
      <c r="G6" s="47">
        <f t="shared" si="0"/>
        <v>1</v>
      </c>
      <c r="H6" s="44">
        <f t="shared" si="0"/>
        <v>-73374273</v>
      </c>
      <c r="I6" s="47">
        <f t="shared" si="0"/>
        <v>1</v>
      </c>
      <c r="J6" s="44">
        <f t="shared" si="0"/>
        <v>-73374273</v>
      </c>
      <c r="K6" s="47">
        <f t="shared" si="0"/>
        <v>1</v>
      </c>
    </row>
    <row r="8" spans="1:3" ht="12.75">
      <c r="A8" t="s">
        <v>21</v>
      </c>
      <c r="C8" s="37"/>
    </row>
  </sheetData>
  <sheetProtection/>
  <mergeCells count="2">
    <mergeCell ref="B2:C2"/>
    <mergeCell ref="A1:K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Oakville 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 munro</dc:creator>
  <cp:keywords/>
  <dc:description/>
  <cp:lastModifiedBy>Cristina</cp:lastModifiedBy>
  <cp:lastPrinted>2011-05-30T14:31:01Z</cp:lastPrinted>
  <dcterms:created xsi:type="dcterms:W3CDTF">2009-05-29T13:28:21Z</dcterms:created>
  <dcterms:modified xsi:type="dcterms:W3CDTF">2011-06-30T12:09:56Z</dcterms:modified>
  <cp:category/>
  <cp:version/>
  <cp:contentType/>
  <cp:contentStatus/>
</cp:coreProperties>
</file>