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David J. Smelsky</author>
  </authors>
  <commentList>
    <comment ref="E122" authorId="0">
      <text>
        <r>
          <rPr>
            <b/>
            <sz val="10"/>
            <rFont val="Tahoma"/>
            <family val="2"/>
          </rPr>
          <t>David J. Smelsky:</t>
        </r>
        <r>
          <rPr>
            <sz val="10"/>
            <rFont val="Tahoma"/>
            <family val="2"/>
          </rPr>
          <t xml:space="preserve">
Based on the Board's Decsion, this cell should be 36.12%</t>
        </r>
      </text>
    </comment>
  </commentList>
</comments>
</file>

<file path=xl/sharedStrings.xml><?xml version="1.0" encoding="utf-8"?>
<sst xmlns="http://schemas.openxmlformats.org/spreadsheetml/2006/main" count="875" uniqueCount="503">
  <si>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</si>
  <si>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</si>
  <si>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</si>
  <si>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</si>
  <si>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</si>
  <si>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</si>
  <si>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</si>
  <si>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</si>
  <si>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</si>
  <si>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</si>
  <si>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</si>
  <si>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</si>
  <si>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</si>
  <si>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</si>
  <si>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</si>
  <si>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</si>
  <si>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</si>
  <si>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</si>
  <si>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</si>
  <si>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</si>
  <si>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</si>
  <si>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</si>
  <si>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</si>
  <si>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</si>
  <si>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</si>
  <si>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</si>
  <si>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</si>
  <si>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</si>
  <si>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</si>
  <si>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</si>
  <si>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</si>
  <si>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</si>
  <si>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</si>
  <si>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</si>
  <si>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</si>
  <si>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</si>
  <si>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</si>
  <si>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</si>
  <si>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</si>
  <si>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</si>
  <si>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</si>
  <si>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</si>
  <si>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</si>
  <si>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</si>
  <si>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</si>
  <si>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</si>
  <si>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</si>
  <si>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</si>
  <si>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</si>
  <si>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</si>
  <si>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</si>
  <si>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</si>
  <si>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</si>
  <si>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</si>
  <si>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</si>
  <si>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</si>
  <si>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</si>
  <si>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</si>
  <si>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</si>
  <si>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</si>
  <si>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</si>
  <si>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</si>
  <si>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</si>
  <si>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</si>
  <si>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</si>
  <si>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</si>
  <si>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</si>
  <si>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</si>
  <si>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</si>
  <si>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</si>
  <si>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</si>
  <si>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</si>
  <si>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</si>
  <si>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</si>
  <si>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</si>
  <si>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</si>
  <si>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</si>
  <si>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</si>
  <si>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</si>
  <si>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</si>
  <si>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</si>
  <si>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</si>
  <si>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</si>
  <si>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</si>
  <si>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</si>
  <si>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</si>
  <si>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</si>
  <si>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</si>
  <si>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</si>
  <si>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</si>
  <si>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</si>
  <si>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</si>
  <si>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</si>
  <si>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</si>
  <si>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</si>
  <si>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</si>
  <si>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</si>
  <si>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</si>
  <si>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</si>
  <si>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</si>
  <si>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</si>
  <si>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</si>
  <si>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</si>
  <si>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</si>
  <si>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</si>
  <si>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</si>
  <si>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</si>
  <si>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</si>
  <si>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</si>
  <si>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</si>
  <si>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</si>
  <si>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</si>
  <si>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</si>
  <si>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</si>
  <si>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</si>
  <si>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</si>
  <si>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</si>
  <si>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</si>
  <si>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</si>
  <si>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</si>
  <si>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</si>
  <si>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</si>
  <si>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</si>
  <si>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</si>
  <si>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</si>
  <si>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</si>
  <si>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</si>
  <si>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</si>
  <si>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</si>
  <si>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</si>
  <si>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</si>
  <si>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</si>
  <si>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</si>
  <si>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</si>
  <si>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</si>
  <si>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</si>
  <si>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</si>
  <si>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</si>
  <si>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</si>
  <si>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</si>
  <si>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</si>
  <si>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</si>
  <si>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</si>
  <si>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</si>
  <si>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</si>
  <si>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</si>
  <si>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</si>
  <si>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</si>
  <si>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</si>
  <si>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</si>
  <si>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</si>
  <si>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</si>
  <si>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</si>
  <si>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</si>
  <si>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</si>
  <si>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</si>
  <si>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</si>
  <si>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</si>
  <si>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</si>
  <si>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</si>
  <si>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</si>
  <si>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</si>
  <si>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</si>
  <si>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</si>
  <si>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</si>
  <si>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</si>
  <si>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</si>
  <si>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</si>
  <si>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</si>
  <si>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</si>
  <si>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</si>
  <si>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</si>
  <si>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</si>
  <si>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</si>
  <si>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</si>
  <si>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</si>
  <si>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</si>
  <si>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</si>
  <si>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</si>
  <si>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</si>
  <si>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</si>
  <si>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</si>
  <si>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</si>
  <si>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</si>
  <si>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</si>
  <si>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</si>
  <si>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</si>
  <si>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</si>
  <si>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</si>
  <si>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</si>
  <si>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</si>
  <si>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</si>
  <si>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</si>
  <si>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</si>
  <si>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</si>
  <si>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</si>
  <si>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</si>
  <si>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</si>
  <si>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</si>
  <si>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</si>
  <si>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</si>
  <si>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</si>
  <si>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</si>
  <si>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</si>
  <si>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</si>
  <si>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</si>
  <si>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</si>
  <si>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</si>
  <si>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</si>
  <si>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</si>
  <si>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</si>
  <si>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</si>
  <si>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</si>
  <si>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</si>
  <si>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</si>
  <si>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</si>
  <si>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</si>
  <si>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</si>
  <si>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</si>
  <si>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</si>
  <si>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</si>
  <si>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</si>
  <si>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</si>
  <si>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</si>
  <si>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</si>
  <si>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</si>
  <si>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</si>
  <si>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</si>
  <si>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</si>
  <si>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</si>
  <si>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</si>
  <si>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</si>
  <si>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</si>
  <si>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</si>
  <si>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</si>
  <si>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</si>
  <si>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</si>
  <si>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</si>
  <si>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</si>
  <si>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</si>
  <si>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</si>
  <si>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</si>
  <si>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</si>
  <si>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</si>
  <si>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</si>
  <si>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</si>
  <si>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</si>
  <si>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</si>
  <si>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</si>
  <si>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</si>
  <si>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</si>
  <si>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</si>
  <si>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</si>
  <si>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</si>
  <si>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</si>
  <si>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</si>
  <si>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</si>
  <si>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</si>
  <si>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</si>
  <si>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</si>
  <si>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</si>
  <si>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</si>
  <si>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</si>
  <si>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</si>
  <si>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</si>
  <si>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</si>
  <si>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</si>
  <si>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</si>
  <si>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</si>
  <si>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</si>
  <si>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</si>
  <si>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</si>
  <si>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</si>
  <si>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</si>
  <si>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</si>
  <si>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</si>
  <si>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</si>
  <si>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</si>
  <si>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</si>
  <si>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</si>
  <si>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</si>
  <si>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</si>
  <si>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</si>
  <si>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</si>
  <si>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</si>
  <si>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</si>
  <si>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</si>
  <si>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</si>
  <si>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</si>
  <si>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</si>
  <si>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</si>
  <si>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</si>
  <si>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</si>
  <si>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</si>
  <si>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</si>
  <si>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</si>
  <si>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</si>
  <si>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</si>
  <si>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</si>
  <si>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</si>
  <si>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</si>
  <si>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</si>
  <si>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</si>
  <si>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</si>
  <si>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</si>
  <si>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</si>
  <si>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</si>
  <si>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</si>
  <si>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</si>
  <si>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</si>
  <si>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</si>
  <si>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</si>
  <si>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</si>
  <si>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</si>
  <si>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</si>
  <si>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</si>
  <si>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</si>
  <si>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</si>
  <si>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</si>
  <si>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</si>
  <si>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</si>
  <si>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</si>
  <si>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</si>
  <si>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</si>
  <si>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</si>
  <si>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</si>
  <si>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</si>
  <si>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</si>
  <si>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</si>
  <si>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</si>
  <si>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</si>
  <si>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</si>
  <si>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</si>
  <si>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</si>
  <si>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</si>
  <si>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</si>
  <si>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</si>
  <si>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</si>
  <si>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</si>
  <si>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</si>
  <si>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</si>
  <si>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</si>
  <si>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</si>
  <si>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</si>
  <si>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</si>
  <si>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</si>
  <si>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</si>
  <si>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</si>
  <si>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</si>
  <si>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</si>
  <si>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</si>
  <si>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</si>
  <si>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</si>
  <si>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</si>
  <si>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</si>
  <si>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</si>
  <si>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</si>
  <si>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</si>
  <si>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</si>
  <si>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</si>
  <si>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</si>
  <si>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</si>
  <si>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</si>
  <si>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</si>
  <si>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</si>
  <si>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</si>
  <si>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</si>
  <si>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</si>
  <si>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</si>
  <si>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</si>
  <si>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</si>
  <si>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</si>
  <si>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</si>
  <si>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</si>
  <si>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</si>
  <si>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</si>
  <si>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</si>
  <si>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</si>
  <si>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</si>
  <si>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</si>
  <si>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</si>
  <si>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</si>
  <si>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</si>
  <si>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</si>
  <si>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</si>
  <si>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</si>
  <si>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</si>
  <si>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</si>
  <si>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</si>
  <si>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</si>
  <si>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</si>
  <si>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</si>
  <si>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</si>
  <si>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</si>
  <si>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</si>
  <si>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</si>
  <si>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</si>
  <si>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</si>
  <si>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</si>
  <si>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</si>
  <si>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</si>
  <si>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</si>
  <si>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</si>
  <si>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</si>
  <si>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</si>
  <si>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</si>
  <si>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</si>
  <si>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</si>
  <si>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</si>
  <si>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</si>
  <si>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</si>
  <si>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</si>
  <si>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</si>
  <si>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</si>
  <si>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</si>
  <si>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</si>
  <si>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</si>
  <si>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</si>
  <si>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</si>
  <si>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</si>
  <si>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</si>
  <si>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</si>
  <si>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</si>
  <si>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</si>
  <si>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</si>
  <si>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</si>
  <si>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</si>
  <si>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</si>
  <si>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</si>
  <si>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</si>
  <si>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</si>
  <si>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</si>
  <si>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</si>
  <si>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</si>
  <si>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</si>
  <si>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</si>
  <si>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</si>
  <si>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</si>
  <si>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</si>
  <si>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</si>
  <si>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</si>
  <si>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</si>
  <si>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</si>
  <si>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</si>
  <si>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</si>
  <si>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</si>
  <si>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</si>
  <si>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</si>
  <si>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</si>
  <si>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</si>
  <si>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</si>
  <si>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</si>
  <si>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</si>
  <si>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</si>
  <si>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</si>
  <si>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</si>
  <si>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</si>
  <si>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</si>
  <si>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</si>
  <si>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</si>
  <si>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</si>
  <si>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</si>
  <si>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</si>
  <si>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</si>
  <si>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</si>
  <si>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</si>
  <si>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</si>
  <si>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</si>
  <si>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</si>
  <si>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</si>
  <si>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</si>
  <si>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</si>
  <si>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</si>
  <si>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Utility Name: Halton Hills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</si>
  <si>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</si>
  <si>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</si>
  <si>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</si>
  <si>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</si>
  <si>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</si>
  <si>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</si>
  <si>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</si>
  <si>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</si>
  <si>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</si>
  <si>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</si>
  <si>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Does this include LCT?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</si>
  <si>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</si>
  <si>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</si>
  <si>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</si>
  <si>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</si>
  <si>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</si>
  <si>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</si>
  <si>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</si>
  <si>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</si>
  <si>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</si>
  <si>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</si>
  <si>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</si>
  <si>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</si>
  <si>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</si>
  <si>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</si>
  <si>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</si>
  <si>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</si>
  <si>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</si>
  <si>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Actual Interest Paid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</si>
</sst>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0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31">
      <selection activeCell="A12" sqref="A1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461</v>
      </c>
      <c r="C1" s="8"/>
      <c r="E1" s="2" t="s">
        <v>462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473</v>
      </c>
      <c r="C3" s="8"/>
      <c r="D3" s="456" t="s">
        <v>447</v>
      </c>
      <c r="E3" s="8"/>
      <c r="F3" s="8"/>
      <c r="G3" s="8"/>
      <c r="H3" s="8"/>
    </row>
    <row r="4" spans="1:8" ht="12.75">
      <c r="A4" s="2" t="s">
        <v>489</v>
      </c>
      <c r="C4" s="8"/>
      <c r="D4" s="455" t="s">
        <v>442</v>
      </c>
      <c r="E4" s="429"/>
      <c r="H4" s="8"/>
    </row>
    <row r="5" spans="1:8" ht="12.75">
      <c r="A5" s="52"/>
      <c r="C5" s="8"/>
      <c r="D5" s="454" t="s">
        <v>443</v>
      </c>
      <c r="E5" s="399"/>
      <c r="H5" s="8"/>
    </row>
    <row r="6" spans="1:8" ht="12.75">
      <c r="A6" s="2" t="s">
        <v>126</v>
      </c>
      <c r="B6" s="389">
        <v>366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/>
    </row>
    <row r="18" spans="1:4" ht="15" customHeight="1">
      <c r="A18" s="390" t="s">
        <v>315</v>
      </c>
      <c r="C18" s="8"/>
      <c r="D18" s="8"/>
    </row>
    <row r="19" spans="1:4" ht="15" customHeight="1">
      <c r="A19" s="494" t="s">
        <v>316</v>
      </c>
      <c r="B19" s="8" t="s">
        <v>313</v>
      </c>
      <c r="C19" s="8" t="s">
        <v>64</v>
      </c>
      <c r="D19" s="389"/>
    </row>
    <row r="20" spans="1:4" ht="13.5" thickBot="1">
      <c r="A20" s="495"/>
      <c r="B20" s="8" t="s">
        <v>314</v>
      </c>
      <c r="C20" s="8" t="s">
        <v>64</v>
      </c>
      <c r="D20" s="258"/>
    </row>
    <row r="21" spans="1:4" ht="12.75">
      <c r="A21" s="494" t="s">
        <v>312</v>
      </c>
      <c r="B21" s="8" t="s">
        <v>313</v>
      </c>
      <c r="C21" s="8"/>
      <c r="D21" s="424">
        <v>1</v>
      </c>
    </row>
    <row r="22" spans="1:4" ht="12.75">
      <c r="A22" s="494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490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297</v>
      </c>
    </row>
    <row r="27" spans="1:5" ht="12.75">
      <c r="A27" s="256" t="s">
        <v>68</v>
      </c>
      <c r="C27" s="8"/>
      <c r="E27" s="445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2">
        <v>25052968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2145786.7092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0</v>
      </c>
      <c r="E43" s="388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2145786.7092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>
        <v>715405</v>
      </c>
      <c r="E47" s="388">
        <f aca="true" t="shared" si="0" ref="E47:E53">D47</f>
        <v>715405</v>
      </c>
      <c r="H47" s="40"/>
      <c r="J47" s="5"/>
      <c r="K47" s="5"/>
    </row>
    <row r="48" spans="1:11" ht="12.75">
      <c r="A48" t="s">
        <v>290</v>
      </c>
      <c r="D48" s="427">
        <v>715191</v>
      </c>
      <c r="E48" s="388">
        <f>D48</f>
        <v>715191</v>
      </c>
      <c r="F48" s="22"/>
      <c r="H48" s="40"/>
      <c r="J48" s="5"/>
      <c r="K48" s="5"/>
    </row>
    <row r="49" spans="1:11" ht="12.75">
      <c r="A49" t="s">
        <v>291</v>
      </c>
      <c r="D49" s="428">
        <v>715191</v>
      </c>
      <c r="E49" s="388">
        <v>0</v>
      </c>
      <c r="F49" s="22"/>
      <c r="H49" s="40"/>
      <c r="J49" s="5"/>
      <c r="K49" s="5"/>
    </row>
    <row r="50" spans="1:11" ht="12.75">
      <c r="A50" t="s">
        <v>292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439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463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1430596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12526484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1237616.6192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12526484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908170.09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302783.78575598367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605476.9994162288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605476.9994162288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908170.09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75" zoomScaleNormal="75" zoomScalePageLayoutView="0" workbookViewId="0" topLeftCell="A102">
      <selection activeCell="E122" sqref="E122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465</v>
      </c>
      <c r="H1" s="210"/>
    </row>
    <row r="2" spans="1:8" ht="12.75">
      <c r="A2" s="211" t="s">
        <v>464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466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Halton Hills</v>
      </c>
      <c r="B6" s="115"/>
      <c r="D6" s="137"/>
      <c r="E6" s="115"/>
      <c r="G6" s="115"/>
      <c r="H6" s="466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66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0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f>REGINFO!E54</f>
        <v>1430596</v>
      </c>
      <c r="D16" s="17"/>
      <c r="E16" s="267">
        <f>G16-C16</f>
        <v>1079237</v>
      </c>
      <c r="F16" s="3"/>
      <c r="G16" s="267">
        <f>TAXREC!E50</f>
        <v>2509833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1460685</v>
      </c>
      <c r="D20" s="18"/>
      <c r="E20" s="267">
        <f>G20-C20</f>
        <v>351780</v>
      </c>
      <c r="F20" s="6"/>
      <c r="G20" s="267">
        <f>TAXREC!E61</f>
        <v>1812465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40768</v>
      </c>
      <c r="F21" s="6"/>
      <c r="G21" s="267">
        <f>TAXREC!E62</f>
        <v>40768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265</v>
      </c>
      <c r="B24" s="127">
        <v>5</v>
      </c>
      <c r="C24" s="261">
        <v>151437</v>
      </c>
      <c r="D24" s="18"/>
      <c r="E24" s="267">
        <f>G24-C24</f>
        <v>-151437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38593</v>
      </c>
      <c r="F28" s="6"/>
      <c r="G28" s="267">
        <f>TAXREC!E67</f>
        <v>38593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83" t="s">
        <v>395</v>
      </c>
      <c r="B30" s="127"/>
      <c r="C30" s="259"/>
      <c r="D30" s="18"/>
      <c r="E30" s="267">
        <f>G30-C30</f>
        <v>771801</v>
      </c>
      <c r="F30" s="6"/>
      <c r="G30" s="267">
        <f>TAXREC!E66</f>
        <v>771801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1072272</v>
      </c>
      <c r="D33" s="132"/>
      <c r="E33" s="267">
        <f aca="true" t="shared" si="0" ref="E33:E42">G33-C33</f>
        <v>488785</v>
      </c>
      <c r="F33" s="6"/>
      <c r="G33" s="267">
        <f>TAXREC!E97+TAXREC!E98</f>
        <v>1561057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20269</v>
      </c>
      <c r="F34" s="6"/>
      <c r="G34" s="267">
        <f>TAXREC!E99</f>
        <v>20269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>
        <v>55617</v>
      </c>
      <c r="D36" s="132"/>
      <c r="E36" s="267">
        <f t="shared" si="0"/>
        <v>-55617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605476.9994162288</v>
      </c>
      <c r="D37" s="132"/>
      <c r="E37" s="267">
        <f t="shared" si="0"/>
        <v>565466.0005837712</v>
      </c>
      <c r="F37" s="6"/>
      <c r="G37" s="267">
        <f>TAXREC!E51</f>
        <v>1170943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24694</v>
      </c>
      <c r="F46" s="6"/>
      <c r="G46" s="251">
        <f>TAXREC!E110</f>
        <v>24694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3" t="s">
        <v>395</v>
      </c>
      <c r="B48" s="127"/>
      <c r="C48" s="259"/>
      <c r="D48" s="132"/>
      <c r="E48" s="267">
        <f>G48-C48</f>
        <v>824837</v>
      </c>
      <c r="F48" s="6"/>
      <c r="G48" s="251">
        <f>TAXREC!E108</f>
        <v>824837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1309352.0005837712</v>
      </c>
      <c r="D50" s="102"/>
      <c r="E50" s="263">
        <f>E16+SUM(E20:E30)-SUM(E33:E48)</f>
        <v>262307.99941622885</v>
      </c>
      <c r="F50" s="432" t="s">
        <v>367</v>
      </c>
      <c r="G50" s="263">
        <f>G16+SUM(G20:G30)-SUM(G33:G48)</f>
        <v>1571660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-0.024999999999999967</v>
      </c>
      <c r="F53" s="114"/>
      <c r="G53" s="474">
        <f>TAXREC!E151</f>
        <v>0.3612</v>
      </c>
      <c r="H53" s="151"/>
      <c r="I53" s="471" t="s">
        <v>476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505671.7426254524</v>
      </c>
      <c r="D55" s="102"/>
      <c r="E55" s="267">
        <f>G55-C55</f>
        <v>10841.880574547627</v>
      </c>
      <c r="F55" s="432" t="s">
        <v>368</v>
      </c>
      <c r="G55" s="264">
        <f>TAXREC!E144</f>
        <v>516513.62320000003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2" t="s">
        <v>368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505671.7426254524</v>
      </c>
      <c r="D60" s="133"/>
      <c r="E60" s="269">
        <f>+E55-E58</f>
        <v>10841.880574547627</v>
      </c>
      <c r="F60" s="432" t="s">
        <v>368</v>
      </c>
      <c r="G60" s="269">
        <f>+G55-G58</f>
        <v>516513.62320000003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25052968</v>
      </c>
      <c r="D66" s="102"/>
      <c r="E66" s="267">
        <f>G66-C66</f>
        <v>9446982</v>
      </c>
      <c r="F66" s="6"/>
      <c r="G66" s="476">
        <v>34499950</v>
      </c>
      <c r="H66" s="151"/>
      <c r="I66" s="477" t="s">
        <v>477</v>
      </c>
    </row>
    <row r="67" spans="1:10" ht="12.75">
      <c r="A67" s="152" t="s">
        <v>360</v>
      </c>
      <c r="B67" s="125">
        <v>16</v>
      </c>
      <c r="C67" s="260">
        <f>IF(C66&gt;0,'Tax Rates'!C21,0)</f>
        <v>5000000</v>
      </c>
      <c r="D67" s="102"/>
      <c r="E67" s="267">
        <f>G67-C67</f>
        <v>-315157</v>
      </c>
      <c r="F67" s="6"/>
      <c r="G67" s="267">
        <f>'Tax Rates'!C57</f>
        <v>4684843</v>
      </c>
      <c r="H67" s="151"/>
      <c r="I67" s="477" t="s">
        <v>477</v>
      </c>
      <c r="J67" s="478" t="s">
        <v>478</v>
      </c>
    </row>
    <row r="68" spans="1:8" ht="12.75">
      <c r="A68" s="152" t="s">
        <v>42</v>
      </c>
      <c r="B68" s="125"/>
      <c r="C68" s="264">
        <f>IF((C66-C67)&gt;0,C66-C67,0)</f>
        <v>20052968</v>
      </c>
      <c r="D68" s="102"/>
      <c r="E68" s="267">
        <f>SUM(E66:E67)</f>
        <v>9131825</v>
      </c>
      <c r="F68" s="114"/>
      <c r="G68" s="264">
        <f>G66-G67</f>
        <v>29815107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60158.904</v>
      </c>
      <c r="D72" s="101"/>
      <c r="E72" s="267">
        <f>+G72-C72</f>
        <v>29286.416999999994</v>
      </c>
      <c r="F72" s="479"/>
      <c r="G72" s="264">
        <f>IF(G68&gt;0,G68*G70,0)*REGINFO!$B$6/REGINFO!$B$7</f>
        <v>89445.321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25052968</v>
      </c>
      <c r="D75" s="102"/>
      <c r="E75" s="267">
        <f>+G75-C75</f>
        <v>3973803</v>
      </c>
      <c r="F75" s="6"/>
      <c r="G75" s="476">
        <v>29026771</v>
      </c>
      <c r="H75" s="151"/>
      <c r="I75" s="477" t="s">
        <v>477</v>
      </c>
    </row>
    <row r="76" spans="1:9" ht="12.75">
      <c r="A76" s="152" t="s">
        <v>360</v>
      </c>
      <c r="B76" s="125">
        <v>19</v>
      </c>
      <c r="C76" s="260">
        <f>IF(C75&gt;0,'Tax Rates'!C22,0)</f>
        <v>10000000</v>
      </c>
      <c r="D76" s="18"/>
      <c r="E76" s="267">
        <f>+G76-C76</f>
        <v>35995000</v>
      </c>
      <c r="F76" s="6"/>
      <c r="G76" s="267">
        <f>'Tax Rates'!C58</f>
        <v>45995000</v>
      </c>
      <c r="H76" s="151"/>
      <c r="I76" s="477" t="s">
        <v>477</v>
      </c>
    </row>
    <row r="77" spans="1:8" ht="12.75">
      <c r="A77" s="152" t="s">
        <v>42</v>
      </c>
      <c r="B77" s="125"/>
      <c r="C77" s="264">
        <f>IF((C75-C76)&gt;0,C75-C76,0)</f>
        <v>15052968</v>
      </c>
      <c r="D77" s="19"/>
      <c r="E77" s="267">
        <f>SUM(E75:E76)</f>
        <v>39968803</v>
      </c>
      <c r="F77" s="114"/>
      <c r="G77" s="264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1">
        <f>'Tax Rates'!C19</f>
        <v>0.00225</v>
      </c>
      <c r="D79" s="102"/>
      <c r="E79" s="268">
        <f>G79-C79</f>
        <v>-0.0002499999999999998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33869.178</v>
      </c>
      <c r="D81" s="102"/>
      <c r="E81" s="267">
        <f>+G81-C81</f>
        <v>-33869.178</v>
      </c>
      <c r="F81" s="6"/>
      <c r="G81" s="264">
        <f>G77*G79*B9/B10</f>
        <v>0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14664.742406538237</v>
      </c>
      <c r="D82" s="102"/>
      <c r="E82" s="267">
        <f>+G82-C82</f>
        <v>-14664.742406538237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19204.435593461763</v>
      </c>
      <c r="D84" s="16"/>
      <c r="E84" s="267">
        <f>E81-E82</f>
        <v>-19204.435593461763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4">
        <f>C60/(1-C88)</f>
        <v>809074.7882007238</v>
      </c>
      <c r="D90" s="20"/>
      <c r="E90" s="139"/>
      <c r="F90" s="431" t="s">
        <v>492</v>
      </c>
      <c r="G90" s="270">
        <f>TAXREC!E156</f>
        <v>516513.62320000003</v>
      </c>
      <c r="H90" s="151"/>
    </row>
    <row r="91" spans="1:8" ht="12.75">
      <c r="A91" s="158" t="s">
        <v>370</v>
      </c>
      <c r="B91" s="127">
        <v>23</v>
      </c>
      <c r="C91" s="264">
        <f>C84/(1-C88)</f>
        <v>30727.09694953882</v>
      </c>
      <c r="D91" s="20"/>
      <c r="E91" s="139"/>
      <c r="F91" s="431" t="s">
        <v>492</v>
      </c>
      <c r="G91" s="270">
        <f>TAXREC!E158</f>
        <v>0</v>
      </c>
      <c r="H91" s="151"/>
    </row>
    <row r="92" spans="1:8" ht="12.75">
      <c r="A92" s="158" t="s">
        <v>348</v>
      </c>
      <c r="B92" s="127">
        <v>24</v>
      </c>
      <c r="C92" s="264">
        <f>C72</f>
        <v>60158.904</v>
      </c>
      <c r="D92" s="20"/>
      <c r="E92" s="139"/>
      <c r="F92" s="431" t="s">
        <v>492</v>
      </c>
      <c r="G92" s="270">
        <f>TAXREC!E157</f>
        <v>92560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482</v>
      </c>
      <c r="B95" s="125">
        <v>25</v>
      </c>
      <c r="C95" s="269">
        <f>SUM(C90:C93)</f>
        <v>899960.7891502626</v>
      </c>
      <c r="D95" s="6"/>
      <c r="E95" s="139"/>
      <c r="F95" s="431" t="s">
        <v>492</v>
      </c>
      <c r="G95" s="414">
        <f>SUM(G90:G94)</f>
        <v>609073.6232</v>
      </c>
      <c r="H95" s="164"/>
    </row>
    <row r="96" spans="1:8" ht="12.75">
      <c r="A96" s="404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40768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-151437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38593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20269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-55617</v>
      </c>
      <c r="F111" s="37"/>
      <c r="G111" s="201"/>
      <c r="H111" s="164"/>
    </row>
    <row r="112" spans="1:8" ht="12.75">
      <c r="A112" s="155" t="s">
        <v>487</v>
      </c>
      <c r="B112" s="127">
        <v>11</v>
      </c>
      <c r="C112" s="112"/>
      <c r="D112" s="3"/>
      <c r="E112" s="473">
        <f>E206</f>
        <v>262773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24694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-324195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491</v>
      </c>
      <c r="B122" s="127"/>
      <c r="C122" s="112"/>
      <c r="D122" s="3" t="s">
        <v>231</v>
      </c>
      <c r="E122" s="470">
        <f>+'Tax Rates'!F52</f>
        <v>0.3612</v>
      </c>
      <c r="F122" s="471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-117099.23400000001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-117099.23400000001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0.3494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7">
        <f>E128/(1-E130)</f>
        <v>-179986.5262834307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1309352.0005837712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IF((E120+E136)&gt;'Tax Rates'!E47,'Tax Rates'!F52,IF((E120+E136)&gt;'Tax Rates'!D47,'Tax Rates'!E52,IF((E120+E136)&gt;'Tax Rates'!C47,'Tax Rates'!D52,'Tax Rates'!C52)))</f>
        <v>0.3606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472152.33141050785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472152.33141050785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505671.7426254524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-33519.41121494456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2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25052968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20052968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60158.904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60158.904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25052968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-24947032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347</v>
      </c>
      <c r="B172" s="130"/>
      <c r="C172" s="112"/>
      <c r="D172" s="118" t="s">
        <v>188</v>
      </c>
      <c r="E172" s="305">
        <f>C84</f>
        <v>19204.435593461763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5">
        <f>E170-E172</f>
        <v>-19204.435593461763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70">
        <f>IF((E120+G50)&gt;'Tax Rates'!E47,'Tax Rates'!F52-1.12%,IF((E120+G50)&gt;'Tax Rates'!D47,'Tax Rates'!E52-1.12%,IF((E120+G50)&gt;'Tax Rates'!C47,'Tax Rates'!D52,'Tax Rates'!C52-1.12%)))</f>
        <v>0.35000000000000003</v>
      </c>
      <c r="F175" s="471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-51568.324946068555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-30727.09694953882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6">
        <f>SUM(E177:E179)</f>
        <v>-82295.42189560737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486</v>
      </c>
      <c r="B183" s="130"/>
      <c r="C183" s="112"/>
      <c r="D183" s="119" t="s">
        <v>187</v>
      </c>
      <c r="E183" s="486">
        <f>E132</f>
        <v>-179986.5262834307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6">
        <f>E181+E183</f>
        <v>-262281.94817903807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908170.09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605476.9994162288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302693.0905837711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92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1170943</v>
      </c>
      <c r="F201" s="3"/>
      <c r="G201" s="492"/>
      <c r="H201" s="164"/>
    </row>
    <row r="202" spans="1:8" ht="12.75">
      <c r="A202" s="155" t="s">
        <v>502</v>
      </c>
      <c r="B202" s="127"/>
      <c r="C202" s="112"/>
      <c r="D202" s="120"/>
      <c r="E202" s="491">
        <v>908170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262773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488</v>
      </c>
      <c r="B206" s="127"/>
      <c r="C206" s="112"/>
      <c r="D206" s="120"/>
      <c r="E206" s="472">
        <f>IF((E201-E202)&gt;0,E201-E202,0)</f>
        <v>262773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39920.09058377112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7" r:id="rId3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zoomScalePageLayoutView="0" workbookViewId="0" topLeftCell="A124">
      <selection activeCell="C151" sqref="C15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Halton Hills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9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30683803</v>
      </c>
      <c r="D31" s="286"/>
      <c r="E31" s="284">
        <f>C31-D31</f>
        <v>30683803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8073276</v>
      </c>
      <c r="D32" s="286"/>
      <c r="E32" s="284">
        <f>C32-D32</f>
        <v>8073276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1146428</v>
      </c>
      <c r="D33" s="286">
        <v>104433</v>
      </c>
      <c r="E33" s="284">
        <f>C33-D33</f>
        <v>1041995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30683803</v>
      </c>
      <c r="D39" s="286"/>
      <c r="E39" s="284">
        <f>C39-D39</f>
        <v>30683803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f>3250453+1763694+1231776+491253+692462+233744-3352915</f>
        <v>4310467</v>
      </c>
      <c r="D40" s="286">
        <v>39050</v>
      </c>
      <c r="E40" s="284">
        <f aca="true" t="shared" si="0" ref="E40:E48">C40-D40</f>
        <v>4271417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/>
      <c r="D42" s="286"/>
      <c r="E42" s="284">
        <f t="shared" si="0"/>
        <v>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1814270</v>
      </c>
      <c r="D43" s="286">
        <v>1805</v>
      </c>
      <c r="E43" s="284">
        <f t="shared" si="0"/>
        <v>1812465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80169</v>
      </c>
      <c r="D44" s="286"/>
      <c r="E44" s="284">
        <f t="shared" si="0"/>
        <v>80169</v>
      </c>
      <c r="F44" s="11"/>
      <c r="G44" s="11"/>
      <c r="H44" s="6"/>
      <c r="I44" s="6"/>
    </row>
    <row r="45" spans="1:11" ht="12.75">
      <c r="A45" s="4" t="s">
        <v>500</v>
      </c>
      <c r="B45" s="23" t="s">
        <v>188</v>
      </c>
      <c r="C45" s="285">
        <v>441387</v>
      </c>
      <c r="D45" s="286"/>
      <c r="E45" s="284">
        <f t="shared" si="0"/>
        <v>441387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2573411</v>
      </c>
      <c r="D50" s="281">
        <f>SUM(D31:D36)-SUM(D39:D49)</f>
        <v>63578</v>
      </c>
      <c r="E50" s="281">
        <f>SUM(E31:E35)-SUM(E39:E48)</f>
        <v>2509833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1170943</v>
      </c>
      <c r="D51" s="285"/>
      <c r="E51" s="282">
        <f>+C51-D51</f>
        <v>1170943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412562</v>
      </c>
      <c r="D52" s="285"/>
      <c r="E52" s="283">
        <f>+C52-D52</f>
        <v>412562</v>
      </c>
      <c r="F52" s="8"/>
      <c r="G52" s="416" t="s">
        <v>484</v>
      </c>
    </row>
    <row r="53" spans="1:6" ht="12.75">
      <c r="A53" s="2" t="s">
        <v>131</v>
      </c>
      <c r="B53" s="8" t="s">
        <v>189</v>
      </c>
      <c r="C53" s="281">
        <f>C50-C51-C52</f>
        <v>989906</v>
      </c>
      <c r="D53" s="281">
        <f>D50-D51-D52</f>
        <v>63578</v>
      </c>
      <c r="E53" s="281">
        <f>E50-E51-E52</f>
        <v>926328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412562</v>
      </c>
      <c r="D59" s="287">
        <f>D52</f>
        <v>0</v>
      </c>
      <c r="E59" s="272">
        <f>+C59-D59</f>
        <v>412562</v>
      </c>
      <c r="F59" s="8"/>
      <c r="G59" s="416" t="s">
        <v>484</v>
      </c>
    </row>
    <row r="60" spans="1:6" ht="12.75">
      <c r="A60" s="4" t="s">
        <v>327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1814270</v>
      </c>
      <c r="D61" s="287">
        <f>D43</f>
        <v>1805</v>
      </c>
      <c r="E61" s="272">
        <f>+C61-D61</f>
        <v>1812465</v>
      </c>
      <c r="F61" s="8"/>
      <c r="G61" s="416"/>
    </row>
    <row r="62" spans="1:6" ht="12.75">
      <c r="A62" t="s">
        <v>6</v>
      </c>
      <c r="B62" s="8" t="s">
        <v>187</v>
      </c>
      <c r="C62" s="318">
        <v>40768</v>
      </c>
      <c r="D62" s="287">
        <v>0</v>
      </c>
      <c r="E62" s="272">
        <f>+C62-D62</f>
        <v>40768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444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8" t="s">
        <v>395</v>
      </c>
      <c r="B66" s="8"/>
      <c r="C66" s="447">
        <f>'TAXREC 3 No True-up'!C47</f>
        <v>792532</v>
      </c>
      <c r="D66" s="447">
        <f>'TAXREC 3 No True-up'!D47</f>
        <v>20731</v>
      </c>
      <c r="E66" s="272">
        <f>+C66-D66</f>
        <v>771801</v>
      </c>
      <c r="F66" s="8"/>
    </row>
    <row r="67" spans="1:6" ht="12.75">
      <c r="A67" t="s">
        <v>160</v>
      </c>
      <c r="B67" s="8" t="s">
        <v>187</v>
      </c>
      <c r="C67" s="251">
        <f>'TAXREC 2'!C77</f>
        <v>38593</v>
      </c>
      <c r="D67" s="251">
        <f>'TAXREC 2'!D77</f>
        <v>0</v>
      </c>
      <c r="E67" s="272">
        <f>+C67-D67</f>
        <v>38593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3098725</v>
      </c>
      <c r="D70" s="272">
        <f>SUM(D59:D68)</f>
        <v>22536</v>
      </c>
      <c r="E70" s="272">
        <f>SUM(E59:E68)</f>
        <v>3076189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4">
        <v>0</v>
      </c>
      <c r="D76" s="294"/>
      <c r="E76" s="480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3098725</v>
      </c>
      <c r="D82" s="251">
        <f>D70+D80</f>
        <v>22536</v>
      </c>
      <c r="E82" s="251">
        <f>E70+E80</f>
        <v>3076189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432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f>1518927-29502</f>
        <v>1489425</v>
      </c>
      <c r="D97" s="294"/>
      <c r="E97" s="272">
        <f>+C97-D97</f>
        <v>1489425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71632</v>
      </c>
      <c r="D98" s="294"/>
      <c r="E98" s="272">
        <f>+C98-D98</f>
        <v>71632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>
        <v>20269</v>
      </c>
      <c r="D99" s="294"/>
      <c r="E99" s="272">
        <f>+C99-D99</f>
        <v>20269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395</v>
      </c>
      <c r="B108" s="8"/>
      <c r="C108" s="254">
        <f>'TAXREC 3 No True-up'!C73</f>
        <v>824837</v>
      </c>
      <c r="D108" s="254">
        <f>'TAXREC 3 No True-up'!D73</f>
        <v>0</v>
      </c>
      <c r="E108" s="272">
        <f t="shared" si="5"/>
        <v>824837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24694</v>
      </c>
      <c r="D110" s="251">
        <f>'TAXREC 2'!D119</f>
        <v>0</v>
      </c>
      <c r="E110" s="251">
        <f>'TAXREC 2'!E119</f>
        <v>24694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2430857</v>
      </c>
      <c r="D113" s="251">
        <f>SUM(D97:D111)</f>
        <v>0</v>
      </c>
      <c r="E113" s="251">
        <f>SUM(E97:E111)</f>
        <v>2430857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2430857</v>
      </c>
      <c r="D122" s="251">
        <f>D113+D120</f>
        <v>0</v>
      </c>
      <c r="E122" s="251">
        <f>+E113+E120</f>
        <v>2430857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1657774</v>
      </c>
      <c r="D134" s="251">
        <f>D53+D82-D122</f>
        <v>86114</v>
      </c>
      <c r="E134" s="251">
        <f>E53+E82-E122</f>
        <v>1571660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376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1657774</v>
      </c>
      <c r="D139" s="252">
        <f>D134-D136-D137-D138</f>
        <v>86114</v>
      </c>
      <c r="E139" s="252">
        <f>E134-E136-E137-E138</f>
        <v>1571660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319232</v>
      </c>
      <c r="D142" s="488">
        <f>D139*C149</f>
        <v>19048.4168</v>
      </c>
      <c r="E142" s="252">
        <f>C142-D142</f>
        <v>300183.5832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228386</v>
      </c>
      <c r="D143" s="488">
        <f>D139*C150</f>
        <v>12055.960000000001</v>
      </c>
      <c r="E143" s="292">
        <f>C143-D143</f>
        <v>216330.04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547618</v>
      </c>
      <c r="D144" s="252">
        <f>D142+D143</f>
        <v>31104.3768</v>
      </c>
      <c r="E144" s="252">
        <f>E142+E143</f>
        <v>516513.62320000003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>
        <v>0</v>
      </c>
      <c r="D145" s="48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547618</v>
      </c>
      <c r="D146" s="252">
        <f>D144-D145</f>
        <v>31104.3768</v>
      </c>
      <c r="E146" s="252">
        <f>E144-E145</f>
        <v>516513.62320000003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5">
        <f>+'Tax Rates'!F50</f>
        <v>0.2212</v>
      </c>
      <c r="D149" s="5"/>
      <c r="E149" s="406">
        <f>C149</f>
        <v>0.2212</v>
      </c>
      <c r="F149" s="8"/>
      <c r="G149" s="485" t="s">
        <v>470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5">
        <f>+'Tax Rates'!F51</f>
        <v>0.14</v>
      </c>
      <c r="D150" s="5"/>
      <c r="E150" s="406">
        <f>C150</f>
        <v>0.14</v>
      </c>
      <c r="F150" s="8"/>
      <c r="G150" s="485" t="s">
        <v>471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6">
        <f>SUM(C149:C150)</f>
        <v>0.3612</v>
      </c>
      <c r="D151" s="5"/>
      <c r="E151" s="406">
        <f>SUM(E149:E150)</f>
        <v>0.3612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481</v>
      </c>
      <c r="B155" s="8"/>
    </row>
    <row r="156" spans="1:5" ht="12.75">
      <c r="A156" t="s">
        <v>219</v>
      </c>
      <c r="B156" s="86" t="s">
        <v>187</v>
      </c>
      <c r="C156" s="251">
        <f>C146</f>
        <v>547618</v>
      </c>
      <c r="D156" s="251">
        <f>D146</f>
        <v>31104.3768</v>
      </c>
      <c r="E156" s="251">
        <f>E146</f>
        <v>516513.62320000003</v>
      </c>
    </row>
    <row r="157" spans="1:5" ht="12.75">
      <c r="A157" t="s">
        <v>20</v>
      </c>
      <c r="B157" s="86" t="s">
        <v>187</v>
      </c>
      <c r="C157" s="481">
        <v>92560</v>
      </c>
      <c r="D157" s="251"/>
      <c r="E157" s="251">
        <f>C157+D157</f>
        <v>92560</v>
      </c>
    </row>
    <row r="158" spans="1:5" ht="12.75">
      <c r="A158" t="s">
        <v>218</v>
      </c>
      <c r="B158" s="86" t="s">
        <v>187</v>
      </c>
      <c r="C158" s="481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640178</v>
      </c>
      <c r="D160" s="251">
        <f>D156+D157+D158</f>
        <v>31104.3768</v>
      </c>
      <c r="E160" s="251">
        <f>E156+E157+E158</f>
        <v>609073.6232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6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">
      <selection activeCell="A12" sqref="A1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Halton Hills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449</v>
      </c>
      <c r="B18" s="61"/>
      <c r="C18" s="294"/>
      <c r="D18" s="294"/>
      <c r="E18" s="251">
        <f t="shared" si="0"/>
        <v>0</v>
      </c>
    </row>
    <row r="19" spans="1:5" ht="12.75">
      <c r="A19" s="61" t="s">
        <v>449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449</v>
      </c>
      <c r="B30" s="61"/>
      <c r="C30" s="294"/>
      <c r="D30" s="294"/>
      <c r="E30" s="251">
        <f t="shared" si="1"/>
        <v>0</v>
      </c>
    </row>
    <row r="31" spans="1:5" ht="12.75">
      <c r="A31" s="61" t="s">
        <v>449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449</v>
      </c>
      <c r="B47" s="61"/>
      <c r="C47" s="294"/>
      <c r="D47" s="294"/>
      <c r="E47" s="251">
        <f t="shared" si="2"/>
        <v>0</v>
      </c>
    </row>
    <row r="48" spans="1:5" ht="12.75">
      <c r="A48" s="61" t="s">
        <v>449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/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449</v>
      </c>
      <c r="B59" s="61"/>
      <c r="C59" s="294"/>
      <c r="D59" s="294"/>
      <c r="E59" s="251">
        <f t="shared" si="3"/>
        <v>0</v>
      </c>
    </row>
    <row r="60" spans="1:5" ht="12.75">
      <c r="A60" s="61" t="s">
        <v>449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12" sqref="A1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467</v>
      </c>
      <c r="B5" s="8"/>
      <c r="C5" s="8" t="s">
        <v>2</v>
      </c>
      <c r="D5" s="8"/>
      <c r="E5" s="8"/>
      <c r="F5" s="8"/>
    </row>
    <row r="6" spans="1:6" ht="12.75">
      <c r="A6" s="416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Halton Hills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90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450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479</v>
      </c>
      <c r="B36" t="s">
        <v>187</v>
      </c>
      <c r="C36" s="295">
        <v>38593</v>
      </c>
      <c r="D36" s="295"/>
      <c r="E36" s="313">
        <f t="shared" si="0"/>
        <v>38593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38593</v>
      </c>
      <c r="D46" s="251">
        <f>SUM(D17:D45)</f>
        <v>0</v>
      </c>
      <c r="E46" s="251">
        <f>SUM(E17:E45)</f>
        <v>38593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Provision for bad debts</v>
      </c>
      <c r="B67" s="273"/>
      <c r="C67" s="251">
        <f t="shared" si="3"/>
        <v>38593</v>
      </c>
      <c r="D67" s="251">
        <f t="shared" si="3"/>
        <v>0</v>
      </c>
      <c r="E67" s="251">
        <f t="shared" si="3"/>
        <v>38593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38593</v>
      </c>
      <c r="D77" s="251">
        <f>SUM(D49:D75)</f>
        <v>0</v>
      </c>
      <c r="E77" s="251">
        <f>SUM(E49:E75)</f>
        <v>38593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38593</v>
      </c>
      <c r="D79" s="315">
        <f>D77+D78</f>
        <v>0</v>
      </c>
      <c r="E79" s="315">
        <f>E77+E78</f>
        <v>38593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4">
        <v>24694</v>
      </c>
      <c r="D87" s="294"/>
      <c r="E87" s="251">
        <f t="shared" si="5"/>
        <v>24694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480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24694</v>
      </c>
      <c r="D99" s="251">
        <f>SUM(D82:D98)</f>
        <v>0</v>
      </c>
      <c r="E99" s="251">
        <f>SUM(E82:E98)</f>
        <v>24694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Bad debts</v>
      </c>
      <c r="B107" s="273"/>
      <c r="C107" s="251">
        <f t="shared" si="7"/>
        <v>24694</v>
      </c>
      <c r="D107" s="251">
        <f t="shared" si="7"/>
        <v>0</v>
      </c>
      <c r="E107" s="251">
        <f t="shared" si="7"/>
        <v>24694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24694</v>
      </c>
      <c r="D119" s="251">
        <f>SUM(D102:D118)</f>
        <v>0</v>
      </c>
      <c r="E119" s="251">
        <f>SUM(E102:E118)</f>
        <v>24694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24694</v>
      </c>
      <c r="D121" s="251">
        <f>D119+D120</f>
        <v>0</v>
      </c>
      <c r="E121" s="251">
        <f>E119+E120</f>
        <v>24694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39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12" sqref="A1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385</v>
      </c>
      <c r="E3" s="92"/>
    </row>
    <row r="4" spans="1:6" ht="15.75">
      <c r="A4" s="465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7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Halton Hills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388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454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391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392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455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438</v>
      </c>
      <c r="B27" t="s">
        <v>187</v>
      </c>
      <c r="C27" s="295">
        <v>20731</v>
      </c>
      <c r="D27" s="295">
        <v>20731</v>
      </c>
      <c r="E27" s="313">
        <f t="shared" si="0"/>
        <v>0</v>
      </c>
    </row>
    <row r="28" spans="1:5" ht="12.75">
      <c r="A28" s="67" t="s">
        <v>390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389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433</v>
      </c>
      <c r="B32" t="s">
        <v>187</v>
      </c>
      <c r="C32" s="295">
        <v>5414</v>
      </c>
      <c r="D32" s="295"/>
      <c r="E32" s="313">
        <f t="shared" si="0"/>
        <v>5414</v>
      </c>
    </row>
    <row r="33" spans="1:5" ht="12.75">
      <c r="A33" s="67" t="s">
        <v>434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451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452</v>
      </c>
      <c r="C35" s="295">
        <v>325000</v>
      </c>
      <c r="D35" s="295"/>
      <c r="E35" s="313">
        <f t="shared" si="0"/>
        <v>325000</v>
      </c>
    </row>
    <row r="36" spans="1:5" ht="12.75">
      <c r="A36" s="67" t="s">
        <v>435</v>
      </c>
      <c r="C36" s="295"/>
      <c r="D36" s="295"/>
      <c r="E36" s="313">
        <f t="shared" si="0"/>
        <v>0</v>
      </c>
    </row>
    <row r="37" spans="1:5" ht="12.75">
      <c r="A37" s="67" t="s">
        <v>436</v>
      </c>
      <c r="C37" s="295"/>
      <c r="D37" s="295"/>
      <c r="E37" s="313">
        <f t="shared" si="0"/>
        <v>0</v>
      </c>
    </row>
    <row r="38" spans="1:5" ht="12.75">
      <c r="A38" s="81" t="s">
        <v>393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387</v>
      </c>
      <c r="B40" t="s">
        <v>187</v>
      </c>
      <c r="C40" s="295">
        <v>441387</v>
      </c>
      <c r="D40" s="295"/>
      <c r="E40" s="313">
        <f t="shared" si="0"/>
        <v>441387</v>
      </c>
    </row>
    <row r="41" spans="1:5" ht="12.75">
      <c r="A41" s="67" t="s">
        <v>458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50" t="s">
        <v>397</v>
      </c>
      <c r="B47" t="s">
        <v>189</v>
      </c>
      <c r="C47" s="251">
        <f>SUM(C19:C46)</f>
        <v>792532</v>
      </c>
      <c r="D47" s="251">
        <f>SUM(D19:D46)</f>
        <v>20731</v>
      </c>
      <c r="E47" s="251">
        <f>SUM(E19:E46)</f>
        <v>771801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389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437</v>
      </c>
      <c r="B54" s="8" t="s">
        <v>188</v>
      </c>
      <c r="C54" s="294">
        <v>44467</v>
      </c>
      <c r="D54" s="294"/>
      <c r="E54" s="251">
        <f t="shared" si="1"/>
        <v>44467</v>
      </c>
    </row>
    <row r="55" spans="1:5" ht="12.75">
      <c r="A55" s="67" t="s">
        <v>445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4">
        <v>325000</v>
      </c>
      <c r="D57" s="294"/>
      <c r="E57" s="251">
        <f t="shared" si="1"/>
        <v>325000</v>
      </c>
    </row>
    <row r="58" spans="1:5" ht="12.75">
      <c r="A58" s="67" t="s">
        <v>456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9" t="s">
        <v>394</v>
      </c>
      <c r="B60" s="8" t="s">
        <v>188</v>
      </c>
      <c r="C60" s="294">
        <v>9276</v>
      </c>
      <c r="D60" s="294"/>
      <c r="E60" s="251">
        <f t="shared" si="1"/>
        <v>9276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9" t="s">
        <v>387</v>
      </c>
      <c r="B62" s="8" t="s">
        <v>188</v>
      </c>
      <c r="C62" s="294">
        <v>441387</v>
      </c>
      <c r="D62" s="294"/>
      <c r="E62" s="251">
        <f aca="true" t="shared" si="2" ref="E62:E72">C62-D62</f>
        <v>441387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t="s">
        <v>501</v>
      </c>
      <c r="B64" s="8" t="s">
        <v>188</v>
      </c>
      <c r="C64" s="294">
        <v>4707</v>
      </c>
      <c r="D64" s="294"/>
      <c r="E64" s="251">
        <f t="shared" si="2"/>
        <v>4707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9" t="s">
        <v>396</v>
      </c>
      <c r="B73" s="8" t="s">
        <v>189</v>
      </c>
      <c r="C73" s="251">
        <f>SUM(C51:C72)</f>
        <v>824837</v>
      </c>
      <c r="D73" s="251">
        <f>SUM(D51:D72)</f>
        <v>0</v>
      </c>
      <c r="E73" s="251">
        <f>SUM(E51:E72)</f>
        <v>824837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25">
      <selection activeCell="F52" sqref="F5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EB-2008-381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Halton Hills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2" t="s">
        <v>483</v>
      </c>
      <c r="B8" s="503"/>
      <c r="C8" s="503"/>
      <c r="D8" s="503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469</v>
      </c>
      <c r="B10" s="327"/>
      <c r="C10" s="376" t="s">
        <v>111</v>
      </c>
      <c r="D10" s="376"/>
      <c r="E10" s="376" t="s">
        <v>111</v>
      </c>
      <c r="F10" s="377" t="s">
        <v>485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332</v>
      </c>
      <c r="B21" s="407" t="s">
        <v>474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333</v>
      </c>
      <c r="B22" s="408" t="s">
        <v>475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6" t="s">
        <v>499</v>
      </c>
      <c r="B23" s="497"/>
      <c r="C23" s="497"/>
      <c r="D23" s="497"/>
      <c r="E23" s="497"/>
      <c r="F23" s="497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2" t="s">
        <v>495</v>
      </c>
      <c r="B26" s="503"/>
      <c r="C26" s="503"/>
      <c r="D26" s="503"/>
      <c r="E26" s="503"/>
      <c r="F26" s="503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441</v>
      </c>
      <c r="B28" s="327"/>
      <c r="C28" s="370" t="s">
        <v>111</v>
      </c>
      <c r="D28" s="370" t="s">
        <v>111</v>
      </c>
      <c r="E28" s="370" t="s">
        <v>111</v>
      </c>
      <c r="F28" s="371" t="s">
        <v>498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10">
        <v>2004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2004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2004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2004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2004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2004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496</v>
      </c>
      <c r="B39" s="407" t="s">
        <v>474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497</v>
      </c>
      <c r="B40" s="408" t="s">
        <v>494</v>
      </c>
      <c r="C40" s="363"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98" t="s">
        <v>335</v>
      </c>
      <c r="B41" s="497"/>
      <c r="C41" s="497"/>
      <c r="D41" s="497"/>
      <c r="E41" s="497"/>
      <c r="F41" s="497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499"/>
      <c r="B42" s="499"/>
      <c r="C42" s="499"/>
      <c r="D42" s="499"/>
      <c r="E42" s="499"/>
      <c r="F42" s="499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493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498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2">
        <v>0.1312</v>
      </c>
      <c r="D50" s="352">
        <v>0.2212</v>
      </c>
      <c r="E50" s="353">
        <v>0.2229</v>
      </c>
      <c r="F50" s="353">
        <v>0.2212</v>
      </c>
      <c r="G50" s="194"/>
      <c r="H50" s="493">
        <v>0.2212</v>
      </c>
      <c r="I50" s="493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0.1377</v>
      </c>
      <c r="F51" s="355">
        <v>0.14</v>
      </c>
      <c r="G51" s="194"/>
      <c r="H51" s="493">
        <v>0.14</v>
      </c>
      <c r="I51" s="493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0.3606</v>
      </c>
      <c r="F52" s="333">
        <f>SUM(F50:F51)</f>
        <v>0.3612</v>
      </c>
      <c r="G52" s="194"/>
      <c r="H52" s="493">
        <f>+H50+H51</f>
        <v>0.3612</v>
      </c>
      <c r="I52" s="493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349</v>
      </c>
      <c r="B57" s="407" t="s">
        <v>474</v>
      </c>
      <c r="C57" s="362">
        <v>4684843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350</v>
      </c>
      <c r="B58" s="408" t="s">
        <v>494</v>
      </c>
      <c r="C58" s="363">
        <v>45995000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6" t="s">
        <v>351</v>
      </c>
      <c r="B59" s="500"/>
      <c r="C59" s="500"/>
      <c r="D59" s="500"/>
      <c r="E59" s="500"/>
      <c r="F59" s="500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1"/>
      <c r="B60" s="501"/>
      <c r="C60" s="501"/>
      <c r="D60" s="501"/>
      <c r="E60" s="501"/>
      <c r="F60" s="501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0">
      <selection activeCell="M15" sqref="M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Halton Hills</v>
      </c>
      <c r="O3" s="417" t="str">
        <f>REGINFO!E1</f>
        <v>Version 2009.1</v>
      </c>
    </row>
    <row r="4" spans="1:15" ht="12.75">
      <c r="A4" s="2" t="str">
        <f>REGINFO!A4</f>
        <v>Reporting period:  2004</v>
      </c>
      <c r="E4" s="418" t="s">
        <v>321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398</v>
      </c>
      <c r="B12" s="66" t="s">
        <v>190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440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399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400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-179986.5262834307</v>
      </c>
      <c r="N15" s="392"/>
      <c r="O15" s="397">
        <f t="shared" si="0"/>
        <v>-179986.5262834307</v>
      </c>
    </row>
    <row r="16" spans="1:15" ht="27" customHeight="1">
      <c r="A16" s="81" t="s">
        <v>401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402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-82295.42189560737</v>
      </c>
      <c r="N17" s="392"/>
      <c r="O17" s="397">
        <f t="shared" si="0"/>
        <v>-82295.42189560737</v>
      </c>
    </row>
    <row r="18" spans="1:15" ht="25.5">
      <c r="A18" s="81" t="s">
        <v>403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404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472</v>
      </c>
      <c r="B20" s="66" t="s">
        <v>188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374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-262281.94817903807</v>
      </c>
      <c r="N22" s="391"/>
      <c r="O22" s="451">
        <f>SUM(O11:O20)</f>
        <v>-262281.94817903807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405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406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407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2" t="s">
        <v>408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05" t="s">
        <v>409</v>
      </c>
      <c r="B33" s="506"/>
      <c r="C33" s="506"/>
      <c r="D33" s="506"/>
      <c r="E33" s="506"/>
      <c r="F33" s="506"/>
      <c r="G33" s="506"/>
      <c r="H33" s="506"/>
      <c r="I33" s="506"/>
      <c r="J33" s="506"/>
      <c r="K33" s="506"/>
      <c r="L33" s="506"/>
      <c r="M33" s="506"/>
      <c r="N33" s="506"/>
      <c r="O33" s="506"/>
      <c r="P33" s="421"/>
      <c r="Q33" s="421"/>
      <c r="R33" s="421"/>
      <c r="S33" s="421"/>
    </row>
    <row r="34" spans="1:19" ht="12.75">
      <c r="A34" s="504" t="s">
        <v>410</v>
      </c>
      <c r="B34" s="507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421"/>
      <c r="Q34" s="421"/>
      <c r="R34" s="421"/>
      <c r="S34" s="421"/>
    </row>
    <row r="35" spans="1:19" ht="12.75">
      <c r="A35" s="504" t="s">
        <v>431</v>
      </c>
      <c r="B35" s="507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421"/>
      <c r="Q35" s="421"/>
      <c r="R35" s="421"/>
      <c r="S35" s="421"/>
    </row>
    <row r="36" spans="1:19" ht="12.75">
      <c r="A36" s="504" t="s">
        <v>411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6"/>
      <c r="P36" s="421"/>
      <c r="Q36" s="421"/>
      <c r="R36" s="421"/>
      <c r="S36" s="421"/>
    </row>
    <row r="37" spans="1:19" ht="12.75">
      <c r="A37" s="438" t="s">
        <v>371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372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412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413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414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415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416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417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418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419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420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417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421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422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423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424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425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381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426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427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383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382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384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428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429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430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04" t="s">
        <v>460</v>
      </c>
      <c r="B74" s="504"/>
      <c r="C74" s="504"/>
      <c r="D74" s="504"/>
      <c r="E74" s="504"/>
      <c r="F74" s="504"/>
      <c r="G74" s="504"/>
      <c r="H74" s="504"/>
      <c r="I74" s="504"/>
      <c r="J74" s="504"/>
      <c r="K74" s="504"/>
      <c r="L74" s="504"/>
      <c r="M74" s="504"/>
      <c r="N74" s="504"/>
      <c r="O74" s="504"/>
    </row>
    <row r="75" spans="1:15" ht="12.75">
      <c r="A75" s="435" t="s">
        <v>373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04"/>
      <c r="D92" s="504"/>
      <c r="E92" s="504"/>
      <c r="F92" s="504"/>
      <c r="G92" s="504"/>
      <c r="H92" s="504"/>
      <c r="I92" s="504"/>
      <c r="J92" s="504"/>
      <c r="K92" s="504"/>
      <c r="L92" s="504"/>
      <c r="M92" s="504"/>
      <c r="N92" s="504"/>
      <c r="O92" s="504"/>
      <c r="P92" s="504"/>
      <c r="Q92" s="504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8" r:id="rId1"/>
  <headerFooter alignWithMargins="0">
    <oddHeader>&amp;R&amp;9Halton Hills Hydro Inc.
EB-2008-0381
Deferred PILs Combined Proceeding
Appendix C</oddHeader>
    <oddFooter>&amp;L&amp;8July 07, 2011&amp;R&amp;"Arial,Bold"&amp;9&amp;A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Tracy Rehberg-Rawlingson</cp:lastModifiedBy>
  <cp:lastPrinted>2011-07-07T18:02:45Z</cp:lastPrinted>
  <dcterms:created xsi:type="dcterms:W3CDTF">2001-11-07T16:15:53Z</dcterms:created>
  <dcterms:modified xsi:type="dcterms:W3CDTF">2011-07-08T20:20:47Z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