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00" windowWidth="14736" windowHeight="5040" activeTab="0"/>
  </bookViews>
  <sheets>
    <sheet name="LRAM and SSM Rate Rider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<sst xmlns="http://schemas.openxmlformats.org/spreadsheetml/2006/main" count="40" uniqueCount="26">
  <si>
    <t>2011 Test Year - LRAM and SSM Rider</t>
  </si>
  <si>
    <t>Rounding is turned on</t>
  </si>
  <si>
    <t>y</t>
  </si>
  <si>
    <t>Rate Class</t>
  </si>
  <si>
    <t>Amounts (Up to 2009)</t>
  </si>
  <si>
    <t>Billing Units (2011)</t>
  </si>
  <si>
    <t>Rate Riders</t>
  </si>
  <si>
    <t>Two Year Rate Rider</t>
  </si>
  <si>
    <t>Three Year Rate Rider</t>
  </si>
  <si>
    <t>Number of Years to Use</t>
  </si>
  <si>
    <t>Rate Rider to Use</t>
  </si>
  <si>
    <t>LRAM</t>
  </si>
  <si>
    <t>SSM</t>
  </si>
  <si>
    <t>Total</t>
  </si>
  <si>
    <t>(2 or 3)</t>
  </si>
  <si>
    <t>$</t>
  </si>
  <si>
    <t>Metrics</t>
  </si>
  <si>
    <t>$/unit (kWh or kW)</t>
  </si>
  <si>
    <t xml:space="preserve">17 months </t>
  </si>
  <si>
    <t>billing units</t>
  </si>
  <si>
    <t>one month</t>
  </si>
  <si>
    <t>billing untis</t>
  </si>
  <si>
    <t>revenue</t>
  </si>
  <si>
    <t>17 months</t>
  </si>
  <si>
    <t>17 months rider</t>
  </si>
  <si>
    <t>TEST CALC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</si>
</sst>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_ ;\-0\ "/>
    <numFmt numFmtId="166" formatCode="0.0000"/>
    <numFmt numFmtId="167" formatCode="&quot;$&quot;#,##0_);\(&quot;$&quot;#,##0\)"/>
    <numFmt numFmtId="168" formatCode="_-* #,##0.000000_-;\-* #,##0.0000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44" fontId="5" fillId="34" borderId="11" xfId="45" applyFont="1" applyFill="1" applyBorder="1" applyAlignment="1">
      <alignment horizontal="center" wrapText="1"/>
    </xf>
    <xf numFmtId="164" fontId="5" fillId="34" borderId="11" xfId="0" applyNumberFormat="1" applyFont="1" applyFill="1" applyBorder="1" applyAlignment="1">
      <alignment horizontal="center" wrapText="1"/>
    </xf>
    <xf numFmtId="165" fontId="5" fillId="34" borderId="1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44" fontId="0" fillId="0" borderId="0" xfId="0" applyNumberFormat="1" applyAlignment="1">
      <alignment/>
    </xf>
    <xf numFmtId="37" fontId="5" fillId="0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wrapText="1"/>
    </xf>
    <xf numFmtId="166" fontId="6" fillId="33" borderId="11" xfId="0" applyNumberFormat="1" applyFont="1" applyFill="1" applyBorder="1" applyAlignment="1">
      <alignment horizontal="center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horizontal="center" wrapText="1"/>
    </xf>
    <xf numFmtId="37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3" fontId="6" fillId="33" borderId="12" xfId="0" applyNumberFormat="1" applyFont="1" applyFill="1" applyBorder="1" applyAlignment="1">
      <alignment horizontal="center" wrapText="1"/>
    </xf>
    <xf numFmtId="166" fontId="6" fillId="0" borderId="12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wrapText="1"/>
    </xf>
    <xf numFmtId="43" fontId="0" fillId="0" borderId="0" xfId="42" applyFont="1" applyAlignment="1">
      <alignment/>
    </xf>
    <xf numFmtId="164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8" fontId="0" fillId="35" borderId="0" xfId="0" applyNumberFormat="1" applyFill="1" applyAlignment="1">
      <alignment/>
    </xf>
    <xf numFmtId="43" fontId="0" fillId="0" borderId="0" xfId="0" applyNumberFormat="1" applyAlignment="1">
      <alignment/>
    </xf>
    <xf numFmtId="4" fontId="5" fillId="36" borderId="0" xfId="0" applyNumberFormat="1" applyFont="1" applyFill="1" applyBorder="1" applyAlignment="1">
      <alignment horizontal="center" wrapText="1"/>
    </xf>
    <xf numFmtId="0" fontId="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43" fontId="0" fillId="36" borderId="0" xfId="42" applyFont="1" applyFill="1" applyAlignment="1">
      <alignment/>
    </xf>
    <xf numFmtId="43" fontId="0" fillId="36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0" fontId="2" fillId="37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thompson\Documents\2011%20COS%20Dec%202010%20IR%20process\Final%20Order%20June%202011\June%2029%202011%20OEB%20staff%20comments\PSP%20Rate%20Design%20Model-%20March%202%202011%20original%20with%20error%20corrections%20Jul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1"/>
      <sheetName val="2010 Existing Rates"/>
      <sheetName val="2011 Test Yr On Existing Rates"/>
      <sheetName val="Cost Allocation Study"/>
      <sheetName val="Ex 8 Table 3 Rev %"/>
      <sheetName val="Rates By Rate Class"/>
      <sheetName val="Allocation Low Voltage Costs"/>
      <sheetName val="Low Voltage Rates"/>
      <sheetName val="LRAM and SSM Rate Rider"/>
      <sheetName val="2011 Rate Rider"/>
      <sheetName val="Distribution Rate Schedule"/>
      <sheetName val="Other Electriciy Rates"/>
      <sheetName val="BILL IMPACTS"/>
      <sheetName val="Rate Schedule (Part 1)"/>
      <sheetName val="Rate Schedule (Part 2)"/>
      <sheetName val="Dist. Rev. Reconciliation"/>
      <sheetName val="Revenue Deficiency Analysis"/>
      <sheetName val="Rec Cost Ratio Table"/>
      <sheetName val="Sheet1"/>
      <sheetName val="2011 RATES"/>
      <sheetName val="2010 RATES"/>
    </sheetNames>
    <sheetDataSet>
      <sheetData sheetId="0">
        <row r="1">
          <cell r="A1" t="str">
            <v>Parry Sound Power Corporation</v>
          </cell>
        </row>
        <row r="2">
          <cell r="A2" t="str">
            <v>License Number ED-2003-0006, File Number EB-2010-0140</v>
          </cell>
        </row>
      </sheetData>
      <sheetData sheetId="9">
        <row r="8">
          <cell r="C8">
            <v>33572049.001100145</v>
          </cell>
          <cell r="E8" t="str">
            <v>kWh</v>
          </cell>
        </row>
        <row r="9">
          <cell r="C9">
            <v>16873255.72390829</v>
          </cell>
          <cell r="E9" t="str">
            <v>kWh</v>
          </cell>
        </row>
        <row r="10">
          <cell r="D10">
            <v>97877.00403829875</v>
          </cell>
          <cell r="E10" t="str">
            <v>kW</v>
          </cell>
        </row>
        <row r="11">
          <cell r="D11">
            <v>0</v>
          </cell>
          <cell r="E11" t="str">
            <v>kW</v>
          </cell>
        </row>
        <row r="12">
          <cell r="D12">
            <v>36.04293997015328</v>
          </cell>
          <cell r="E12" t="str">
            <v>kW</v>
          </cell>
        </row>
        <row r="13">
          <cell r="D13">
            <v>2420.8014744853185</v>
          </cell>
          <cell r="E13" t="str">
            <v>kW</v>
          </cell>
        </row>
        <row r="14">
          <cell r="C14">
            <v>58750</v>
          </cell>
          <cell r="E14" t="str">
            <v>kWh</v>
          </cell>
        </row>
      </sheetData>
      <sheetData sheetId="12">
        <row r="11">
          <cell r="A11" t="str">
            <v>Residential</v>
          </cell>
        </row>
        <row r="12">
          <cell r="A12" t="str">
            <v>GS &lt; 50 kW</v>
          </cell>
        </row>
        <row r="13">
          <cell r="A13" t="str">
            <v>GS &gt;50</v>
          </cell>
        </row>
        <row r="14">
          <cell r="A14" t="str">
            <v>Large Use</v>
          </cell>
        </row>
        <row r="15">
          <cell r="A15" t="str">
            <v>Sentinel Lights</v>
          </cell>
        </row>
        <row r="16">
          <cell r="A16" t="str">
            <v>Street Lighting</v>
          </cell>
        </row>
        <row r="17">
          <cell r="A17" t="str">
            <v>USL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90" zoomScaleNormal="90" zoomScalePageLayoutView="0" workbookViewId="0" topLeftCell="A13">
      <selection activeCell="A18" sqref="A18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2.28125" style="0" customWidth="1"/>
    <col min="14" max="14" width="22.28125" style="0" customWidth="1"/>
  </cols>
  <sheetData>
    <row r="1" spans="1:12" ht="12.75">
      <c r="A1" s="41" t="str">
        <f>+'[1]Revenue Input'!A1</f>
        <v>Parry Sound Power Corporation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1" t="str">
        <f>+'[1]Revenue Input'!A2</f>
        <v>License Number ED-2003-0006, File Number EB-2010-0140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1">
        <f>+'[1]Revenue Input'!A3</f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5" ht="21" thickBo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N5" s="1" t="s">
        <v>1</v>
      </c>
      <c r="O5" s="2" t="s">
        <v>2</v>
      </c>
    </row>
    <row r="6" spans="1:12" ht="24.75">
      <c r="A6" s="44" t="s">
        <v>3</v>
      </c>
      <c r="B6" s="47" t="s">
        <v>4</v>
      </c>
      <c r="C6" s="47"/>
      <c r="D6" s="3" t="s">
        <v>5</v>
      </c>
      <c r="E6" s="3"/>
      <c r="F6" s="47" t="s">
        <v>6</v>
      </c>
      <c r="G6" s="47"/>
      <c r="H6" s="47"/>
      <c r="I6" s="3" t="s">
        <v>7</v>
      </c>
      <c r="J6" s="3" t="s">
        <v>8</v>
      </c>
      <c r="K6" s="3" t="s">
        <v>9</v>
      </c>
      <c r="L6" s="3" t="s">
        <v>10</v>
      </c>
    </row>
    <row r="7" spans="1:12" ht="12.75">
      <c r="A7" s="45"/>
      <c r="B7" s="3" t="s">
        <v>11</v>
      </c>
      <c r="C7" s="3" t="s">
        <v>12</v>
      </c>
      <c r="D7" s="3"/>
      <c r="E7" s="3"/>
      <c r="F7" s="3" t="s">
        <v>11</v>
      </c>
      <c r="G7" s="3" t="s">
        <v>12</v>
      </c>
      <c r="H7" s="3" t="s">
        <v>13</v>
      </c>
      <c r="I7" s="3" t="s">
        <v>13</v>
      </c>
      <c r="J7" s="3" t="s">
        <v>13</v>
      </c>
      <c r="K7" s="3" t="s">
        <v>14</v>
      </c>
      <c r="L7" s="3" t="s">
        <v>13</v>
      </c>
    </row>
    <row r="8" spans="1:16" ht="24.75" customHeight="1">
      <c r="A8" s="46"/>
      <c r="B8" s="4" t="s">
        <v>15</v>
      </c>
      <c r="C8" s="4" t="s">
        <v>15</v>
      </c>
      <c r="D8" s="4"/>
      <c r="E8" s="4" t="s">
        <v>16</v>
      </c>
      <c r="F8" s="3" t="s">
        <v>17</v>
      </c>
      <c r="G8" s="3" t="s">
        <v>17</v>
      </c>
      <c r="H8" s="5" t="s">
        <v>17</v>
      </c>
      <c r="I8" s="5" t="s">
        <v>17</v>
      </c>
      <c r="J8" s="5" t="s">
        <v>17</v>
      </c>
      <c r="K8" s="6">
        <v>1</v>
      </c>
      <c r="L8" s="5" t="s">
        <v>17</v>
      </c>
      <c r="N8" t="str">
        <f>A6</f>
        <v>Rate Class</v>
      </c>
      <c r="O8" s="7" t="str">
        <f>L8</f>
        <v>$/unit (kWh or kW)</v>
      </c>
      <c r="P8" s="8" t="str">
        <f>E8</f>
        <v>Metrics</v>
      </c>
    </row>
    <row r="9" spans="1:16" ht="20.25" customHeight="1">
      <c r="A9" s="9" t="str">
        <f>'[1]Distribution Rate Schedule'!A11</f>
        <v>Residential</v>
      </c>
      <c r="B9" s="10">
        <f>2312.97+28011.49</f>
        <v>30324.460000000003</v>
      </c>
      <c r="C9" s="10">
        <v>2328.22</v>
      </c>
      <c r="D9" s="11">
        <f>'[1]Low Voltage Rates'!C8</f>
        <v>33572049.001100145</v>
      </c>
      <c r="E9" s="12" t="str">
        <f>'[1]Low Voltage Rates'!E8</f>
        <v>kWh</v>
      </c>
      <c r="F9" s="13">
        <f>B9/D9</f>
        <v>0.0009032650940967673</v>
      </c>
      <c r="G9" s="13">
        <f>C9/D9</f>
        <v>6.934995239413909E-05</v>
      </c>
      <c r="H9" s="13">
        <f>F9+G9</f>
        <v>0.0009726150464909063</v>
      </c>
      <c r="I9" s="13">
        <f>H9/2</f>
        <v>0.00048630752324545315</v>
      </c>
      <c r="J9" s="13">
        <f>H9/3</f>
        <v>0.00032420501549696877</v>
      </c>
      <c r="K9" s="14"/>
      <c r="L9" s="15">
        <f aca="true" t="shared" si="0" ref="L9:L15">IF($O$5="Y",ROUND(IF($K$8=1,H9,IF($K$8=2,I9,IF($K$8=3,J9,0))),4),IF($K$8=1,H9,IF($K$8=2,I9,IF($K$8=3,J9,0))))</f>
        <v>0.001</v>
      </c>
      <c r="N9" s="16" t="str">
        <f>A9</f>
        <v>Residential</v>
      </c>
      <c r="O9" s="17">
        <f>L9</f>
        <v>0.001</v>
      </c>
      <c r="P9" s="18" t="str">
        <f>E9</f>
        <v>kWh</v>
      </c>
    </row>
    <row r="10" spans="1:16" ht="20.25" customHeight="1">
      <c r="A10" s="9" t="str">
        <f>'[1]Distribution Rate Schedule'!A12</f>
        <v>GS &lt; 50 kW</v>
      </c>
      <c r="B10" s="10">
        <f>1616.81+8326.73</f>
        <v>9943.539999999999</v>
      </c>
      <c r="C10" s="10">
        <v>521.91</v>
      </c>
      <c r="D10" s="11">
        <f>'[1]Low Voltage Rates'!C9</f>
        <v>16873255.72390829</v>
      </c>
      <c r="E10" s="12" t="str">
        <f>'[1]Low Voltage Rates'!E9</f>
        <v>kWh</v>
      </c>
      <c r="F10" s="13">
        <f aca="true" t="shared" si="1" ref="F10:F15">B10/D10</f>
        <v>0.0005893077283188839</v>
      </c>
      <c r="G10" s="13">
        <f aca="true" t="shared" si="2" ref="G10:G15">C10/D10</f>
        <v>3.09311971880144E-05</v>
      </c>
      <c r="H10" s="13">
        <f aca="true" t="shared" si="3" ref="H10:H15">F10+G10</f>
        <v>0.0006202389255068983</v>
      </c>
      <c r="I10" s="13">
        <f aca="true" t="shared" si="4" ref="I10:I15">H10/2</f>
        <v>0.00031011946275344914</v>
      </c>
      <c r="J10" s="13">
        <f aca="true" t="shared" si="5" ref="J10:J15">H10/3</f>
        <v>0.00020674630850229942</v>
      </c>
      <c r="K10" s="14"/>
      <c r="L10" s="15">
        <f t="shared" si="0"/>
        <v>0.0006</v>
      </c>
      <c r="M10" s="1"/>
      <c r="N10" s="16" t="str">
        <f>A10</f>
        <v>GS &lt; 50 kW</v>
      </c>
      <c r="O10" s="19">
        <f>L10</f>
        <v>0.0006</v>
      </c>
      <c r="P10" s="18" t="str">
        <f>E10</f>
        <v>kWh</v>
      </c>
    </row>
    <row r="11" spans="1:16" ht="20.25" customHeight="1">
      <c r="A11" s="9" t="str">
        <f>'[1]Distribution Rate Schedule'!A13</f>
        <v>GS &gt;50</v>
      </c>
      <c r="B11" s="10">
        <f>51107.48</f>
        <v>51107.48</v>
      </c>
      <c r="C11" s="10"/>
      <c r="D11" s="11">
        <f>'[1]Low Voltage Rates'!D10</f>
        <v>97877.00403829875</v>
      </c>
      <c r="E11" s="12" t="str">
        <f>'[1]Low Voltage Rates'!E10</f>
        <v>kW</v>
      </c>
      <c r="F11" s="13">
        <f t="shared" si="1"/>
        <v>0.522160240826353</v>
      </c>
      <c r="G11" s="13">
        <f t="shared" si="2"/>
        <v>0</v>
      </c>
      <c r="H11" s="13">
        <f t="shared" si="3"/>
        <v>0.522160240826353</v>
      </c>
      <c r="I11" s="13">
        <f t="shared" si="4"/>
        <v>0.2610801204131765</v>
      </c>
      <c r="J11" s="13">
        <f t="shared" si="5"/>
        <v>0.17405341360878435</v>
      </c>
      <c r="K11" s="14"/>
      <c r="L11" s="15">
        <f t="shared" si="0"/>
        <v>0.5222</v>
      </c>
      <c r="N11" s="16" t="str">
        <f>A11</f>
        <v>GS &gt;50</v>
      </c>
      <c r="O11" s="17">
        <f>L11</f>
        <v>0.5222</v>
      </c>
      <c r="P11" s="18" t="str">
        <f>E11</f>
        <v>kW</v>
      </c>
    </row>
    <row r="12" spans="1:16" ht="20.25" customHeight="1" hidden="1">
      <c r="A12" s="9" t="str">
        <f>'[1]Distribution Rate Schedule'!A14</f>
        <v>Large Use</v>
      </c>
      <c r="B12" s="10"/>
      <c r="C12" s="10"/>
      <c r="D12" s="11">
        <f>'[1]Low Voltage Rates'!D11</f>
        <v>0</v>
      </c>
      <c r="E12" s="12" t="str">
        <f>'[1]Low Voltage Rates'!E11</f>
        <v>kW</v>
      </c>
      <c r="F12" s="13" t="e">
        <f t="shared" si="1"/>
        <v>#DIV/0!</v>
      </c>
      <c r="G12" s="13" t="e">
        <f t="shared" si="2"/>
        <v>#DIV/0!</v>
      </c>
      <c r="H12" s="13" t="e">
        <f t="shared" si="3"/>
        <v>#DIV/0!</v>
      </c>
      <c r="I12" s="13" t="e">
        <f t="shared" si="4"/>
        <v>#DIV/0!</v>
      </c>
      <c r="J12" s="13" t="e">
        <f t="shared" si="5"/>
        <v>#DIV/0!</v>
      </c>
      <c r="K12" s="14"/>
      <c r="L12" s="15" t="e">
        <f t="shared" si="0"/>
        <v>#DIV/0!</v>
      </c>
      <c r="N12" s="16" t="str">
        <f>A13</f>
        <v>Sentinel Lights</v>
      </c>
      <c r="O12" s="17">
        <f>L13</f>
        <v>0</v>
      </c>
      <c r="P12" s="18" t="str">
        <f>E13</f>
        <v>kW</v>
      </c>
    </row>
    <row r="13" spans="1:16" ht="20.25" customHeight="1">
      <c r="A13" s="9" t="str">
        <f>'[1]Distribution Rate Schedule'!A15</f>
        <v>Sentinel Lights</v>
      </c>
      <c r="B13" s="10"/>
      <c r="C13" s="10"/>
      <c r="D13" s="20">
        <f>'[1]Low Voltage Rates'!D12</f>
        <v>36.04293997015328</v>
      </c>
      <c r="E13" s="12" t="str">
        <f>'[1]Low Voltage Rates'!E12</f>
        <v>kW</v>
      </c>
      <c r="F13" s="13">
        <f t="shared" si="1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13">
        <f t="shared" si="5"/>
        <v>0</v>
      </c>
      <c r="K13" s="21"/>
      <c r="L13" s="15">
        <f t="shared" si="0"/>
        <v>0</v>
      </c>
      <c r="N13" s="16" t="str">
        <f>A14</f>
        <v>Street Lighting</v>
      </c>
      <c r="O13" s="17">
        <f>L14</f>
        <v>0</v>
      </c>
      <c r="P13" s="18" t="str">
        <f>E14</f>
        <v>kW</v>
      </c>
    </row>
    <row r="14" spans="1:16" ht="20.25" customHeight="1">
      <c r="A14" s="9" t="str">
        <f>'[1]Distribution Rate Schedule'!A16</f>
        <v>Street Lighting</v>
      </c>
      <c r="B14" s="10"/>
      <c r="C14" s="10"/>
      <c r="D14" s="20">
        <f>'[1]Low Voltage Rates'!D13</f>
        <v>2420.8014744853185</v>
      </c>
      <c r="E14" s="12" t="str">
        <f>'[1]Low Voltage Rates'!E13</f>
        <v>kW</v>
      </c>
      <c r="F14" s="13">
        <f t="shared" si="1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13">
        <f t="shared" si="5"/>
        <v>0</v>
      </c>
      <c r="K14" s="21"/>
      <c r="L14" s="15">
        <f t="shared" si="0"/>
        <v>0</v>
      </c>
      <c r="N14" s="16" t="str">
        <f>A15</f>
        <v>USL</v>
      </c>
      <c r="O14" s="17">
        <f>L15</f>
        <v>0.0773</v>
      </c>
      <c r="P14" s="18" t="str">
        <f>E15</f>
        <v>kWh</v>
      </c>
    </row>
    <row r="15" spans="1:14" ht="20.25" customHeight="1">
      <c r="A15" s="9" t="str">
        <f>'[1]Distribution Rate Schedule'!A17</f>
        <v>USL</v>
      </c>
      <c r="B15" s="10">
        <v>4991.94</v>
      </c>
      <c r="C15" s="10">
        <v>-450.71</v>
      </c>
      <c r="D15" s="20">
        <f>'[1]Low Voltage Rates'!C14</f>
        <v>58750</v>
      </c>
      <c r="E15" s="12" t="str">
        <f>'[1]Low Voltage Rates'!E14</f>
        <v>kWh</v>
      </c>
      <c r="F15" s="13">
        <f t="shared" si="1"/>
        <v>0.08496919148936169</v>
      </c>
      <c r="G15" s="13">
        <f t="shared" si="2"/>
        <v>-0.007671659574468085</v>
      </c>
      <c r="H15" s="13">
        <f t="shared" si="3"/>
        <v>0.07729753191489361</v>
      </c>
      <c r="I15" s="13">
        <f t="shared" si="4"/>
        <v>0.038648765957446804</v>
      </c>
      <c r="J15" s="13">
        <f t="shared" si="5"/>
        <v>0.025765843971631203</v>
      </c>
      <c r="K15" s="21"/>
      <c r="L15" s="15">
        <f t="shared" si="0"/>
        <v>0.0773</v>
      </c>
      <c r="N15" s="16"/>
    </row>
    <row r="16" spans="1:12" ht="20.25" customHeight="1" thickBot="1">
      <c r="A16" s="26" t="s">
        <v>13</v>
      </c>
      <c r="B16" s="22">
        <f>SUM(B9:B15)</f>
        <v>96367.42000000001</v>
      </c>
      <c r="C16" s="22">
        <f>SUM(C9:C15)</f>
        <v>2399.4199999999996</v>
      </c>
      <c r="D16" s="22"/>
      <c r="E16" s="23"/>
      <c r="F16" s="22"/>
      <c r="G16" s="22"/>
      <c r="H16" s="22"/>
      <c r="I16" s="22"/>
      <c r="J16" s="22"/>
      <c r="K16" s="22"/>
      <c r="L16" s="22"/>
    </row>
    <row r="17" spans="1:12" ht="20.25" customHeight="1" thickTop="1">
      <c r="A17" s="28"/>
      <c r="B17" s="29"/>
      <c r="C17" s="29"/>
      <c r="D17" s="29"/>
      <c r="E17" s="30"/>
      <c r="F17" s="29"/>
      <c r="G17" s="29"/>
      <c r="H17" s="29"/>
      <c r="I17" s="29"/>
      <c r="J17" s="29"/>
      <c r="K17" s="29"/>
      <c r="L17" s="29"/>
    </row>
    <row r="18" spans="1:12" ht="20.25" customHeight="1">
      <c r="A18" s="28"/>
      <c r="B18" s="29"/>
      <c r="C18" s="29"/>
      <c r="D18" s="29"/>
      <c r="E18" s="30"/>
      <c r="F18" s="40" t="s">
        <v>24</v>
      </c>
      <c r="G18" s="40"/>
      <c r="H18" s="40"/>
      <c r="I18" s="29"/>
      <c r="J18" s="40" t="s">
        <v>25</v>
      </c>
      <c r="K18" s="40"/>
      <c r="L18" s="40"/>
    </row>
    <row r="19" spans="1:12" ht="27" customHeight="1">
      <c r="A19" s="28"/>
      <c r="B19" s="29"/>
      <c r="C19" s="29"/>
      <c r="D19" s="29" t="s">
        <v>18</v>
      </c>
      <c r="E19" s="30"/>
      <c r="F19" s="29" t="str">
        <f aca="true" t="shared" si="6" ref="F19:H20">F7</f>
        <v>LRAM</v>
      </c>
      <c r="G19" s="29" t="str">
        <f t="shared" si="6"/>
        <v>SSM</v>
      </c>
      <c r="H19" s="29" t="str">
        <f t="shared" si="6"/>
        <v>Total</v>
      </c>
      <c r="I19" s="29"/>
      <c r="J19" s="34" t="s">
        <v>20</v>
      </c>
      <c r="K19" s="34" t="s">
        <v>20</v>
      </c>
      <c r="L19" s="34" t="s">
        <v>23</v>
      </c>
    </row>
    <row r="20" spans="1:12" ht="12.75">
      <c r="A20" s="27"/>
      <c r="D20" s="31" t="s">
        <v>19</v>
      </c>
      <c r="F20" t="str">
        <f t="shared" si="6"/>
        <v>$/unit (kWh or kW)</v>
      </c>
      <c r="G20" t="str">
        <f t="shared" si="6"/>
        <v>$/unit (kWh or kW)</v>
      </c>
      <c r="H20" s="25" t="str">
        <f t="shared" si="6"/>
        <v>$/unit (kWh or kW)</v>
      </c>
      <c r="J20" s="35" t="s">
        <v>21</v>
      </c>
      <c r="K20" s="36" t="s">
        <v>22</v>
      </c>
      <c r="L20" s="36" t="s">
        <v>22</v>
      </c>
    </row>
    <row r="21" spans="1:12" ht="12.75">
      <c r="A21" s="27" t="str">
        <f>A9</f>
        <v>Residential</v>
      </c>
      <c r="D21" s="24">
        <f aca="true" t="shared" si="7" ref="D21:D27">D9/12*17</f>
        <v>47560402.75155854</v>
      </c>
      <c r="F21" s="32">
        <f aca="true" t="shared" si="8" ref="F21:F27">B9/D21</f>
        <v>0.0006375988899506591</v>
      </c>
      <c r="G21" s="32">
        <f aca="true" t="shared" si="9" ref="G21:G27">C9/D21</f>
        <v>4.895290757233347E-05</v>
      </c>
      <c r="H21" s="32">
        <f>F21+G21</f>
        <v>0.0006865517975229926</v>
      </c>
      <c r="J21" s="37">
        <f aca="true" t="shared" si="10" ref="J21:J27">D9/12</f>
        <v>2797670.750091679</v>
      </c>
      <c r="K21" s="38">
        <f>H21*J21</f>
        <v>1920.7458823529412</v>
      </c>
      <c r="L21" s="39">
        <f>K21*17</f>
        <v>32652.68</v>
      </c>
    </row>
    <row r="22" spans="1:12" ht="12.75">
      <c r="A22" s="27" t="str">
        <f>A10</f>
        <v>GS &lt; 50 kW</v>
      </c>
      <c r="D22" s="24">
        <f t="shared" si="7"/>
        <v>23903778.942203414</v>
      </c>
      <c r="F22" s="32">
        <f t="shared" si="8"/>
        <v>0.0004159819258721533</v>
      </c>
      <c r="G22" s="32">
        <f t="shared" si="9"/>
        <v>2.1833786250363104E-05</v>
      </c>
      <c r="H22" s="32">
        <f aca="true" t="shared" si="11" ref="H22:H27">F22+G22</f>
        <v>0.00043781571212251643</v>
      </c>
      <c r="J22" s="37">
        <f t="shared" si="10"/>
        <v>1406104.6436590243</v>
      </c>
      <c r="K22" s="38">
        <f aca="true" t="shared" si="12" ref="K22:K27">H22*J22</f>
        <v>615.614705882353</v>
      </c>
      <c r="L22" s="39">
        <f aca="true" t="shared" si="13" ref="L22:L27">K22*17</f>
        <v>10465.45</v>
      </c>
    </row>
    <row r="23" spans="1:12" ht="12.75">
      <c r="A23" s="27" t="str">
        <f>A11</f>
        <v>GS &gt;50</v>
      </c>
      <c r="D23" s="24">
        <f t="shared" si="7"/>
        <v>138659.08905425656</v>
      </c>
      <c r="F23" s="32">
        <f t="shared" si="8"/>
        <v>0.36858369940683744</v>
      </c>
      <c r="G23" s="32">
        <f t="shared" si="9"/>
        <v>0</v>
      </c>
      <c r="H23" s="32">
        <f t="shared" si="11"/>
        <v>0.36858369940683744</v>
      </c>
      <c r="J23" s="37">
        <f t="shared" si="10"/>
        <v>8156.417003191563</v>
      </c>
      <c r="K23" s="38">
        <f t="shared" si="12"/>
        <v>3006.3223529411766</v>
      </c>
      <c r="L23" s="39">
        <f t="shared" si="13"/>
        <v>51107.48</v>
      </c>
    </row>
    <row r="24" spans="4:12" ht="12.75">
      <c r="D24" s="24">
        <f t="shared" si="7"/>
        <v>0</v>
      </c>
      <c r="F24" s="32"/>
      <c r="G24" s="32"/>
      <c r="H24" s="32">
        <f t="shared" si="11"/>
        <v>0</v>
      </c>
      <c r="J24" s="37">
        <f t="shared" si="10"/>
        <v>0</v>
      </c>
      <c r="K24" s="38"/>
      <c r="L24" s="39"/>
    </row>
    <row r="25" spans="1:12" ht="12.75">
      <c r="A25" s="27" t="str">
        <f>A13</f>
        <v>Sentinel Lights</v>
      </c>
      <c r="D25" s="24">
        <f t="shared" si="7"/>
        <v>51.06083162438381</v>
      </c>
      <c r="F25" s="32">
        <f t="shared" si="8"/>
        <v>0</v>
      </c>
      <c r="G25" s="32">
        <f t="shared" si="9"/>
        <v>0</v>
      </c>
      <c r="H25" s="32">
        <f t="shared" si="11"/>
        <v>0</v>
      </c>
      <c r="J25" s="37">
        <f t="shared" si="10"/>
        <v>3.0035783308461066</v>
      </c>
      <c r="K25" s="38">
        <f t="shared" si="12"/>
        <v>0</v>
      </c>
      <c r="L25" s="39">
        <f t="shared" si="13"/>
        <v>0</v>
      </c>
    </row>
    <row r="26" spans="1:12" ht="12.75">
      <c r="A26" s="27" t="str">
        <f>A14</f>
        <v>Street Lighting</v>
      </c>
      <c r="D26" s="24">
        <f t="shared" si="7"/>
        <v>3429.468755520868</v>
      </c>
      <c r="F26" s="32">
        <f t="shared" si="8"/>
        <v>0</v>
      </c>
      <c r="G26" s="32">
        <f t="shared" si="9"/>
        <v>0</v>
      </c>
      <c r="H26" s="32">
        <f t="shared" si="11"/>
        <v>0</v>
      </c>
      <c r="J26" s="37">
        <f t="shared" si="10"/>
        <v>201.73345620710987</v>
      </c>
      <c r="K26" s="38">
        <f t="shared" si="12"/>
        <v>0</v>
      </c>
      <c r="L26" s="39">
        <f t="shared" si="13"/>
        <v>0</v>
      </c>
    </row>
    <row r="27" spans="1:12" ht="12.75">
      <c r="A27" s="27" t="str">
        <f>A15</f>
        <v>USL</v>
      </c>
      <c r="D27" s="24">
        <f t="shared" si="7"/>
        <v>83229.16666666666</v>
      </c>
      <c r="F27" s="32">
        <f t="shared" si="8"/>
        <v>0.059978252816020025</v>
      </c>
      <c r="G27" s="32">
        <f t="shared" si="9"/>
        <v>-0.005415289111389237</v>
      </c>
      <c r="H27" s="32">
        <f t="shared" si="11"/>
        <v>0.05456296370463079</v>
      </c>
      <c r="J27" s="37">
        <f t="shared" si="10"/>
        <v>4895.833333333333</v>
      </c>
      <c r="K27" s="38">
        <f t="shared" si="12"/>
        <v>267.13117647058823</v>
      </c>
      <c r="L27" s="39">
        <f t="shared" si="13"/>
        <v>4541.23</v>
      </c>
    </row>
    <row r="28" spans="10:12" ht="12.75">
      <c r="J28" s="37"/>
      <c r="K28" s="37"/>
      <c r="L28" s="37"/>
    </row>
    <row r="29" spans="10:12" ht="12.75">
      <c r="J29" s="37"/>
      <c r="K29" s="37"/>
      <c r="L29" s="39">
        <f>SUM(L21:L28)</f>
        <v>98766.84000000001</v>
      </c>
    </row>
    <row r="30" ht="12.75">
      <c r="L30" s="33">
        <f>B16+C16-L29</f>
        <v>0</v>
      </c>
    </row>
  </sheetData>
  <sheetProtection/>
  <mergeCells count="10">
    <mergeCell ref="F18:H18"/>
    <mergeCell ref="J18:L18"/>
    <mergeCell ref="A1:L1"/>
    <mergeCell ref="A2:L2"/>
    <mergeCell ref="A3:L3"/>
    <mergeCell ref="A4:L4"/>
    <mergeCell ref="A5:L5"/>
    <mergeCell ref="A6:A8"/>
    <mergeCell ref="B6:C6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Thompson</dc:creator>
  <cp:keywords/>
  <dc:description/>
  <cp:lastModifiedBy>Miles Thompson</cp:lastModifiedBy>
  <cp:lastPrinted>2011-07-15T15:04:29Z</cp:lastPrinted>
  <dcterms:created xsi:type="dcterms:W3CDTF">2011-07-13T20:19:29Z</dcterms:created>
  <dcterms:modified xsi:type="dcterms:W3CDTF">2011-07-15T15:04:39Z</dcterms:modified>
  <cp:category/>
  <cp:version/>
  <cp:contentType/>
  <cp:contentStatus/>
</cp:coreProperties>
</file>