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48" windowWidth="15012" windowHeight="5292" activeTab="0"/>
  </bookViews>
  <sheets>
    <sheet name="2 Months Dec 31 2012" sheetId="1" r:id="rId1"/>
  </sheets>
  <externalReferences>
    <externalReference r:id="rId4"/>
    <externalReference r:id="rId5"/>
    <externalReference r:id="rId6"/>
  </externalReferences>
  <definedNames>
    <definedName name="ActYrRange">'[3]Menu'!$E$13</definedName>
    <definedName name="BridgeYrRange">'[3]Menu'!$E$14</definedName>
    <definedName name="_xlnm.Print_Area" localSheetId="0">'2 Months Dec 31 2012'!$A$1:$X$31</definedName>
    <definedName name="TestYrRange">'[3]Menu'!$E$15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<sst xmlns="http://schemas.openxmlformats.org/spreadsheetml/2006/main" count="58" uniqueCount="36">
  <si>
    <t>Parry Sound Power Corp.</t>
  </si>
  <si>
    <t>Calculation of Foregone Revenue Rate Riders</t>
  </si>
  <si>
    <t>2010 Approved</t>
  </si>
  <si>
    <t>2011 Proposed</t>
  </si>
  <si>
    <t>Foregone Revenue Difference Existing vs. Proposed</t>
  </si>
  <si>
    <t>Foregone Distribution Revenue Rate Riders</t>
  </si>
  <si>
    <t>A</t>
  </si>
  <si>
    <t>Rates</t>
  </si>
  <si>
    <t>Revenue</t>
  </si>
  <si>
    <t>B</t>
  </si>
  <si>
    <t>C</t>
  </si>
  <si>
    <t xml:space="preserve">Historical Actual </t>
  </si>
  <si>
    <t>Historical Board Approved</t>
  </si>
  <si>
    <t>Historical Actual Normalized</t>
  </si>
  <si>
    <t>Bridge Year -Est.</t>
  </si>
  <si>
    <t xml:space="preserve">Bridge Year Estimate Normalized </t>
  </si>
  <si>
    <t>Test Year Normalized Forecast</t>
  </si>
  <si>
    <t>Fixed</t>
  </si>
  <si>
    <t>Volumetric</t>
  </si>
  <si>
    <t>2 Month Fixed</t>
  </si>
  <si>
    <t>2 Month Volumetric</t>
  </si>
  <si>
    <t>Customer Class</t>
  </si>
  <si>
    <t>Residential</t>
  </si>
  <si>
    <t>Customers</t>
  </si>
  <si>
    <t>kWh</t>
  </si>
  <si>
    <t>GS &lt; 50 kW</t>
  </si>
  <si>
    <t>GS  &gt;50 kW</t>
  </si>
  <si>
    <t>kW</t>
  </si>
  <si>
    <t>Sentinel Lighting</t>
  </si>
  <si>
    <t>Connections</t>
  </si>
  <si>
    <t>Street Lighting</t>
  </si>
  <si>
    <t>Unmetered Scattered Load</t>
  </si>
  <si>
    <t>Total</t>
  </si>
  <si>
    <t>B / 17 / A</t>
  </si>
  <si>
    <t>C / (A/12) * 17</t>
  </si>
  <si>
    <t>June 1, 2011 to July 31, 2011 - Assuming effective date of August 1, 2011 - December 31,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</si>
</sst>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0"/>
    <numFmt numFmtId="165" formatCode="&quot;$&quot;#,##0"/>
    <numFmt numFmtId="166" formatCode="&quot;$&quot;#,##0.00"/>
    <numFmt numFmtId="167" formatCode="&quot;$&quot;#,##0.0000"/>
    <numFmt numFmtId="168" formatCode="0.0000"/>
    <numFmt numFmtId="169" formatCode="_(&quot;$&quot;* #,##0.00_);_(&quot;$&quot;* \(#,##0.00\);_(&quot;$&quot;* &quot;-&quot;??_);_(@_)"/>
    <numFmt numFmtId="170" formatCode="_(&quot;$&quot;* #,##0.0000_);_(&quot;$&quot;* \(#,##0.0000\);_(&quot;$&quot;* &quot;-&quot;??_);_(@_)"/>
    <numFmt numFmtId="171" formatCode="_(&quot;$&quot;* #,##0.00000_);_(&quot;$&quot;* \(#,##0.00000\);_(&quot;$&quot;* &quot;-&quot;??_);_(@_)"/>
    <numFmt numFmtId="172" formatCode="_(* #,##0.00_);_(* \(#,##0.00\);_(* &quot;-&quot;??_);_(@_)"/>
    <numFmt numFmtId="173" formatCode="_(* #,##0_);_(* \(#,##0\);_(* &quot;-&quot;??_);_(@_)"/>
    <numFmt numFmtId="174" formatCode="_(* #,##0_);_(* \(#,##0\);_(* \-??_);_(@_)"/>
    <numFmt numFmtId="175" formatCode="&quot;$&quot;#,##0.00000"/>
    <numFmt numFmtId="176" formatCode="&quot;$&quot;#,##0.0000000"/>
    <numFmt numFmtId="177" formatCode="&quot;$&quot;#,##0.0"/>
    <numFmt numFmtId="178" formatCode="\$#,##0_);&quot;($&quot;#,##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2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7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178" fontId="7" fillId="0" borderId="0" applyFill="0" applyBorder="0" applyAlignment="0" applyProtection="0"/>
    <xf numFmtId="14" fontId="7" fillId="0" borderId="0" applyFill="0" applyBorder="0" applyAlignment="0" applyProtection="0"/>
    <xf numFmtId="0" fontId="28" fillId="0" borderId="0" applyNumberFormat="0" applyFill="0" applyBorder="0" applyAlignment="0" applyProtection="0"/>
    <xf numFmtId="2" fontId="7" fillId="0" borderId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61">
      <alignment/>
      <protection/>
    </xf>
    <xf numFmtId="0" fontId="2" fillId="0" borderId="10" xfId="61" applyFont="1" applyBorder="1">
      <alignment/>
      <protection/>
    </xf>
    <xf numFmtId="0" fontId="2" fillId="0" borderId="11" xfId="61" applyBorder="1">
      <alignment/>
      <protection/>
    </xf>
    <xf numFmtId="0" fontId="2" fillId="0" borderId="11" xfId="61" applyBorder="1" applyAlignment="1">
      <alignment horizontal="center"/>
      <protection/>
    </xf>
    <xf numFmtId="0" fontId="2" fillId="0" borderId="12" xfId="61" applyBorder="1">
      <alignment/>
      <protection/>
    </xf>
    <xf numFmtId="165" fontId="2" fillId="0" borderId="0" xfId="61" applyNumberFormat="1">
      <alignment/>
      <protection/>
    </xf>
    <xf numFmtId="0" fontId="2" fillId="0" borderId="13" xfId="61" applyBorder="1">
      <alignment/>
      <protection/>
    </xf>
    <xf numFmtId="0" fontId="2" fillId="0" borderId="0" xfId="61" applyBorder="1">
      <alignment/>
      <protection/>
    </xf>
    <xf numFmtId="0" fontId="2" fillId="0" borderId="0" xfId="61" applyBorder="1" applyAlignment="1">
      <alignment horizontal="center"/>
      <protection/>
    </xf>
    <xf numFmtId="0" fontId="4" fillId="33" borderId="14" xfId="61" applyFont="1" applyFill="1" applyBorder="1" applyAlignment="1">
      <alignment horizontal="center" vertical="center"/>
      <protection/>
    </xf>
    <xf numFmtId="2" fontId="4" fillId="33" borderId="13" xfId="61" applyNumberFormat="1" applyFont="1" applyFill="1" applyBorder="1" applyAlignment="1">
      <alignment horizontal="center" vertical="center" wrapText="1"/>
      <protection/>
    </xf>
    <xf numFmtId="2" fontId="4" fillId="33" borderId="14" xfId="61" applyNumberFormat="1" applyFont="1" applyFill="1" applyBorder="1" applyAlignment="1">
      <alignment horizontal="center" vertical="center" wrapText="1"/>
      <protection/>
    </xf>
    <xf numFmtId="166" fontId="4" fillId="33" borderId="15" xfId="61" applyNumberFormat="1" applyFont="1" applyFill="1" applyBorder="1" applyAlignment="1">
      <alignment horizontal="center" vertical="center" wrapText="1"/>
      <protection/>
    </xf>
    <xf numFmtId="0" fontId="2" fillId="0" borderId="16" xfId="61" applyBorder="1">
      <alignment/>
      <protection/>
    </xf>
    <xf numFmtId="0" fontId="2" fillId="33" borderId="0" xfId="61" applyFont="1" applyFill="1" applyBorder="1" applyAlignment="1">
      <alignment horizontal="center" wrapText="1"/>
      <protection/>
    </xf>
    <xf numFmtId="0" fontId="2" fillId="34" borderId="0" xfId="61" applyFont="1" applyFill="1" applyBorder="1" applyAlignment="1">
      <alignment horizontal="center" wrapText="1"/>
      <protection/>
    </xf>
    <xf numFmtId="0" fontId="2" fillId="0" borderId="14" xfId="61" applyFont="1" applyFill="1" applyBorder="1" applyAlignment="1">
      <alignment horizontal="center" wrapText="1"/>
      <protection/>
    </xf>
    <xf numFmtId="0" fontId="2" fillId="0" borderId="0" xfId="60">
      <alignment/>
      <protection/>
    </xf>
    <xf numFmtId="2" fontId="2" fillId="0" borderId="13" xfId="61" applyNumberFormat="1" applyFont="1" applyBorder="1" applyAlignment="1">
      <alignment horizontal="center"/>
      <protection/>
    </xf>
    <xf numFmtId="167" fontId="2" fillId="0" borderId="0" xfId="61" applyNumberFormat="1" applyFont="1" applyBorder="1" applyAlignment="1">
      <alignment horizontal="center"/>
      <protection/>
    </xf>
    <xf numFmtId="165" fontId="2" fillId="0" borderId="0" xfId="61" applyNumberFormat="1" applyFont="1" applyBorder="1" applyAlignment="1">
      <alignment horizontal="center" wrapText="1"/>
      <protection/>
    </xf>
    <xf numFmtId="165" fontId="2" fillId="0" borderId="14" xfId="61" applyNumberFormat="1" applyFont="1" applyBorder="1" applyAlignment="1">
      <alignment horizontal="center" wrapText="1"/>
      <protection/>
    </xf>
    <xf numFmtId="168" fontId="2" fillId="0" borderId="0" xfId="61" applyNumberFormat="1" applyFont="1" applyBorder="1" applyAlignment="1">
      <alignment horizontal="center"/>
      <protection/>
    </xf>
    <xf numFmtId="165" fontId="2" fillId="0" borderId="0" xfId="61" applyNumberFormat="1" applyAlignment="1">
      <alignment horizontal="center"/>
      <protection/>
    </xf>
    <xf numFmtId="165" fontId="2" fillId="0" borderId="13" xfId="61" applyNumberFormat="1" applyFont="1" applyBorder="1" applyAlignment="1">
      <alignment horizontal="center" wrapText="1"/>
      <protection/>
    </xf>
    <xf numFmtId="166" fontId="4" fillId="33" borderId="15" xfId="61" applyNumberFormat="1" applyFont="1" applyFill="1" applyBorder="1" applyAlignment="1">
      <alignment horizontal="center"/>
      <protection/>
    </xf>
    <xf numFmtId="167" fontId="4" fillId="33" borderId="17" xfId="61" applyNumberFormat="1" applyFont="1" applyFill="1" applyBorder="1" applyAlignment="1">
      <alignment horizontal="center"/>
      <protection/>
    </xf>
    <xf numFmtId="0" fontId="4" fillId="0" borderId="13" xfId="61" applyFont="1" applyBorder="1">
      <alignment/>
      <protection/>
    </xf>
    <xf numFmtId="0" fontId="2" fillId="33" borderId="0" xfId="61" applyFill="1" applyBorder="1" applyAlignment="1">
      <alignment horizontal="center"/>
      <protection/>
    </xf>
    <xf numFmtId="0" fontId="2" fillId="34" borderId="0" xfId="61" applyFill="1" applyBorder="1" applyAlignment="1">
      <alignment horizontal="center"/>
      <protection/>
    </xf>
    <xf numFmtId="0" fontId="2" fillId="0" borderId="14" xfId="61" applyFill="1" applyBorder="1" applyAlignment="1">
      <alignment horizontal="center"/>
      <protection/>
    </xf>
    <xf numFmtId="166" fontId="2" fillId="0" borderId="13" xfId="47" applyNumberFormat="1" applyBorder="1" applyAlignment="1">
      <alignment horizontal="center" wrapText="1"/>
    </xf>
    <xf numFmtId="167" fontId="2" fillId="0" borderId="0" xfId="47" applyNumberFormat="1" applyBorder="1" applyAlignment="1">
      <alignment/>
    </xf>
    <xf numFmtId="165" fontId="2" fillId="0" borderId="0" xfId="61" applyNumberFormat="1" applyBorder="1">
      <alignment/>
      <protection/>
    </xf>
    <xf numFmtId="165" fontId="2" fillId="0" borderId="14" xfId="61" applyNumberFormat="1" applyBorder="1">
      <alignment/>
      <protection/>
    </xf>
    <xf numFmtId="165" fontId="2" fillId="0" borderId="13" xfId="61" applyNumberFormat="1" applyBorder="1">
      <alignment/>
      <protection/>
    </xf>
    <xf numFmtId="166" fontId="4" fillId="33" borderId="13" xfId="61" applyNumberFormat="1" applyFont="1" applyFill="1" applyBorder="1">
      <alignment/>
      <protection/>
    </xf>
    <xf numFmtId="167" fontId="4" fillId="33" borderId="14" xfId="61" applyNumberFormat="1" applyFont="1" applyFill="1" applyBorder="1">
      <alignment/>
      <protection/>
    </xf>
    <xf numFmtId="0" fontId="2" fillId="0" borderId="0" xfId="61" applyBorder="1" applyAlignment="1">
      <alignment wrapText="1"/>
      <protection/>
    </xf>
    <xf numFmtId="0" fontId="2" fillId="34" borderId="0" xfId="61" applyFill="1" applyBorder="1">
      <alignment/>
      <protection/>
    </xf>
    <xf numFmtId="0" fontId="2" fillId="33" borderId="0" xfId="61" applyFill="1" applyBorder="1">
      <alignment/>
      <protection/>
    </xf>
    <xf numFmtId="0" fontId="2" fillId="0" borderId="14" xfId="61" applyFill="1" applyBorder="1">
      <alignment/>
      <protection/>
    </xf>
    <xf numFmtId="166" fontId="2" fillId="0" borderId="13" xfId="47" applyNumberFormat="1" applyBorder="1" applyAlignment="1">
      <alignment/>
    </xf>
    <xf numFmtId="0" fontId="2" fillId="0" borderId="13" xfId="61" applyBorder="1" applyAlignment="1">
      <alignment wrapText="1"/>
      <protection/>
    </xf>
    <xf numFmtId="3" fontId="2" fillId="33" borderId="0" xfId="61" applyNumberFormat="1" applyFill="1" applyBorder="1" applyAlignment="1">
      <alignment horizontal="center"/>
      <protection/>
    </xf>
    <xf numFmtId="3" fontId="2" fillId="34" borderId="0" xfId="61" applyNumberFormat="1" applyFill="1" applyBorder="1" applyAlignment="1">
      <alignment horizontal="center"/>
      <protection/>
    </xf>
    <xf numFmtId="3" fontId="2" fillId="0" borderId="14" xfId="61" applyNumberFormat="1" applyFill="1" applyBorder="1" applyAlignment="1">
      <alignment horizontal="center"/>
      <protection/>
    </xf>
    <xf numFmtId="166" fontId="2" fillId="35" borderId="13" xfId="47" applyNumberFormat="1" applyFill="1" applyBorder="1" applyAlignment="1">
      <alignment/>
    </xf>
    <xf numFmtId="167" fontId="2" fillId="35" borderId="0" xfId="47" applyNumberFormat="1" applyFill="1" applyBorder="1" applyAlignment="1">
      <alignment/>
    </xf>
    <xf numFmtId="166" fontId="2" fillId="0" borderId="13" xfId="61" applyNumberFormat="1" applyBorder="1">
      <alignment/>
      <protection/>
    </xf>
    <xf numFmtId="166" fontId="2" fillId="0" borderId="0" xfId="61" applyNumberFormat="1">
      <alignment/>
      <protection/>
    </xf>
    <xf numFmtId="0" fontId="2" fillId="0" borderId="0" xfId="61" applyFont="1" applyBorder="1" applyAlignment="1">
      <alignment wrapText="1"/>
      <protection/>
    </xf>
    <xf numFmtId="174" fontId="2" fillId="33" borderId="0" xfId="61" applyNumberFormat="1" applyFill="1" applyBorder="1" applyAlignment="1">
      <alignment horizontal="center"/>
      <protection/>
    </xf>
    <xf numFmtId="175" fontId="4" fillId="33" borderId="14" xfId="61" applyNumberFormat="1" applyFont="1" applyFill="1" applyBorder="1">
      <alignment/>
      <protection/>
    </xf>
    <xf numFmtId="167" fontId="2" fillId="0" borderId="0" xfId="61" applyNumberFormat="1">
      <alignment/>
      <protection/>
    </xf>
    <xf numFmtId="0" fontId="2" fillId="0" borderId="13" xfId="61" applyFont="1" applyBorder="1" applyAlignment="1">
      <alignment wrapText="1"/>
      <protection/>
    </xf>
    <xf numFmtId="0" fontId="5" fillId="0" borderId="13" xfId="61" applyFont="1" applyBorder="1">
      <alignment/>
      <protection/>
    </xf>
    <xf numFmtId="3" fontId="2" fillId="33" borderId="0" xfId="61" applyNumberFormat="1" applyFont="1" applyFill="1" applyBorder="1" applyAlignment="1">
      <alignment horizontal="center"/>
      <protection/>
    </xf>
    <xf numFmtId="3" fontId="2" fillId="0" borderId="14" xfId="61" applyNumberFormat="1" applyFont="1" applyFill="1" applyBorder="1" applyAlignment="1">
      <alignment horizontal="center"/>
      <protection/>
    </xf>
    <xf numFmtId="166" fontId="4" fillId="0" borderId="13" xfId="61" applyNumberFormat="1" applyFont="1" applyBorder="1">
      <alignment/>
      <protection/>
    </xf>
    <xf numFmtId="167" fontId="4" fillId="0" borderId="14" xfId="61" applyNumberFormat="1" applyFont="1" applyBorder="1">
      <alignment/>
      <protection/>
    </xf>
    <xf numFmtId="0" fontId="2" fillId="0" borderId="14" xfId="61" applyBorder="1" applyAlignment="1">
      <alignment horizontal="center"/>
      <protection/>
    </xf>
    <xf numFmtId="2" fontId="2" fillId="0" borderId="13" xfId="61" applyNumberFormat="1" applyBorder="1">
      <alignment/>
      <protection/>
    </xf>
    <xf numFmtId="167" fontId="2" fillId="0" borderId="0" xfId="61" applyNumberFormat="1" applyBorder="1">
      <alignment/>
      <protection/>
    </xf>
    <xf numFmtId="165" fontId="2" fillId="0" borderId="11" xfId="61" applyNumberFormat="1" applyBorder="1">
      <alignment/>
      <protection/>
    </xf>
    <xf numFmtId="165" fontId="2" fillId="0" borderId="12" xfId="61" applyNumberFormat="1" applyBorder="1">
      <alignment/>
      <protection/>
    </xf>
    <xf numFmtId="165" fontId="2" fillId="0" borderId="10" xfId="61" applyNumberFormat="1" applyBorder="1">
      <alignment/>
      <protection/>
    </xf>
    <xf numFmtId="167" fontId="4" fillId="0" borderId="0" xfId="61" applyNumberFormat="1" applyFont="1" applyBorder="1">
      <alignment/>
      <protection/>
    </xf>
    <xf numFmtId="0" fontId="2" fillId="0" borderId="18" xfId="61" applyBorder="1">
      <alignment/>
      <protection/>
    </xf>
    <xf numFmtId="0" fontId="2" fillId="0" borderId="18" xfId="61" applyBorder="1" applyAlignment="1">
      <alignment horizontal="center"/>
      <protection/>
    </xf>
    <xf numFmtId="0" fontId="2" fillId="0" borderId="19" xfId="61" applyFont="1" applyBorder="1" applyAlignment="1">
      <alignment horizontal="right"/>
      <protection/>
    </xf>
    <xf numFmtId="0" fontId="2" fillId="0" borderId="16" xfId="60" applyBorder="1">
      <alignment/>
      <protection/>
    </xf>
    <xf numFmtId="167" fontId="2" fillId="0" borderId="18" xfId="60" applyNumberFormat="1" applyBorder="1">
      <alignment/>
      <protection/>
    </xf>
    <xf numFmtId="166" fontId="2" fillId="0" borderId="16" xfId="61" applyNumberFormat="1" applyBorder="1">
      <alignment/>
      <protection/>
    </xf>
    <xf numFmtId="166" fontId="4" fillId="0" borderId="16" xfId="61" applyNumberFormat="1" applyFont="1" applyBorder="1">
      <alignment/>
      <protection/>
    </xf>
    <xf numFmtId="167" fontId="4" fillId="0" borderId="19" xfId="61" applyNumberFormat="1" applyFont="1" applyBorder="1">
      <alignment/>
      <protection/>
    </xf>
    <xf numFmtId="0" fontId="2" fillId="0" borderId="0" xfId="61" applyAlignment="1">
      <alignment horizontal="center"/>
      <protection/>
    </xf>
    <xf numFmtId="167" fontId="2" fillId="0" borderId="0" xfId="60" applyNumberFormat="1">
      <alignment/>
      <protection/>
    </xf>
    <xf numFmtId="165" fontId="2" fillId="0" borderId="0" xfId="61" applyNumberFormat="1" applyFont="1" applyAlignment="1">
      <alignment horizontal="right"/>
      <protection/>
    </xf>
    <xf numFmtId="165" fontId="6" fillId="0" borderId="0" xfId="61" applyNumberFormat="1" applyFont="1">
      <alignment/>
      <protection/>
    </xf>
    <xf numFmtId="165" fontId="4" fillId="0" borderId="0" xfId="61" applyNumberFormat="1" applyFont="1">
      <alignment/>
      <protection/>
    </xf>
    <xf numFmtId="165" fontId="4" fillId="0" borderId="0" xfId="61" applyNumberFormat="1" applyFont="1" applyAlignment="1">
      <alignment horizontal="right"/>
      <protection/>
    </xf>
    <xf numFmtId="3" fontId="2" fillId="0" borderId="0" xfId="61" applyNumberFormat="1">
      <alignment/>
      <protection/>
    </xf>
    <xf numFmtId="166" fontId="2" fillId="0" borderId="0" xfId="60" applyNumberFormat="1">
      <alignment/>
      <protection/>
    </xf>
    <xf numFmtId="166" fontId="4" fillId="0" borderId="0" xfId="61" applyNumberFormat="1" applyFont="1">
      <alignment/>
      <protection/>
    </xf>
    <xf numFmtId="167" fontId="4" fillId="0" borderId="0" xfId="61" applyNumberFormat="1" applyFont="1">
      <alignment/>
      <protection/>
    </xf>
    <xf numFmtId="168" fontId="2" fillId="0" borderId="0" xfId="61" applyNumberFormat="1">
      <alignment/>
      <protection/>
    </xf>
    <xf numFmtId="1" fontId="2" fillId="0" borderId="0" xfId="61" applyNumberFormat="1">
      <alignment/>
      <protection/>
    </xf>
    <xf numFmtId="2" fontId="2" fillId="0" borderId="0" xfId="61" applyNumberFormat="1">
      <alignment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0" xfId="61" applyFont="1" applyBorder="1" applyAlignment="1">
      <alignment horizontal="left" vertical="center"/>
      <protection/>
    </xf>
    <xf numFmtId="165" fontId="2" fillId="0" borderId="20" xfId="61" applyNumberFormat="1" applyFont="1" applyBorder="1" applyAlignment="1">
      <alignment horizontal="center"/>
      <protection/>
    </xf>
    <xf numFmtId="165" fontId="2" fillId="0" borderId="21" xfId="61" applyNumberFormat="1" applyFont="1" applyBorder="1" applyAlignment="1">
      <alignment horizontal="center"/>
      <protection/>
    </xf>
    <xf numFmtId="165" fontId="2" fillId="0" borderId="20" xfId="61" applyNumberFormat="1" applyBorder="1" applyAlignment="1">
      <alignment horizontal="center"/>
      <protection/>
    </xf>
    <xf numFmtId="165" fontId="2" fillId="0" borderId="21" xfId="61" applyNumberFormat="1" applyBorder="1" applyAlignment="1">
      <alignment horizontal="center"/>
      <protection/>
    </xf>
    <xf numFmtId="165" fontId="2" fillId="0" borderId="17" xfId="61" applyNumberFormat="1" applyBorder="1" applyAlignment="1">
      <alignment horizontal="center"/>
      <protection/>
    </xf>
    <xf numFmtId="2" fontId="4" fillId="0" borderId="13" xfId="61" applyNumberFormat="1" applyFont="1" applyBorder="1" applyAlignment="1">
      <alignment horizontal="center"/>
      <protection/>
    </xf>
    <xf numFmtId="2" fontId="4" fillId="0" borderId="0" xfId="61" applyNumberFormat="1" applyFont="1" applyBorder="1" applyAlignment="1">
      <alignment horizontal="center"/>
      <protection/>
    </xf>
    <xf numFmtId="2" fontId="4" fillId="0" borderId="14" xfId="61" applyNumberFormat="1" applyFont="1" applyBorder="1" applyAlignment="1">
      <alignment horizontal="center"/>
      <protection/>
    </xf>
    <xf numFmtId="0" fontId="3" fillId="0" borderId="0" xfId="61" applyFont="1" applyAlignment="1">
      <alignment horizontal="center"/>
      <protection/>
    </xf>
    <xf numFmtId="2" fontId="4" fillId="0" borderId="10" xfId="61" applyNumberFormat="1" applyFont="1" applyBorder="1" applyAlignment="1">
      <alignment horizontal="center"/>
      <protection/>
    </xf>
    <xf numFmtId="2" fontId="4" fillId="0" borderId="11" xfId="61" applyNumberFormat="1" applyFont="1" applyBorder="1" applyAlignment="1">
      <alignment horizontal="center"/>
      <protection/>
    </xf>
    <xf numFmtId="2" fontId="4" fillId="0" borderId="12" xfId="61" applyNumberFormat="1" applyFont="1" applyBorder="1" applyAlignment="1">
      <alignment horizontal="center"/>
      <protection/>
    </xf>
    <xf numFmtId="2" fontId="4" fillId="0" borderId="10" xfId="61" applyNumberFormat="1" applyFont="1" applyBorder="1" applyAlignment="1">
      <alignment horizontal="center" wrapText="1"/>
      <protection/>
    </xf>
    <xf numFmtId="2" fontId="4" fillId="0" borderId="12" xfId="61" applyNumberFormat="1" applyFont="1" applyBorder="1" applyAlignment="1">
      <alignment horizontal="center" wrapText="1"/>
      <protection/>
    </xf>
    <xf numFmtId="166" fontId="4" fillId="33" borderId="10" xfId="61" applyNumberFormat="1" applyFont="1" applyFill="1" applyBorder="1" applyAlignment="1">
      <alignment horizontal="center" wrapText="1"/>
      <protection/>
    </xf>
    <xf numFmtId="166" fontId="4" fillId="33" borderId="12" xfId="61" applyNumberFormat="1" applyFont="1" applyFill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 2" xfId="47"/>
    <cellStyle name="Currency0" xfId="48"/>
    <cellStyle name="Date" xfId="49"/>
    <cellStyle name="Explanatory Text" xfId="50"/>
    <cellStyle name="Fixed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_LoadFrstOutput.SLHydro.Jun4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thompson\AppData\Local\Microsoft\Windows\Temporary%20Internet%20Files\Content.Outlook\HM1GTEHN\PSP%20Load%20Data%20Final%20Dec%2021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thompson\AppData\Local\Microsoft\Windows\Temporary%20Internet%20Files\Content.Outlook\HM1GTEHN\PSP%20Rate%20Design%20Model-%20March%202%202011%20original%20with%20error%20corrections%20July%20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~1\david\LOCALS~1\Temp\Temporary%20Directory%202%20for%20Decision%20Order%20Changes%20Summary_Aug112008_2008.08.26.zip\ReturnOnCapit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Input Apr 27 2010"/>
      <sheetName val="Data Input"/>
      <sheetName val="Summary"/>
      <sheetName val="Summary for Exhibit 3"/>
      <sheetName val="Allocation of CDM"/>
      <sheetName val="Actual vs Predicted Purchases"/>
      <sheetName val="10 yr avg 20 yr trend comp"/>
      <sheetName val="Purchased Power Model - Cust"/>
      <sheetName val="Power Purchased - Population"/>
      <sheetName val="Residential"/>
      <sheetName val="GS &lt; 50 kW"/>
      <sheetName val="GS &gt; 50 kW"/>
      <sheetName val="Intermediate"/>
      <sheetName val="Sentinel"/>
      <sheetName val="Streetlight"/>
      <sheetName val="USL"/>
      <sheetName val="PSP Load Data Final Dec 21 2010"/>
    </sheetNames>
    <sheetDataSet>
      <sheetData sheetId="2">
        <row r="16">
          <cell r="M16">
            <v>2812.311673556576</v>
          </cell>
        </row>
        <row r="17">
          <cell r="M17">
            <v>33572049.001100145</v>
          </cell>
        </row>
        <row r="21">
          <cell r="M21">
            <v>493.26402108793604</v>
          </cell>
        </row>
        <row r="22">
          <cell r="M22">
            <v>16873255.72390829</v>
          </cell>
        </row>
        <row r="26">
          <cell r="M26">
            <v>67.85916203964571</v>
          </cell>
        </row>
        <row r="27">
          <cell r="M27">
            <v>38118657.269176036</v>
          </cell>
        </row>
        <row r="28">
          <cell r="M28">
            <v>97877.00403829875</v>
          </cell>
        </row>
        <row r="32">
          <cell r="M32">
            <v>12</v>
          </cell>
        </row>
        <row r="33">
          <cell r="M33">
            <v>12745</v>
          </cell>
        </row>
        <row r="34">
          <cell r="M34">
            <v>36.04293997015328</v>
          </cell>
        </row>
        <row r="38">
          <cell r="M38">
            <v>1004</v>
          </cell>
        </row>
        <row r="39">
          <cell r="M39">
            <v>867845.8624598526</v>
          </cell>
        </row>
        <row r="40">
          <cell r="M40">
            <v>2420.8014744853185</v>
          </cell>
        </row>
        <row r="44">
          <cell r="M44">
            <v>17.999999999999993</v>
          </cell>
        </row>
        <row r="45">
          <cell r="M45">
            <v>58750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venue Input"/>
      <sheetName val="Transformer Allowance"/>
      <sheetName val="Forecast Data For 2011"/>
      <sheetName val="2010 Existing Rates"/>
      <sheetName val="2011 Test Yr On Existing Rates"/>
      <sheetName val="Cost Allocation Study"/>
      <sheetName val="Ex 8 Table 3 Rev %"/>
      <sheetName val="Rates By Rate Class"/>
      <sheetName val="Allocation Low Voltage Costs"/>
      <sheetName val="Low Voltage Rates"/>
      <sheetName val="LRAM and SSM Rate Rider"/>
      <sheetName val="2011 Rate Rider"/>
      <sheetName val="Distribution Rate Schedule"/>
      <sheetName val="Other Electriciy Rates"/>
      <sheetName val="BILL IMPACTS"/>
      <sheetName val="Rate Schedule (Part 1)"/>
      <sheetName val="Rate Schedule (Part 2)"/>
      <sheetName val="Dist. Rev. Reconciliation"/>
      <sheetName val="Revenue Deficiency Analysis"/>
      <sheetName val="Rec Cost Ratio Table"/>
      <sheetName val="Sheet1"/>
      <sheetName val="2011 RATES"/>
      <sheetName val="2010 RATES"/>
    </sheetNames>
    <sheetDataSet>
      <sheetData sheetId="3">
        <row r="8">
          <cell r="C8">
            <v>16.79</v>
          </cell>
          <cell r="E8">
            <v>0.0134</v>
          </cell>
        </row>
        <row r="9">
          <cell r="C9">
            <v>25.29</v>
          </cell>
          <cell r="E9">
            <v>0.0104</v>
          </cell>
        </row>
        <row r="10">
          <cell r="C10">
            <v>171.14</v>
          </cell>
          <cell r="D10">
            <v>3.4592</v>
          </cell>
        </row>
        <row r="12">
          <cell r="B12">
            <v>1.74</v>
          </cell>
          <cell r="D12">
            <v>6.7501</v>
          </cell>
        </row>
        <row r="13">
          <cell r="B13">
            <v>0.41</v>
          </cell>
          <cell r="D13">
            <v>4.1163</v>
          </cell>
        </row>
        <row r="14">
          <cell r="C14">
            <v>8.96</v>
          </cell>
          <cell r="E14">
            <v>0.0523</v>
          </cell>
        </row>
      </sheetData>
      <sheetData sheetId="15">
        <row r="12">
          <cell r="E12">
            <v>21.76</v>
          </cell>
        </row>
        <row r="13">
          <cell r="E13">
            <v>0.0172</v>
          </cell>
        </row>
        <row r="20">
          <cell r="E20">
            <v>32.54</v>
          </cell>
        </row>
        <row r="21">
          <cell r="E21">
            <v>0.0132</v>
          </cell>
        </row>
        <row r="28">
          <cell r="E28">
            <v>203.06</v>
          </cell>
        </row>
        <row r="29">
          <cell r="E29">
            <v>4.0776</v>
          </cell>
        </row>
        <row r="44">
          <cell r="E44">
            <v>4.1587</v>
          </cell>
        </row>
        <row r="45">
          <cell r="E45">
            <v>16.133</v>
          </cell>
        </row>
        <row r="51">
          <cell r="E51">
            <v>1.309</v>
          </cell>
        </row>
        <row r="52">
          <cell r="E52">
            <v>13.1417</v>
          </cell>
        </row>
        <row r="58">
          <cell r="E58">
            <v>22.2894</v>
          </cell>
        </row>
        <row r="59">
          <cell r="E59">
            <v>0.1301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ebtSched"/>
      <sheetName val="DebtBalances"/>
      <sheetName val="DebtCosts"/>
      <sheetName val="DebtRates"/>
      <sheetName val="ReturnOnEquity"/>
      <sheetName val="RegReturn"/>
      <sheetName val="WorkCapAllowance"/>
      <sheetName val="RateBase"/>
      <sheetName val="Refs"/>
    </sheetNames>
    <sheetDataSet>
      <sheetData sheetId="0">
        <row r="13">
          <cell r="E13" t="str">
            <v>'[GLnorm2006.xls]Profit&amp;Loss'!$A:$C</v>
          </cell>
        </row>
        <row r="14">
          <cell r="E14" t="str">
            <v>'[GLproj2007.xls]Profit&amp;Loss'!$A:$C</v>
          </cell>
        </row>
        <row r="15">
          <cell r="E15" t="str">
            <v>'[GLproj2008.xls]Profit&amp;Loss'!$A:$C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zoomScale="90" zoomScaleNormal="90" zoomScalePageLayoutView="0" workbookViewId="0" topLeftCell="H1">
      <selection activeCell="AB6" sqref="AB6"/>
    </sheetView>
  </sheetViews>
  <sheetFormatPr defaultColWidth="9.140625" defaultRowHeight="15"/>
  <cols>
    <col min="1" max="1" width="24.140625" style="1" customWidth="1"/>
    <col min="2" max="2" width="12.140625" style="1" bestFit="1" customWidth="1"/>
    <col min="3" max="3" width="12.7109375" style="77" hidden="1" customWidth="1"/>
    <col min="4" max="4" width="14.140625" style="1" hidden="1" customWidth="1"/>
    <col min="5" max="5" width="14.00390625" style="1" hidden="1" customWidth="1"/>
    <col min="6" max="6" width="12.7109375" style="1" hidden="1" customWidth="1"/>
    <col min="7" max="7" width="11.28125" style="1" hidden="1" customWidth="1"/>
    <col min="8" max="8" width="11.140625" style="1" bestFit="1" customWidth="1"/>
    <col min="9" max="9" width="0.5625" style="1" customWidth="1"/>
    <col min="10" max="10" width="9.8515625" style="1" bestFit="1" customWidth="1"/>
    <col min="11" max="11" width="10.28125" style="55" bestFit="1" customWidth="1"/>
    <col min="12" max="12" width="9.28125" style="1" bestFit="1" customWidth="1"/>
    <col min="13" max="13" width="13.57421875" style="1" bestFit="1" customWidth="1"/>
    <col min="14" max="14" width="0.5625" style="1" customWidth="1"/>
    <col min="15" max="15" width="9.8515625" style="89" bestFit="1" customWidth="1"/>
    <col min="16" max="16" width="12.421875" style="87" customWidth="1"/>
    <col min="17" max="17" width="9.28125" style="6" customWidth="1"/>
    <col min="18" max="18" width="10.28125" style="6" bestFit="1" customWidth="1"/>
    <col min="19" max="19" width="0.5625" style="6" customWidth="1"/>
    <col min="20" max="20" width="12.00390625" style="6" bestFit="1" customWidth="1"/>
    <col min="21" max="21" width="10.140625" style="6" customWidth="1"/>
    <col min="22" max="22" width="0.5625" style="6" customWidth="1"/>
    <col min="23" max="23" width="9.421875" style="85" customWidth="1"/>
    <col min="24" max="24" width="13.421875" style="86" customWidth="1"/>
    <col min="25" max="16384" width="9.140625" style="1" customWidth="1"/>
  </cols>
  <sheetData>
    <row r="1" spans="1:24" ht="15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4" ht="15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</row>
    <row r="3" spans="1:24" ht="15">
      <c r="A3" s="100" t="s">
        <v>35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</row>
    <row r="4" spans="1:24" ht="51.75" customHeight="1">
      <c r="A4" s="2"/>
      <c r="B4" s="3"/>
      <c r="C4" s="4"/>
      <c r="D4" s="3"/>
      <c r="E4" s="3"/>
      <c r="F4" s="3"/>
      <c r="G4" s="3"/>
      <c r="H4" s="5"/>
      <c r="J4" s="101" t="s">
        <v>2</v>
      </c>
      <c r="K4" s="102"/>
      <c r="L4" s="102"/>
      <c r="M4" s="103"/>
      <c r="O4" s="101" t="s">
        <v>3</v>
      </c>
      <c r="P4" s="102"/>
      <c r="Q4" s="102"/>
      <c r="R4" s="103"/>
      <c r="T4" s="104" t="s">
        <v>4</v>
      </c>
      <c r="U4" s="105"/>
      <c r="W4" s="106" t="s">
        <v>5</v>
      </c>
      <c r="X4" s="107"/>
    </row>
    <row r="5" spans="1:24" ht="18.75" customHeight="1">
      <c r="A5" s="7"/>
      <c r="B5" s="8"/>
      <c r="C5" s="9"/>
      <c r="D5" s="8"/>
      <c r="E5" s="8"/>
      <c r="F5" s="8"/>
      <c r="G5" s="8"/>
      <c r="H5" s="10" t="s">
        <v>6</v>
      </c>
      <c r="J5" s="97" t="s">
        <v>7</v>
      </c>
      <c r="K5" s="98"/>
      <c r="L5" s="98" t="s">
        <v>8</v>
      </c>
      <c r="M5" s="99"/>
      <c r="O5" s="97" t="s">
        <v>7</v>
      </c>
      <c r="P5" s="98"/>
      <c r="Q5" s="98" t="s">
        <v>8</v>
      </c>
      <c r="R5" s="99"/>
      <c r="T5" s="11" t="s">
        <v>9</v>
      </c>
      <c r="U5" s="12" t="s">
        <v>10</v>
      </c>
      <c r="W5" s="13" t="s">
        <v>33</v>
      </c>
      <c r="X5" s="13" t="s">
        <v>34</v>
      </c>
    </row>
    <row r="6" spans="1:24" ht="39">
      <c r="A6" s="90" t="s">
        <v>0</v>
      </c>
      <c r="B6" s="91"/>
      <c r="C6" s="15" t="s">
        <v>11</v>
      </c>
      <c r="D6" s="16" t="s">
        <v>12</v>
      </c>
      <c r="E6" s="15" t="s">
        <v>13</v>
      </c>
      <c r="F6" s="15" t="s">
        <v>14</v>
      </c>
      <c r="G6" s="15" t="s">
        <v>15</v>
      </c>
      <c r="H6" s="17" t="s">
        <v>16</v>
      </c>
      <c r="I6" s="18"/>
      <c r="J6" s="19" t="s">
        <v>17</v>
      </c>
      <c r="K6" s="20" t="s">
        <v>18</v>
      </c>
      <c r="L6" s="21" t="s">
        <v>19</v>
      </c>
      <c r="M6" s="22" t="s">
        <v>20</v>
      </c>
      <c r="N6" s="18"/>
      <c r="O6" s="19" t="s">
        <v>17</v>
      </c>
      <c r="P6" s="23" t="s">
        <v>18</v>
      </c>
      <c r="Q6" s="21" t="s">
        <v>19</v>
      </c>
      <c r="R6" s="22" t="s">
        <v>20</v>
      </c>
      <c r="S6" s="24"/>
      <c r="T6" s="25" t="s">
        <v>19</v>
      </c>
      <c r="U6" s="22" t="s">
        <v>20</v>
      </c>
      <c r="V6" s="24"/>
      <c r="W6" s="26" t="s">
        <v>17</v>
      </c>
      <c r="X6" s="27" t="s">
        <v>18</v>
      </c>
    </row>
    <row r="7" spans="1:24" ht="12.75" customHeight="1">
      <c r="A7" s="28" t="s">
        <v>21</v>
      </c>
      <c r="B7" s="8"/>
      <c r="C7" s="29">
        <v>2006</v>
      </c>
      <c r="D7" s="30">
        <v>2004</v>
      </c>
      <c r="E7" s="29">
        <v>2006</v>
      </c>
      <c r="F7" s="29">
        <v>2007</v>
      </c>
      <c r="G7" s="29">
        <v>2007</v>
      </c>
      <c r="H7" s="31">
        <v>2011</v>
      </c>
      <c r="I7" s="18"/>
      <c r="J7" s="32"/>
      <c r="K7" s="33"/>
      <c r="L7" s="34"/>
      <c r="M7" s="35"/>
      <c r="N7" s="18"/>
      <c r="O7" s="32"/>
      <c r="P7" s="33"/>
      <c r="Q7" s="34"/>
      <c r="R7" s="35"/>
      <c r="T7" s="36"/>
      <c r="U7" s="35"/>
      <c r="W7" s="37"/>
      <c r="X7" s="38"/>
    </row>
    <row r="8" spans="1:24" ht="12.75" customHeight="1">
      <c r="A8" s="28"/>
      <c r="B8" s="39"/>
      <c r="C8" s="29"/>
      <c r="D8" s="40"/>
      <c r="E8" s="41"/>
      <c r="F8" s="41"/>
      <c r="G8" s="41"/>
      <c r="H8" s="42"/>
      <c r="I8" s="18"/>
      <c r="J8" s="43"/>
      <c r="K8" s="33"/>
      <c r="L8" s="34"/>
      <c r="M8" s="35"/>
      <c r="N8" s="18"/>
      <c r="O8" s="43"/>
      <c r="P8" s="33"/>
      <c r="Q8" s="34"/>
      <c r="R8" s="35"/>
      <c r="T8" s="36"/>
      <c r="U8" s="35"/>
      <c r="W8" s="37"/>
      <c r="X8" s="38"/>
    </row>
    <row r="9" spans="1:24" ht="12.75" customHeight="1">
      <c r="A9" s="44" t="s">
        <v>22</v>
      </c>
      <c r="B9" s="39" t="s">
        <v>23</v>
      </c>
      <c r="C9" s="45">
        <v>2942</v>
      </c>
      <c r="D9" s="46">
        <v>2841</v>
      </c>
      <c r="E9" s="45">
        <f>C9</f>
        <v>2942</v>
      </c>
      <c r="F9" s="45">
        <v>2987</v>
      </c>
      <c r="G9" s="45">
        <v>2987</v>
      </c>
      <c r="H9" s="47">
        <f>'[1]Summary'!$M16</f>
        <v>2812.311673556576</v>
      </c>
      <c r="I9" s="18"/>
      <c r="J9" s="43">
        <f>'[2]2010 Existing Rates'!$C8</f>
        <v>16.79</v>
      </c>
      <c r="K9" s="33"/>
      <c r="L9" s="34">
        <f>+H9*2*J9</f>
        <v>94437.42599802981</v>
      </c>
      <c r="M9" s="35"/>
      <c r="N9" s="18"/>
      <c r="O9" s="48">
        <f>'[2]Rate Schedule (Part 1)'!$E$12-0.21</f>
        <v>21.55</v>
      </c>
      <c r="P9" s="49"/>
      <c r="Q9" s="34">
        <f>+H9*2*O9</f>
        <v>121210.63313028842</v>
      </c>
      <c r="R9" s="35"/>
      <c r="T9" s="36">
        <f>+Q9-L9</f>
        <v>26773.207132258613</v>
      </c>
      <c r="U9" s="35"/>
      <c r="W9" s="37">
        <f>T9/17/H9</f>
        <v>0.5600000000000003</v>
      </c>
      <c r="X9" s="38"/>
    </row>
    <row r="10" spans="1:24" ht="12.75" customHeight="1">
      <c r="A10" s="7"/>
      <c r="B10" s="52" t="s">
        <v>24</v>
      </c>
      <c r="C10" s="45">
        <v>25227824</v>
      </c>
      <c r="D10" s="46">
        <v>23961225.18737902</v>
      </c>
      <c r="E10" s="53">
        <v>25536757.67586087</v>
      </c>
      <c r="F10" s="45">
        <v>25613701.661454793</v>
      </c>
      <c r="G10" s="45">
        <v>25927360.699454937</v>
      </c>
      <c r="H10" s="47">
        <f>'[1]Summary'!$M17</f>
        <v>33572049.001100145</v>
      </c>
      <c r="I10" s="18"/>
      <c r="J10" s="43"/>
      <c r="K10" s="33">
        <f>'[2]2010 Existing Rates'!$E$8</f>
        <v>0.0134</v>
      </c>
      <c r="L10" s="34"/>
      <c r="M10" s="35">
        <f>+H10/12*2*K10</f>
        <v>74977.576102457</v>
      </c>
      <c r="N10" s="18"/>
      <c r="O10" s="48"/>
      <c r="P10" s="49">
        <f>'[2]Rate Schedule (Part 1)'!$E$13</f>
        <v>0.0172</v>
      </c>
      <c r="Q10" s="34"/>
      <c r="R10" s="35">
        <f>+H10/12*2*P10</f>
        <v>96239.87380315375</v>
      </c>
      <c r="T10" s="36"/>
      <c r="U10" s="35">
        <f>+R10-M10</f>
        <v>21262.297700696756</v>
      </c>
      <c r="W10" s="37"/>
      <c r="X10" s="54">
        <f>U10/(H10/12*17)</f>
        <v>0.00044705882352941167</v>
      </c>
    </row>
    <row r="11" spans="1:24" ht="12.75" customHeight="1">
      <c r="A11" s="7"/>
      <c r="B11" s="39"/>
      <c r="C11" s="29"/>
      <c r="D11" s="40"/>
      <c r="E11" s="41"/>
      <c r="F11" s="29"/>
      <c r="G11" s="29"/>
      <c r="H11" s="31"/>
      <c r="I11" s="18"/>
      <c r="J11" s="43"/>
      <c r="K11" s="33"/>
      <c r="L11" s="34"/>
      <c r="M11" s="35"/>
      <c r="N11" s="18"/>
      <c r="O11" s="48"/>
      <c r="P11" s="49"/>
      <c r="Q11" s="34"/>
      <c r="R11" s="35"/>
      <c r="T11" s="36"/>
      <c r="U11" s="35"/>
      <c r="W11" s="37"/>
      <c r="X11" s="54"/>
    </row>
    <row r="12" spans="1:24" ht="12.75" customHeight="1">
      <c r="A12" s="44" t="s">
        <v>25</v>
      </c>
      <c r="B12" s="39" t="s">
        <v>23</v>
      </c>
      <c r="C12" s="45">
        <v>450</v>
      </c>
      <c r="D12" s="46">
        <v>450</v>
      </c>
      <c r="E12" s="45">
        <f>C12</f>
        <v>450</v>
      </c>
      <c r="F12" s="45">
        <v>449.0055187840028</v>
      </c>
      <c r="G12" s="45">
        <v>449.0055187840028</v>
      </c>
      <c r="H12" s="47">
        <f>'[1]Summary'!$M21</f>
        <v>493.26402108793604</v>
      </c>
      <c r="I12" s="18"/>
      <c r="J12" s="43">
        <f>'[2]2010 Existing Rates'!$C9</f>
        <v>25.29</v>
      </c>
      <c r="K12" s="33"/>
      <c r="L12" s="34">
        <f>+H12*2*J12</f>
        <v>24949.294186627805</v>
      </c>
      <c r="M12" s="35"/>
      <c r="N12" s="18"/>
      <c r="O12" s="48">
        <f>'[2]Rate Schedule (Part 1)'!$E$20-0.35</f>
        <v>32.19</v>
      </c>
      <c r="P12" s="49"/>
      <c r="Q12" s="34">
        <f>+H12*2*O12</f>
        <v>31756.33767764132</v>
      </c>
      <c r="R12" s="35"/>
      <c r="T12" s="36">
        <f>+Q12-L12</f>
        <v>6807.043491013515</v>
      </c>
      <c r="U12" s="35"/>
      <c r="W12" s="37">
        <f>T12/17/H12</f>
        <v>0.8117647058823527</v>
      </c>
      <c r="X12" s="54"/>
    </row>
    <row r="13" spans="1:24" ht="12.75" customHeight="1">
      <c r="A13" s="7"/>
      <c r="B13" s="52" t="s">
        <v>24</v>
      </c>
      <c r="C13" s="45">
        <v>11886853</v>
      </c>
      <c r="D13" s="46">
        <v>11939807.747430252</v>
      </c>
      <c r="E13" s="45">
        <v>12583694.821514014</v>
      </c>
      <c r="F13" s="45">
        <v>11860583.551053734</v>
      </c>
      <c r="G13" s="45">
        <v>12555885.381229931</v>
      </c>
      <c r="H13" s="47">
        <f>'[1]Summary'!$M22</f>
        <v>16873255.72390829</v>
      </c>
      <c r="I13" s="18"/>
      <c r="J13" s="43"/>
      <c r="K13" s="33">
        <f>'[2]2010 Existing Rates'!$E$9</f>
        <v>0.0104</v>
      </c>
      <c r="L13" s="34"/>
      <c r="M13" s="35">
        <f>+H13/12*2*K13</f>
        <v>29246.976588107704</v>
      </c>
      <c r="N13" s="18"/>
      <c r="O13" s="48"/>
      <c r="P13" s="49">
        <f>'[2]Rate Schedule (Part 1)'!$E$21</f>
        <v>0.0132</v>
      </c>
      <c r="Q13" s="34"/>
      <c r="R13" s="35">
        <f>+H13/12*2*P13</f>
        <v>37121.16259259824</v>
      </c>
      <c r="T13" s="36"/>
      <c r="U13" s="35">
        <f>+R13-M13</f>
        <v>7874.186004490533</v>
      </c>
      <c r="W13" s="37"/>
      <c r="X13" s="54">
        <f>U13/(H13/12*17)</f>
        <v>0.0003294117647058822</v>
      </c>
    </row>
    <row r="14" spans="1:24" ht="12.75" customHeight="1">
      <c r="A14" s="7"/>
      <c r="B14" s="39"/>
      <c r="C14" s="29"/>
      <c r="D14" s="40"/>
      <c r="E14" s="41"/>
      <c r="F14" s="41"/>
      <c r="G14" s="41"/>
      <c r="H14" s="42"/>
      <c r="I14" s="18"/>
      <c r="J14" s="43"/>
      <c r="K14" s="33"/>
      <c r="L14" s="34"/>
      <c r="M14" s="35"/>
      <c r="N14" s="18"/>
      <c r="O14" s="48"/>
      <c r="P14" s="49"/>
      <c r="Q14" s="34"/>
      <c r="R14" s="35"/>
      <c r="T14" s="36"/>
      <c r="U14" s="35"/>
      <c r="W14" s="37"/>
      <c r="X14" s="54"/>
    </row>
    <row r="15" spans="1:24" ht="12.75" customHeight="1">
      <c r="A15" s="56" t="s">
        <v>26</v>
      </c>
      <c r="B15" s="39" t="s">
        <v>23</v>
      </c>
      <c r="C15" s="45">
        <v>0</v>
      </c>
      <c r="D15" s="46" t="e">
        <f>NA()</f>
        <v>#N/A</v>
      </c>
      <c r="E15" s="45">
        <f>C15</f>
        <v>0</v>
      </c>
      <c r="F15" s="45">
        <v>0</v>
      </c>
      <c r="G15" s="45">
        <v>0</v>
      </c>
      <c r="H15" s="47">
        <f>'[1]Summary'!$M26</f>
        <v>67.85916203964571</v>
      </c>
      <c r="I15" s="18"/>
      <c r="J15" s="43">
        <f>'[2]2010 Existing Rates'!$C10</f>
        <v>171.14</v>
      </c>
      <c r="K15" s="33"/>
      <c r="L15" s="34">
        <f>+H15*2*J15</f>
        <v>23226.833982929933</v>
      </c>
      <c r="M15" s="35"/>
      <c r="N15" s="18"/>
      <c r="O15" s="48">
        <f>'[2]Rate Schedule (Part 1)'!$E$28</f>
        <v>203.06</v>
      </c>
      <c r="P15" s="49"/>
      <c r="Q15" s="34">
        <f>+H15*2*O15</f>
        <v>27558.962887540914</v>
      </c>
      <c r="R15" s="35"/>
      <c r="T15" s="36">
        <f>+Q15-L15</f>
        <v>4332.128904610981</v>
      </c>
      <c r="U15" s="35"/>
      <c r="W15" s="37">
        <f>T15/17/H15</f>
        <v>3.7552941176470584</v>
      </c>
      <c r="X15" s="54"/>
    </row>
    <row r="16" spans="1:24" ht="12.75" customHeight="1">
      <c r="A16" s="57"/>
      <c r="B16" s="52" t="s">
        <v>24</v>
      </c>
      <c r="C16" s="45">
        <v>0</v>
      </c>
      <c r="D16" s="46" t="e">
        <f>NA()</f>
        <v>#N/A</v>
      </c>
      <c r="E16" s="58">
        <v>0</v>
      </c>
      <c r="F16" s="45">
        <v>0</v>
      </c>
      <c r="G16" s="58">
        <v>0</v>
      </c>
      <c r="H16" s="47">
        <f>'[1]Summary'!$M27</f>
        <v>38118657.269176036</v>
      </c>
      <c r="I16" s="18"/>
      <c r="J16" s="43"/>
      <c r="K16" s="33"/>
      <c r="L16" s="34"/>
      <c r="M16" s="35"/>
      <c r="N16" s="18"/>
      <c r="O16" s="48"/>
      <c r="P16" s="49"/>
      <c r="Q16" s="34"/>
      <c r="R16" s="35"/>
      <c r="T16" s="36"/>
      <c r="U16" s="35"/>
      <c r="W16" s="37"/>
      <c r="X16" s="54"/>
    </row>
    <row r="17" spans="1:24" ht="12.75" customHeight="1">
      <c r="A17" s="7"/>
      <c r="B17" s="52" t="s">
        <v>27</v>
      </c>
      <c r="C17" s="45">
        <v>25227824</v>
      </c>
      <c r="D17" s="46" t="e">
        <f>NA()</f>
        <v>#N/A</v>
      </c>
      <c r="E17" s="58">
        <v>0</v>
      </c>
      <c r="F17" s="45">
        <v>25613701.661454793</v>
      </c>
      <c r="G17" s="58">
        <v>0</v>
      </c>
      <c r="H17" s="47">
        <f>'[1]Summary'!$M28</f>
        <v>97877.00403829875</v>
      </c>
      <c r="I17" s="18"/>
      <c r="J17" s="43"/>
      <c r="K17" s="33">
        <f>'[2]2010 Existing Rates'!$D$10</f>
        <v>3.4592</v>
      </c>
      <c r="L17" s="34"/>
      <c r="M17" s="35">
        <f>+H17/12*2*K17</f>
        <v>56429.355394880506</v>
      </c>
      <c r="N17" s="18"/>
      <c r="O17" s="48"/>
      <c r="P17" s="49">
        <f>'[2]Rate Schedule (Part 1)'!$E$29</f>
        <v>4.0776</v>
      </c>
      <c r="Q17" s="34"/>
      <c r="R17" s="35">
        <f>+H17/12*2*P17</f>
        <v>66517.21194442784</v>
      </c>
      <c r="T17" s="36"/>
      <c r="U17" s="35">
        <f>+R17-M17</f>
        <v>10087.85654954733</v>
      </c>
      <c r="W17" s="37"/>
      <c r="X17" s="54">
        <f>U17/(H17/12*17)</f>
        <v>0.07275294117647063</v>
      </c>
    </row>
    <row r="18" spans="1:24" ht="12.75" customHeight="1">
      <c r="A18" s="7"/>
      <c r="B18" s="39"/>
      <c r="C18" s="45"/>
      <c r="D18" s="46"/>
      <c r="E18" s="45"/>
      <c r="F18" s="45"/>
      <c r="G18" s="45"/>
      <c r="H18" s="59"/>
      <c r="I18" s="18"/>
      <c r="J18" s="43"/>
      <c r="K18" s="33"/>
      <c r="L18" s="34"/>
      <c r="M18" s="35"/>
      <c r="N18" s="18"/>
      <c r="O18" s="48"/>
      <c r="P18" s="49"/>
      <c r="Q18" s="34"/>
      <c r="R18" s="35"/>
      <c r="T18" s="36"/>
      <c r="U18" s="35"/>
      <c r="W18" s="37"/>
      <c r="X18" s="54"/>
    </row>
    <row r="19" spans="1:24" ht="12.75" customHeight="1">
      <c r="A19" s="44" t="s">
        <v>28</v>
      </c>
      <c r="B19" s="39" t="s">
        <v>29</v>
      </c>
      <c r="C19" s="45">
        <v>0</v>
      </c>
      <c r="D19" s="46">
        <v>942</v>
      </c>
      <c r="E19" s="58">
        <f>C19</f>
        <v>0</v>
      </c>
      <c r="F19" s="45">
        <v>0</v>
      </c>
      <c r="G19" s="45">
        <v>0</v>
      </c>
      <c r="H19" s="47">
        <f>'[1]Summary'!$M32</f>
        <v>12</v>
      </c>
      <c r="I19" s="18"/>
      <c r="J19" s="43">
        <f>'[2]2010 Existing Rates'!$B$12</f>
        <v>1.74</v>
      </c>
      <c r="K19" s="33"/>
      <c r="L19" s="34">
        <f>+H19*2*J19</f>
        <v>41.76</v>
      </c>
      <c r="M19" s="35"/>
      <c r="N19" s="18"/>
      <c r="O19" s="48">
        <f>'[2]Rate Schedule (Part 1)'!$E$44</f>
        <v>4.1587</v>
      </c>
      <c r="P19" s="49"/>
      <c r="Q19" s="34">
        <f>+H19*2*O19</f>
        <v>99.80879999999999</v>
      </c>
      <c r="R19" s="35"/>
      <c r="T19" s="36">
        <f>+Q19-L19</f>
        <v>58.04879999999999</v>
      </c>
      <c r="U19" s="35"/>
      <c r="W19" s="37">
        <f>T19/17/H19</f>
        <v>0.28455294117647056</v>
      </c>
      <c r="X19" s="54"/>
    </row>
    <row r="20" spans="1:24" ht="12.75" customHeight="1">
      <c r="A20" s="7"/>
      <c r="B20" s="52" t="s">
        <v>24</v>
      </c>
      <c r="C20" s="45">
        <v>0.002918769678967529</v>
      </c>
      <c r="D20" s="46">
        <v>716363.6269885503</v>
      </c>
      <c r="E20" s="45">
        <f>C20</f>
        <v>0.002918769678967529</v>
      </c>
      <c r="F20" s="45">
        <v>0</v>
      </c>
      <c r="G20" s="45">
        <v>0</v>
      </c>
      <c r="H20" s="47">
        <f>'[1]Summary'!$M33</f>
        <v>12745</v>
      </c>
      <c r="I20" s="18"/>
      <c r="J20" s="43"/>
      <c r="K20" s="33"/>
      <c r="L20" s="34"/>
      <c r="M20" s="35"/>
      <c r="N20" s="18"/>
      <c r="O20" s="48"/>
      <c r="P20" s="49"/>
      <c r="Q20" s="34"/>
      <c r="R20" s="35"/>
      <c r="T20" s="36"/>
      <c r="U20" s="35"/>
      <c r="W20" s="37"/>
      <c r="X20" s="54"/>
    </row>
    <row r="21" spans="1:24" ht="12.75" customHeight="1">
      <c r="A21" s="7"/>
      <c r="B21" s="52" t="s">
        <v>27</v>
      </c>
      <c r="C21" s="45">
        <v>6171427.683999999</v>
      </c>
      <c r="D21" s="46">
        <v>1933.3293573439362</v>
      </c>
      <c r="E21" s="45">
        <f>C21</f>
        <v>6171427.683999999</v>
      </c>
      <c r="F21" s="45">
        <v>0</v>
      </c>
      <c r="G21" s="45">
        <v>0</v>
      </c>
      <c r="H21" s="47">
        <f>'[1]Summary'!$M34</f>
        <v>36.04293997015328</v>
      </c>
      <c r="I21" s="18"/>
      <c r="J21" s="43"/>
      <c r="K21" s="33">
        <f>'[2]2010 Existing Rates'!$D$12</f>
        <v>6.7501</v>
      </c>
      <c r="L21" s="34"/>
      <c r="M21" s="35">
        <f>+H21/12*2*K21</f>
        <v>40.54890818208861</v>
      </c>
      <c r="N21" s="18"/>
      <c r="O21" s="48"/>
      <c r="P21" s="49">
        <f>'[2]Rate Schedule (Part 1)'!$E$45</f>
        <v>16.133</v>
      </c>
      <c r="Q21" s="34"/>
      <c r="R21" s="35">
        <f>+H21/12*2*P21</f>
        <v>96.91345842308047</v>
      </c>
      <c r="T21" s="36"/>
      <c r="U21" s="35">
        <f>+R21-M21</f>
        <v>56.36455024099186</v>
      </c>
      <c r="W21" s="37"/>
      <c r="X21" s="54">
        <f>U21/(H21/12*17)</f>
        <v>1.1038705882352942</v>
      </c>
    </row>
    <row r="22" spans="1:24" ht="12.75" customHeight="1">
      <c r="A22" s="7"/>
      <c r="B22" s="39"/>
      <c r="C22" s="29"/>
      <c r="D22" s="30"/>
      <c r="E22" s="29"/>
      <c r="F22" s="29"/>
      <c r="G22" s="29"/>
      <c r="H22" s="31"/>
      <c r="I22" s="18"/>
      <c r="J22" s="43"/>
      <c r="K22" s="33"/>
      <c r="L22" s="34"/>
      <c r="M22" s="35"/>
      <c r="N22" s="18"/>
      <c r="O22" s="48"/>
      <c r="P22" s="49"/>
      <c r="Q22" s="34"/>
      <c r="R22" s="35"/>
      <c r="T22" s="36"/>
      <c r="U22" s="35"/>
      <c r="W22" s="37"/>
      <c r="X22" s="54"/>
    </row>
    <row r="23" spans="1:24" ht="12.75" customHeight="1">
      <c r="A23" s="56" t="s">
        <v>30</v>
      </c>
      <c r="B23" s="39" t="s">
        <v>29</v>
      </c>
      <c r="C23" s="45">
        <v>23</v>
      </c>
      <c r="D23" s="46">
        <v>41</v>
      </c>
      <c r="E23" s="45">
        <f>C23</f>
        <v>23</v>
      </c>
      <c r="F23" s="45">
        <v>23</v>
      </c>
      <c r="G23" s="58">
        <v>23</v>
      </c>
      <c r="H23" s="47">
        <f>'[1]Summary'!$M38</f>
        <v>1004</v>
      </c>
      <c r="I23" s="18"/>
      <c r="J23" s="43">
        <f>'[2]2010 Existing Rates'!$B$13</f>
        <v>0.41</v>
      </c>
      <c r="K23" s="33"/>
      <c r="L23" s="34">
        <f>+H23*2*J23</f>
        <v>823.28</v>
      </c>
      <c r="M23" s="35"/>
      <c r="N23" s="18"/>
      <c r="O23" s="48">
        <f>'[2]Rate Schedule (Part 1)'!$E$51</f>
        <v>1.309</v>
      </c>
      <c r="P23" s="49"/>
      <c r="Q23" s="34">
        <f>+H23*2*O23</f>
        <v>2628.4719999999998</v>
      </c>
      <c r="R23" s="35"/>
      <c r="T23" s="36">
        <f>+Q23-L23</f>
        <v>1805.1919999999998</v>
      </c>
      <c r="U23" s="35"/>
      <c r="W23" s="37">
        <f>T23/17/H23</f>
        <v>0.10576470588235293</v>
      </c>
      <c r="X23" s="54"/>
    </row>
    <row r="24" spans="1:24" ht="12.75" customHeight="1">
      <c r="A24" s="7"/>
      <c r="B24" s="52" t="s">
        <v>24</v>
      </c>
      <c r="C24" s="45">
        <v>38908.58</v>
      </c>
      <c r="D24" s="46">
        <v>34027.65</v>
      </c>
      <c r="E24" s="45">
        <f>C24</f>
        <v>38908.58</v>
      </c>
      <c r="F24" s="45">
        <v>39143.79</v>
      </c>
      <c r="G24" s="58">
        <v>39143.79</v>
      </c>
      <c r="H24" s="47">
        <f>'[1]Summary'!$M39</f>
        <v>867845.8624598526</v>
      </c>
      <c r="I24" s="18"/>
      <c r="J24" s="43"/>
      <c r="K24" s="33"/>
      <c r="L24" s="34"/>
      <c r="M24" s="35"/>
      <c r="N24" s="18"/>
      <c r="O24" s="48"/>
      <c r="P24" s="49"/>
      <c r="Q24" s="34"/>
      <c r="R24" s="35"/>
      <c r="T24" s="36"/>
      <c r="U24" s="35"/>
      <c r="W24" s="37"/>
      <c r="X24" s="54"/>
    </row>
    <row r="25" spans="1:24" ht="12.75" customHeight="1">
      <c r="A25" s="7"/>
      <c r="B25" s="52" t="s">
        <v>27</v>
      </c>
      <c r="C25" s="45">
        <v>108.07938888888891</v>
      </c>
      <c r="D25" s="46">
        <v>105.9611111111111</v>
      </c>
      <c r="E25" s="45">
        <f>C25</f>
        <v>108.07938888888891</v>
      </c>
      <c r="F25" s="45">
        <v>108.73275000000001</v>
      </c>
      <c r="G25" s="58">
        <v>108.73275000000001</v>
      </c>
      <c r="H25" s="47">
        <f>'[1]Summary'!$M40</f>
        <v>2420.8014744853185</v>
      </c>
      <c r="I25" s="18"/>
      <c r="J25" s="43"/>
      <c r="K25" s="33">
        <f>'[2]2010 Existing Rates'!$D$13</f>
        <v>4.1163</v>
      </c>
      <c r="L25" s="34"/>
      <c r="M25" s="35">
        <f>+H25/12*2*K25</f>
        <v>1660.7908515706526</v>
      </c>
      <c r="N25" s="18"/>
      <c r="O25" s="48"/>
      <c r="P25" s="49">
        <f>'[2]Rate Schedule (Part 1)'!$E$52</f>
        <v>13.1417</v>
      </c>
      <c r="Q25" s="34"/>
      <c r="R25" s="35">
        <f>+H25/12*2*P25</f>
        <v>5302.241122873951</v>
      </c>
      <c r="T25" s="36"/>
      <c r="U25" s="35">
        <f>+R25-M25</f>
        <v>3641.4502713032985</v>
      </c>
      <c r="W25" s="37"/>
      <c r="X25" s="54">
        <f>U25/(H25/12*17)</f>
        <v>1.0618117647058822</v>
      </c>
    </row>
    <row r="26" spans="1:24" ht="12.75" customHeight="1">
      <c r="A26" s="7"/>
      <c r="B26" s="39"/>
      <c r="C26" s="29"/>
      <c r="D26" s="30"/>
      <c r="E26" s="29"/>
      <c r="F26" s="29"/>
      <c r="G26" s="29"/>
      <c r="H26" s="31"/>
      <c r="I26" s="18"/>
      <c r="J26" s="43"/>
      <c r="K26" s="33"/>
      <c r="L26" s="34"/>
      <c r="M26" s="35"/>
      <c r="N26" s="18"/>
      <c r="O26" s="48"/>
      <c r="P26" s="49"/>
      <c r="Q26" s="34"/>
      <c r="R26" s="35"/>
      <c r="T26" s="36"/>
      <c r="U26" s="35"/>
      <c r="W26" s="37"/>
      <c r="X26" s="54"/>
    </row>
    <row r="27" spans="1:24" ht="12.75" customHeight="1">
      <c r="A27" s="56" t="s">
        <v>31</v>
      </c>
      <c r="B27" s="39" t="s">
        <v>23</v>
      </c>
      <c r="C27" s="29">
        <v>13</v>
      </c>
      <c r="D27" s="30">
        <v>12</v>
      </c>
      <c r="E27" s="29">
        <f>C27</f>
        <v>13</v>
      </c>
      <c r="F27" s="29">
        <v>13</v>
      </c>
      <c r="G27" s="29">
        <v>13</v>
      </c>
      <c r="H27" s="47">
        <f>'[1]Summary'!$M44</f>
        <v>17.999999999999993</v>
      </c>
      <c r="I27" s="18"/>
      <c r="J27" s="43">
        <f>'[2]2010 Existing Rates'!$C$14</f>
        <v>8.96</v>
      </c>
      <c r="K27" s="33"/>
      <c r="L27" s="34">
        <f>+H27*2*J27</f>
        <v>322.5599999999999</v>
      </c>
      <c r="M27" s="35"/>
      <c r="N27" s="18"/>
      <c r="O27" s="48">
        <f>'[2]Rate Schedule (Part 1)'!$E$58</f>
        <v>22.2894</v>
      </c>
      <c r="P27" s="49"/>
      <c r="Q27" s="34">
        <f>+H27*2*O27</f>
        <v>802.4183999999997</v>
      </c>
      <c r="R27" s="35"/>
      <c r="T27" s="36">
        <f>+Q27-L27</f>
        <v>479.8583999999998</v>
      </c>
      <c r="U27" s="35"/>
      <c r="W27" s="37">
        <f>T27/17/H27</f>
        <v>1.568164705882353</v>
      </c>
      <c r="X27" s="54"/>
    </row>
    <row r="28" spans="1:24" ht="12.75" customHeight="1">
      <c r="A28" s="7"/>
      <c r="B28" s="52" t="s">
        <v>24</v>
      </c>
      <c r="C28" s="45">
        <v>101877</v>
      </c>
      <c r="D28" s="46">
        <v>99405.84615384616</v>
      </c>
      <c r="E28" s="45">
        <f>C28</f>
        <v>101877</v>
      </c>
      <c r="F28" s="45">
        <v>101877</v>
      </c>
      <c r="G28" s="45">
        <f>F28</f>
        <v>101877</v>
      </c>
      <c r="H28" s="47">
        <f>'[1]Summary'!$M45</f>
        <v>58750</v>
      </c>
      <c r="I28" s="18"/>
      <c r="J28" s="43"/>
      <c r="K28" s="33">
        <f>'[2]2010 Existing Rates'!$E$14</f>
        <v>0.0523</v>
      </c>
      <c r="L28" s="34"/>
      <c r="M28" s="35">
        <f>+H28/12*2*K28</f>
        <v>512.1041666666666</v>
      </c>
      <c r="N28" s="18"/>
      <c r="O28" s="48"/>
      <c r="P28" s="49">
        <f>'[2]Rate Schedule (Part 1)'!$E$59</f>
        <v>0.1301</v>
      </c>
      <c r="Q28" s="34"/>
      <c r="R28" s="35">
        <f>+H28/12*2*P28</f>
        <v>1273.8958333333333</v>
      </c>
      <c r="T28" s="36"/>
      <c r="U28" s="35">
        <f>+R28-M28</f>
        <v>761.7916666666666</v>
      </c>
      <c r="W28" s="37"/>
      <c r="X28" s="54">
        <f>U28/(H28/12*17)</f>
        <v>0.00915294117647059</v>
      </c>
    </row>
    <row r="29" spans="1:24" ht="12.75" customHeight="1">
      <c r="A29" s="7"/>
      <c r="B29" s="39"/>
      <c r="C29" s="29"/>
      <c r="D29" s="29"/>
      <c r="E29" s="29"/>
      <c r="F29" s="29"/>
      <c r="G29" s="29"/>
      <c r="H29" s="31"/>
      <c r="I29" s="18"/>
      <c r="J29" s="43"/>
      <c r="K29" s="33"/>
      <c r="L29" s="34"/>
      <c r="M29" s="35"/>
      <c r="N29" s="18"/>
      <c r="O29" s="43"/>
      <c r="P29" s="33"/>
      <c r="Q29" s="34"/>
      <c r="R29" s="35"/>
      <c r="T29" s="36"/>
      <c r="U29" s="35"/>
      <c r="W29" s="60"/>
      <c r="X29" s="61"/>
    </row>
    <row r="30" spans="1:24" ht="12.75" customHeight="1">
      <c r="A30" s="7"/>
      <c r="B30" s="8"/>
      <c r="C30" s="9"/>
      <c r="D30" s="9"/>
      <c r="E30" s="9"/>
      <c r="F30" s="9"/>
      <c r="G30" s="9"/>
      <c r="H30" s="62"/>
      <c r="I30" s="18"/>
      <c r="J30" s="63"/>
      <c r="K30" s="64"/>
      <c r="L30" s="65">
        <f>SUM(L9:L29)</f>
        <v>143801.15416758755</v>
      </c>
      <c r="M30" s="66">
        <f>SUM(M9:M29)</f>
        <v>162867.35201186463</v>
      </c>
      <c r="N30" s="18"/>
      <c r="O30" s="50"/>
      <c r="P30" s="64"/>
      <c r="Q30" s="65">
        <f>SUM(Q9:Q29)</f>
        <v>184056.63289547068</v>
      </c>
      <c r="R30" s="66">
        <f>SUM(R9:R29)</f>
        <v>206551.2987548102</v>
      </c>
      <c r="S30" s="34"/>
      <c r="T30" s="67">
        <f>SUM(T9:T29)</f>
        <v>40255.478727883106</v>
      </c>
      <c r="U30" s="66">
        <f>SUM(U9:U29)</f>
        <v>43683.946742945576</v>
      </c>
      <c r="V30" s="34"/>
      <c r="W30" s="60"/>
      <c r="X30" s="68"/>
    </row>
    <row r="31" spans="1:24" ht="12.75" customHeight="1">
      <c r="A31" s="14"/>
      <c r="B31" s="69"/>
      <c r="C31" s="70"/>
      <c r="D31" s="69"/>
      <c r="E31" s="69"/>
      <c r="F31" s="69"/>
      <c r="G31" s="69"/>
      <c r="H31" s="71" t="s">
        <v>32</v>
      </c>
      <c r="I31" s="18"/>
      <c r="J31" s="72"/>
      <c r="K31" s="73"/>
      <c r="L31" s="92">
        <f>SUM(L30:M30)</f>
        <v>306668.5061794522</v>
      </c>
      <c r="M31" s="93"/>
      <c r="N31" s="18"/>
      <c r="O31" s="74"/>
      <c r="P31" s="73"/>
      <c r="Q31" s="94">
        <f>SUM(Q30:R30)</f>
        <v>390607.9316502809</v>
      </c>
      <c r="R31" s="95"/>
      <c r="S31" s="18"/>
      <c r="T31" s="96">
        <f>SUM(T30:U30)</f>
        <v>83939.42547082869</v>
      </c>
      <c r="U31" s="95"/>
      <c r="W31" s="75"/>
      <c r="X31" s="76"/>
    </row>
    <row r="32" spans="9:24" ht="12.75">
      <c r="I32" s="18"/>
      <c r="J32" s="18"/>
      <c r="K32" s="78"/>
      <c r="L32" s="18"/>
      <c r="M32" s="18"/>
      <c r="N32" s="18"/>
      <c r="O32" s="51"/>
      <c r="P32" s="18"/>
      <c r="Q32" s="18"/>
      <c r="R32" s="18"/>
      <c r="S32" s="18"/>
      <c r="U32" s="79"/>
      <c r="V32" s="80"/>
      <c r="W32" s="81"/>
      <c r="X32" s="82"/>
    </row>
    <row r="33" spans="8:24" ht="12.75">
      <c r="H33" s="83"/>
      <c r="I33" s="18"/>
      <c r="J33" s="18"/>
      <c r="K33" s="78"/>
      <c r="L33" s="18"/>
      <c r="M33" s="84"/>
      <c r="N33" s="18"/>
      <c r="O33" s="51"/>
      <c r="P33" s="18"/>
      <c r="Q33" s="18"/>
      <c r="R33" s="18"/>
      <c r="S33" s="18"/>
      <c r="T33" s="51"/>
      <c r="U33" s="79"/>
      <c r="V33" s="80"/>
      <c r="W33" s="81">
        <f>W9*5*H9</f>
        <v>7874.472685958417</v>
      </c>
      <c r="X33" s="82"/>
    </row>
    <row r="34" spans="15:24" ht="12.75">
      <c r="O34" s="51"/>
      <c r="P34" s="18"/>
      <c r="Q34" s="18"/>
      <c r="R34" s="18"/>
      <c r="S34" s="18"/>
      <c r="T34" s="79"/>
      <c r="U34" s="79"/>
      <c r="X34" s="81">
        <f>X10*(H10/12*5)</f>
        <v>6253.616970793164</v>
      </c>
    </row>
    <row r="35" spans="15:21" ht="12.75">
      <c r="O35" s="51"/>
      <c r="P35" s="18"/>
      <c r="Q35" s="18"/>
      <c r="R35" s="18"/>
      <c r="S35" s="18"/>
      <c r="U35" s="79"/>
    </row>
    <row r="36" spans="15:23" ht="12.75">
      <c r="O36" s="51"/>
      <c r="P36" s="18"/>
      <c r="Q36" s="18"/>
      <c r="R36" s="18"/>
      <c r="S36" s="18"/>
      <c r="W36" s="81">
        <f>W12*5*H12</f>
        <v>2002.0716150039752</v>
      </c>
    </row>
    <row r="37" spans="15:24" ht="12.75">
      <c r="O37" s="51"/>
      <c r="P37" s="18"/>
      <c r="Q37" s="18"/>
      <c r="R37" s="18"/>
      <c r="S37" s="18"/>
      <c r="X37" s="81">
        <f>X13*(H13/12*5)</f>
        <v>2315.9370601442743</v>
      </c>
    </row>
    <row r="38" spans="15:19" ht="12.75">
      <c r="O38" s="51"/>
      <c r="P38" s="18"/>
      <c r="Q38" s="18"/>
      <c r="R38" s="18"/>
      <c r="S38" s="18"/>
    </row>
    <row r="39" spans="15:23" ht="12.75">
      <c r="O39" s="51"/>
      <c r="P39" s="18"/>
      <c r="Q39" s="18"/>
      <c r="R39" s="18"/>
      <c r="S39" s="18"/>
      <c r="W39" s="81">
        <f>W15*5*H15</f>
        <v>1274.1555601797004</v>
      </c>
    </row>
    <row r="40" ht="12.75">
      <c r="O40" s="51"/>
    </row>
    <row r="41" spans="15:24" ht="12.75">
      <c r="O41" s="51"/>
      <c r="X41" s="81">
        <f>X17*(H17/12*5)</f>
        <v>2967.016632219803</v>
      </c>
    </row>
    <row r="42" ht="12.75">
      <c r="O42" s="51"/>
    </row>
    <row r="43" spans="15:23" ht="12.75">
      <c r="O43" s="51"/>
      <c r="W43" s="81">
        <f>W19*5*H19</f>
        <v>17.073176470588237</v>
      </c>
    </row>
    <row r="44" ht="12.75">
      <c r="O44" s="51"/>
    </row>
    <row r="45" spans="15:24" ht="12.75">
      <c r="O45" s="51"/>
      <c r="X45" s="81">
        <f>X21*(H21/12*5)</f>
        <v>16.577808894409372</v>
      </c>
    </row>
    <row r="46" ht="12.75">
      <c r="O46" s="51"/>
    </row>
    <row r="47" spans="15:23" ht="12.75">
      <c r="O47" s="51"/>
      <c r="W47" s="81">
        <f>W23*5*H23</f>
        <v>530.9388235294117</v>
      </c>
    </row>
    <row r="48" ht="12.75">
      <c r="O48" s="51"/>
    </row>
    <row r="49" spans="15:24" s="87" customFormat="1" ht="12.75">
      <c r="O49" s="51"/>
      <c r="X49" s="81">
        <f>X25*(H25/12*5)</f>
        <v>1071.0147856774406</v>
      </c>
    </row>
    <row r="50" s="87" customFormat="1" ht="12.75">
      <c r="O50" s="51"/>
    </row>
    <row r="51" spans="15:23" s="87" customFormat="1" ht="12.75">
      <c r="O51" s="51"/>
      <c r="W51" s="81">
        <f>W27*5*H27</f>
        <v>141.1348235294117</v>
      </c>
    </row>
    <row r="52" spans="15:24" s="87" customFormat="1" ht="12.75">
      <c r="O52" s="51"/>
      <c r="X52" s="81">
        <f>X28*(H28/12*5)</f>
        <v>224.0563725490196</v>
      </c>
    </row>
    <row r="53" s="87" customFormat="1" ht="12.75">
      <c r="O53" s="51"/>
    </row>
    <row r="54" spans="15:24" s="87" customFormat="1" ht="12.75">
      <c r="O54" s="51"/>
      <c r="W54" s="88">
        <f>SUM(W33:W51)</f>
        <v>11839.846684671505</v>
      </c>
      <c r="X54" s="88">
        <f>SUM(X33:X52)</f>
        <v>12848.219630278109</v>
      </c>
    </row>
    <row r="55" s="87" customFormat="1" ht="12.75">
      <c r="O55" s="51"/>
    </row>
    <row r="56" s="87" customFormat="1" ht="12.75">
      <c r="O56" s="51"/>
    </row>
    <row r="57" s="87" customFormat="1" ht="12.75">
      <c r="O57" s="51"/>
    </row>
    <row r="58" s="87" customFormat="1" ht="12.75">
      <c r="O58" s="51"/>
    </row>
    <row r="59" s="87" customFormat="1" ht="12.75">
      <c r="O59" s="51"/>
    </row>
    <row r="60" s="87" customFormat="1" ht="12.75">
      <c r="O60" s="51"/>
    </row>
    <row r="61" s="87" customFormat="1" ht="12.75">
      <c r="O61" s="51"/>
    </row>
    <row r="62" s="87" customFormat="1" ht="12.75">
      <c r="O62" s="51"/>
    </row>
    <row r="63" s="87" customFormat="1" ht="12.75">
      <c r="O63" s="51"/>
    </row>
    <row r="64" s="87" customFormat="1" ht="12.75">
      <c r="O64" s="51"/>
    </row>
    <row r="65" s="87" customFormat="1" ht="12.75">
      <c r="O65" s="51"/>
    </row>
    <row r="66" s="87" customFormat="1" ht="12.75">
      <c r="O66" s="51"/>
    </row>
    <row r="67" s="87" customFormat="1" ht="12.75">
      <c r="O67" s="51"/>
    </row>
    <row r="68" s="87" customFormat="1" ht="12.75">
      <c r="O68" s="51"/>
    </row>
    <row r="69" s="87" customFormat="1" ht="12.75">
      <c r="O69" s="51"/>
    </row>
    <row r="70" s="87" customFormat="1" ht="12.75">
      <c r="O70" s="51"/>
    </row>
    <row r="71" s="87" customFormat="1" ht="12.75">
      <c r="O71" s="51"/>
    </row>
    <row r="72" s="87" customFormat="1" ht="12.75">
      <c r="O72" s="51"/>
    </row>
    <row r="73" s="87" customFormat="1" ht="12.75">
      <c r="O73" s="51"/>
    </row>
    <row r="74" s="87" customFormat="1" ht="12.75">
      <c r="O74" s="51"/>
    </row>
    <row r="75" s="87" customFormat="1" ht="12.75">
      <c r="O75" s="51"/>
    </row>
  </sheetData>
  <sheetProtection/>
  <mergeCells count="15">
    <mergeCell ref="A1:X1"/>
    <mergeCell ref="A2:X2"/>
    <mergeCell ref="A3:X3"/>
    <mergeCell ref="J4:M4"/>
    <mergeCell ref="O4:R4"/>
    <mergeCell ref="T4:U4"/>
    <mergeCell ref="W4:X4"/>
    <mergeCell ref="J5:K5"/>
    <mergeCell ref="L5:M5"/>
    <mergeCell ref="O5:P5"/>
    <mergeCell ref="Q5:R5"/>
    <mergeCell ref="A6:B6"/>
    <mergeCell ref="L31:M31"/>
    <mergeCell ref="Q31:R31"/>
    <mergeCell ref="T31:U31"/>
  </mergeCells>
  <printOptions/>
  <pageMargins left="0.5" right="0.5" top="0.75" bottom="0.75" header="0.5" footer="0.5"/>
  <pageSetup fitToHeight="1" fitToWidth="1" horizontalDpi="300" verticalDpi="300" orientation="landscape" scale="61" r:id="rId1"/>
  <headerFooter alignWithMargins="0">
    <oddFooter>&amp;L&amp;F&amp;R&amp;P 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Miles Thompson</dc:creator>
  <cp:keywords/>
  <dc:description/>
  <cp:lastModifiedBy>Miles Thompson</cp:lastModifiedBy>
  <dcterms:created xsi:type="dcterms:W3CDTF">2011-07-13T13:23:47Z</dcterms:created>
  <dcterms:modified xsi:type="dcterms:W3CDTF">2011-07-15T14:45:55Z</dcterms:modified>
  <cp:category/>
  <cp:version/>
  <cp:contentType/>
  <cp:contentStatus/>
</cp:coreProperties>
</file>