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9090" windowHeight="7110" activeTab="0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<sst xmlns="http://schemas.openxmlformats.org/spreadsheetml/2006/main" count="645" uniqueCount="459">
  <si>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</si>
  <si>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</si>
  <si>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</si>
  <si>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</si>
  <si>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</si>
  <si>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</si>
  <si>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</si>
  <si>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</si>
  <si>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</si>
  <si>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</si>
  <si>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</si>
  <si>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</si>
  <si>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</si>
  <si>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</si>
  <si>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</si>
  <si>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</si>
  <si>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</si>
  <si>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</si>
  <si>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</si>
  <si>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</si>
  <si>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</si>
  <si>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</si>
  <si>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</si>
  <si>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</si>
  <si>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</si>
  <si>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</si>
  <si>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</si>
  <si>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</si>
  <si>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</si>
  <si>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</si>
  <si>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</si>
  <si>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</si>
  <si>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</si>
  <si>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</si>
  <si>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</si>
  <si>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</si>
  <si>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</si>
  <si>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</si>
  <si>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</si>
  <si>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</si>
  <si>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</si>
  <si>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</si>
  <si>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</si>
  <si>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</si>
  <si>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</si>
  <si>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</si>
  <si>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</si>
  <si>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</si>
  <si>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</si>
  <si>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</si>
  <si>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</si>
  <si>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</si>
  <si>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</si>
  <si>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</si>
  <si>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</si>
  <si>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</si>
  <si>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</si>
  <si>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</si>
  <si>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</si>
  <si>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</si>
  <si>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</si>
  <si>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</si>
  <si>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</si>
  <si>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</si>
  <si>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</si>
  <si>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</si>
  <si>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</si>
  <si>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</si>
  <si>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</si>
  <si>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</si>
  <si>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</si>
  <si>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</si>
  <si>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</si>
  <si>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</si>
  <si>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</si>
  <si>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</si>
  <si>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</si>
  <si>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</si>
  <si>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</si>
  <si>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</si>
  <si>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</si>
  <si>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</si>
  <si>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</si>
  <si>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</si>
  <si>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</si>
  <si>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</si>
  <si>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</si>
  <si>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</si>
  <si>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</si>
  <si>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</si>
  <si>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</si>
  <si>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</si>
  <si>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</si>
  <si>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</si>
  <si>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</si>
  <si>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</si>
  <si>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</si>
  <si>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</si>
  <si>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</si>
  <si>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</si>
  <si>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</si>
  <si>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</si>
  <si>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</si>
  <si>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</si>
  <si>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</si>
  <si>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</si>
  <si>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</si>
  <si>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</si>
  <si>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</si>
  <si>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</si>
  <si>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</si>
  <si>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</si>
  <si>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</si>
  <si>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</si>
  <si>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</si>
  <si>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</si>
  <si>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</si>
  <si>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</si>
  <si>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</si>
  <si>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</si>
  <si>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</si>
  <si>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</si>
  <si>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</si>
  <si>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</si>
  <si>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</si>
  <si>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</si>
  <si>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</si>
  <si>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</si>
  <si>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</si>
  <si>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</si>
  <si>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</si>
  <si>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</si>
  <si>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</si>
  <si>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</si>
  <si>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</si>
  <si>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</si>
  <si>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</si>
  <si>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</si>
  <si>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</si>
  <si>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</si>
  <si>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</si>
  <si>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</si>
  <si>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</si>
  <si>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</si>
  <si>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</si>
  <si>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</si>
  <si>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</si>
  <si>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</si>
  <si>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</si>
  <si>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</si>
  <si>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</si>
  <si>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</si>
  <si>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</si>
  <si>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</si>
  <si>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</si>
  <si>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</si>
  <si>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</si>
  <si>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</si>
  <si>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</si>
  <si>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</si>
  <si>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</si>
  <si>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</si>
  <si>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</si>
  <si>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</si>
  <si>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</si>
  <si>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</si>
  <si>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</si>
  <si>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</si>
  <si>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</si>
  <si>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</si>
  <si>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</si>
  <si>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</si>
  <si>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</si>
  <si>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</si>
  <si>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</si>
  <si>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</si>
  <si>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</si>
  <si>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</si>
  <si>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</si>
  <si>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</si>
  <si>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</si>
  <si>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</si>
  <si>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</si>
  <si>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</si>
  <si>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</si>
  <si>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</si>
  <si>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</si>
  <si>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</si>
  <si>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</si>
  <si>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</si>
  <si>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</si>
  <si>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</si>
  <si>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</si>
  <si>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</si>
  <si>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</si>
  <si>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</si>
  <si>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</si>
  <si>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</si>
  <si>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</si>
  <si>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</si>
  <si>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</si>
  <si>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</si>
  <si>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</si>
  <si>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</si>
  <si>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</si>
  <si>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</si>
  <si>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</si>
  <si>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</si>
  <si>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</si>
  <si>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</si>
  <si>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</si>
  <si>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</si>
  <si>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</si>
  <si>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</si>
  <si>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</si>
  <si>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</si>
  <si>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</si>
  <si>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</si>
  <si>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</si>
  <si>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</si>
  <si>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</si>
  <si>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</si>
  <si>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</si>
  <si>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</si>
  <si>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</si>
  <si>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</si>
  <si>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</si>
  <si>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</si>
  <si>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</si>
  <si>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</si>
  <si>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</si>
  <si>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</si>
  <si>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</si>
  <si>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</si>
  <si>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</si>
  <si>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</si>
  <si>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</si>
  <si>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</si>
  <si>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</si>
  <si>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</si>
  <si>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</si>
  <si>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</si>
  <si>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</si>
  <si>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</si>
  <si>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</si>
  <si>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</si>
  <si>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</si>
  <si>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</si>
  <si>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</si>
  <si>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</si>
  <si>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</si>
  <si>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</si>
  <si>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</si>
  <si>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</si>
  <si>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</si>
  <si>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</si>
  <si>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</si>
  <si>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</si>
  <si>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</si>
  <si>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</si>
  <si>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</si>
  <si>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</si>
  <si>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</si>
  <si>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</si>
  <si>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</si>
  <si>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</si>
  <si>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</si>
  <si>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</si>
  <si>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</si>
  <si>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</si>
  <si>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</si>
  <si>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</si>
  <si>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</si>
  <si>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</si>
  <si>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</si>
  <si>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</si>
  <si>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</si>
  <si>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</si>
  <si>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</si>
  <si>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</si>
  <si>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</si>
  <si>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</si>
  <si>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</si>
  <si>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</si>
  <si>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</si>
  <si>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</si>
  <si>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</si>
  <si>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</si>
  <si>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</si>
  <si>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</si>
  <si>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</si>
  <si>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</si>
  <si>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</si>
  <si>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</si>
  <si>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</si>
  <si>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</si>
  <si>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</si>
  <si>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</si>
  <si>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</si>
  <si>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</si>
  <si>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</si>
  <si>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</si>
  <si>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</si>
  <si>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</si>
  <si>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</si>
  <si>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</si>
  <si>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</si>
  <si>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</si>
  <si>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</si>
  <si>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</si>
  <si>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</si>
  <si>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</si>
  <si>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</si>
  <si>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</si>
  <si>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</si>
  <si>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</si>
  <si>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</si>
  <si>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</si>
  <si>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</si>
  <si>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</si>
  <si>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</si>
  <si>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</si>
  <si>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</si>
  <si>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</si>
  <si>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</si>
  <si>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</si>
  <si>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</si>
  <si>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</si>
  <si>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</si>
  <si>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</si>
  <si>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</si>
  <si>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</si>
  <si>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</si>
  <si>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</si>
  <si>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</si>
  <si>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</si>
  <si>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</si>
  <si>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</si>
  <si>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</si>
  <si>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</si>
  <si>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</si>
  <si>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</si>
  <si>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</si>
  <si>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</si>
  <si>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</si>
  <si>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</si>
  <si>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</si>
  <si>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</si>
  <si>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</si>
  <si>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</si>
  <si>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</si>
  <si>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</si>
  <si>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</si>
  <si>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</si>
  <si>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</si>
  <si>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</si>
  <si>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</si>
  <si>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</si>
  <si>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</si>
  <si>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</si>
  <si>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</si>
  <si>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</si>
  <si>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</si>
  <si>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</si>
  <si>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</si>
  <si>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</si>
  <si>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</si>
  <si>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</si>
  <si>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</si>
  <si>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</si>
  <si>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</si>
  <si>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</si>
  <si>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</si>
  <si>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</si>
  <si>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</si>
  <si>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</si>
  <si>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</si>
  <si>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</si>
  <si>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</si>
  <si>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</si>
  <si>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</si>
  <si>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</si>
  <si>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</si>
  <si>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</si>
  <si>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</si>
  <si>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</si>
  <si>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</si>
  <si>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</si>
  <si>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</si>
  <si>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</si>
  <si>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</si>
  <si>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</si>
  <si>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</si>
  <si>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</si>
  <si>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</si>
  <si>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</si>
  <si>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</si>
  <si>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</si>
  <si>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</si>
  <si>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</si>
  <si>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</si>
  <si>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</si>
  <si>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</si>
  <si>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</si>
  <si>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</si>
  <si>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</si>
  <si>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</si>
  <si>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</si>
  <si>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</si>
  <si>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</si>
  <si>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</si>
  <si>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</si>
  <si>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</si>
  <si>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</si>
  <si>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</si>
  <si>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</si>
  <si>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</si>
  <si>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</si>
  <si>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</si>
  <si>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</si>
  <si>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</si>
  <si>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</si>
  <si>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</si>
  <si>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</si>
  <si>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</si>
  <si>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</si>
  <si>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</si>
  <si>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</si>
  <si>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</si>
  <si>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</si>
  <si>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</si>
  <si>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</si>
  <si>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</si>
  <si>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</si>
  <si>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</si>
  <si>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</si>
  <si>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</si>
  <si>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</si>
  <si>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</si>
  <si>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</si>
  <si>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</si>
  <si>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</si>
  <si>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</si>
  <si>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</si>
  <si>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</si>
  <si>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</si>
  <si>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</si>
  <si>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</si>
  <si>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</si>
  <si>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No</t>
  </si>
  <si>
    <t>Yes</t>
  </si>
  <si>
    <t xml:space="preserve">   Amount allowed in 2001, Year 1, (1/12 - 12/1/01 effective date for unbundled rates)</t>
  </si>
  <si>
    <r>
      <t xml:space="preserve">Utility Name: </t>
    </r>
    <r>
      <rPr>
        <b/>
        <sz val="10"/>
        <rFont val="Arial"/>
        <family val="2"/>
      </rPr>
      <t xml:space="preserve"> Northern Ontario Wires Inc</t>
    </r>
  </si>
  <si>
    <t xml:space="preserve">   Amount allowed in 2002, Year 2, [125,838 + 11/12 from last year, (115,771)]</t>
  </si>
  <si>
    <r>
      <t xml:space="preserve">Utility Name:   </t>
    </r>
    <r>
      <rPr>
        <b/>
        <sz val="10"/>
        <rFont val="Arial"/>
        <family val="2"/>
      </rPr>
      <t>Northern Ontario Wires Inc.</t>
    </r>
  </si>
  <si>
    <r>
      <t xml:space="preserve">Reporting period:    </t>
    </r>
    <r>
      <rPr>
        <b/>
        <sz val="10"/>
        <rFont val="Arial"/>
        <family val="2"/>
      </rPr>
      <t>4th Quarter 2001</t>
    </r>
  </si>
  <si>
    <r>
      <t xml:space="preserve">Reporting period:  </t>
    </r>
    <r>
      <rPr>
        <b/>
        <sz val="10"/>
        <rFont val="Arial"/>
        <family val="2"/>
      </rPr>
      <t>4th Quarter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2001</t>
    </r>
  </si>
  <si>
    <t>Norfolk Power Distribution Inc.</t>
  </si>
  <si>
    <t>Reporting Period:  4th Quarter 2001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</si>
</sst>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0.0000%"/>
    <numFmt numFmtId="166" formatCode="#,##0.0000_);\(#,##0.0000\)"/>
    <numFmt numFmtId="167" formatCode="0.00000%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 style="thick"/>
    </border>
    <border>
      <left/>
      <right/>
      <top style="thin"/>
      <bottom style="thin"/>
    </border>
    <border>
      <left/>
      <right/>
      <top style="thick"/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n"/>
      <top style="thick"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ck"/>
      <right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62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8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16" fontId="4" fillId="0" borderId="15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5" fontId="0" fillId="0" borderId="15" xfId="0" applyNumberFormat="1" applyFill="1" applyBorder="1" applyAlignment="1">
      <alignment vertical="top"/>
    </xf>
    <xf numFmtId="165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5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6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65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5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5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4" fillId="35" borderId="0" xfId="0" applyFont="1" applyFill="1" applyBorder="1" applyAlignment="1">
      <alignment vertical="top"/>
    </xf>
    <xf numFmtId="0" fontId="4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4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4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5" fontId="0" fillId="0" borderId="0" xfId="0" applyNumberFormat="1" applyAlignment="1">
      <alignment horizontal="center" vertical="top"/>
    </xf>
    <xf numFmtId="16" fontId="0" fillId="0" borderId="0" xfId="0" applyNumberFormat="1" applyAlignment="1">
      <alignment horizontal="center" vertical="top"/>
    </xf>
    <xf numFmtId="3" fontId="0" fillId="0" borderId="15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15" fontId="4" fillId="0" borderId="0" xfId="0" applyNumberFormat="1" applyFont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="60" zoomScalePageLayoutView="0" workbookViewId="0" topLeftCell="A1">
      <selection activeCell="A7" sqref="A7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439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s="160" t="s">
        <v>457</v>
      </c>
      <c r="C4" s="10"/>
      <c r="D4" s="50" t="s">
        <v>379</v>
      </c>
      <c r="E4" s="10"/>
      <c r="G4" s="10"/>
      <c r="H4" s="10"/>
    </row>
    <row r="5" spans="1:8" ht="13.5" thickBot="1">
      <c r="A5" s="161" t="s">
        <v>458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450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0" t="s">
        <v>449</v>
      </c>
    </row>
    <row r="14" spans="1:4" ht="12.75">
      <c r="A14" s="3"/>
      <c r="C14" s="10"/>
      <c r="D14" s="10"/>
    </row>
    <row r="15" spans="1:4" ht="12.75">
      <c r="A15" s="4" t="s">
        <v>387</v>
      </c>
      <c r="C15" s="157" t="s">
        <v>388</v>
      </c>
      <c r="D15" s="158">
        <v>37621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28259071</v>
      </c>
      <c r="H22" s="5"/>
    </row>
    <row r="24" spans="1:8" ht="12.75">
      <c r="A24" t="s">
        <v>394</v>
      </c>
      <c r="D24" s="122">
        <v>0.5</v>
      </c>
      <c r="H24" s="122"/>
    </row>
    <row r="25" ht="12.75">
      <c r="H25" s="114"/>
    </row>
    <row r="26" spans="1:10" ht="12.75">
      <c r="A26" t="s">
        <v>395</v>
      </c>
      <c r="D26" s="123"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0.0725</v>
      </c>
      <c r="H30" s="126"/>
    </row>
    <row r="31" ht="12.75">
      <c r="H31" s="114"/>
    </row>
    <row r="32" spans="1:8" ht="12.75">
      <c r="A32" t="s">
        <v>398</v>
      </c>
      <c r="D32" s="124">
        <v>2420389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675060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1745329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451</v>
      </c>
      <c r="D39" s="125">
        <v>0</v>
      </c>
      <c r="F39" s="67"/>
      <c r="H39" s="125"/>
      <c r="J39" s="5"/>
      <c r="K39" s="5"/>
    </row>
    <row r="40" spans="1:11" ht="12.75">
      <c r="A40" t="s">
        <v>453</v>
      </c>
      <c r="D40" s="125">
        <v>581776</v>
      </c>
      <c r="F40" s="67"/>
      <c r="H40" s="125"/>
      <c r="J40" s="5"/>
      <c r="K40" s="5"/>
    </row>
    <row r="41" spans="1:11" ht="12.75">
      <c r="A41" t="s">
        <v>403</v>
      </c>
      <c r="D41" s="125">
        <v>581776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404</v>
      </c>
      <c r="B43" s="5"/>
      <c r="C43" s="5"/>
      <c r="D43" s="89">
        <f>D22*D24</f>
        <v>14129535.5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405</v>
      </c>
      <c r="B45" s="5"/>
      <c r="C45" s="5"/>
      <c r="D45" s="89">
        <f>D43*D28</f>
        <v>1395998.1074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406</v>
      </c>
      <c r="B47" s="5"/>
      <c r="C47" s="5"/>
      <c r="D47" s="89">
        <f>D22*D26</f>
        <v>14129535.5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407</v>
      </c>
      <c r="B49" s="5"/>
      <c r="C49" s="5"/>
      <c r="D49" s="89">
        <f>D47*D30</f>
        <v>1024391.32375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408</v>
      </c>
      <c r="B51" s="5"/>
      <c r="C51" s="5"/>
      <c r="D51" s="112">
        <f>((D34+D39)/D32)*D49</f>
        <v>285708.4571986879</v>
      </c>
      <c r="F51" s="5"/>
      <c r="H51" s="111"/>
      <c r="J51" s="5"/>
      <c r="K51" s="5"/>
    </row>
    <row r="52" spans="1:11" ht="12.75">
      <c r="A52" t="s">
        <v>409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410</v>
      </c>
      <c r="B53" s="5"/>
      <c r="C53" s="5"/>
      <c r="D53" s="112">
        <f>((D34+D39+D40)/D32)*D49</f>
        <v>531935.9383044026</v>
      </c>
      <c r="F53" s="5"/>
      <c r="H53" s="111"/>
      <c r="J53" s="5"/>
      <c r="K53" s="5"/>
    </row>
    <row r="54" spans="1:11" ht="12.75">
      <c r="A54" t="s">
        <v>411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412</v>
      </c>
      <c r="B55" s="5"/>
      <c r="C55" s="5"/>
      <c r="D55" s="112">
        <f>D49</f>
        <v>1024391.32375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5" header="0.25" footer="0.25"/>
  <pageSetup horizontalDpi="600" verticalDpi="600" orientation="portrait" r:id="rId1"/>
  <headerFooter alignWithMargins="0">
    <oddHeader>&amp;C&amp;"Arial,Bold"&amp;EFINAL</oddHeader>
    <oddFooter>&amp;L&amp;A
&amp;F&amp;CPage &amp;P&amp;R&amp;T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"/>
  <sheetViews>
    <sheetView view="pageBreakPreview" zoomScale="60" zoomScalePageLayoutView="0" workbookViewId="0" topLeftCell="A1">
      <pane xSplit="2" ySplit="5" topLeftCell="C18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C93" sqref="C93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440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452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432</v>
      </c>
      <c r="L7" s="35"/>
    </row>
    <row r="8" spans="1:12" ht="12.75">
      <c r="A8" t="s">
        <v>456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438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433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434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435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v>0</v>
      </c>
      <c r="D15" s="28" t="s">
        <v>141</v>
      </c>
      <c r="E15" s="92">
        <v>168765</v>
      </c>
      <c r="F15" s="10"/>
      <c r="G15" s="70">
        <v>168765</v>
      </c>
      <c r="H15" s="35" t="s">
        <v>142</v>
      </c>
      <c r="I15" s="92">
        <f>+K15-G15</f>
        <v>-168765</v>
      </c>
      <c r="K15" s="100">
        <f>TAXREC!E26</f>
        <v>0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0</v>
      </c>
      <c r="D20" s="30" t="s">
        <v>144</v>
      </c>
      <c r="E20" s="92">
        <v>378819</v>
      </c>
      <c r="F20" s="5"/>
      <c r="G20" s="159">
        <v>378819</v>
      </c>
      <c r="H20" s="39" t="s">
        <v>145</v>
      </c>
      <c r="I20" s="92">
        <f aca="true" t="shared" si="0" ref="I20:I28">+K20-G20</f>
        <v>-378819</v>
      </c>
      <c r="J20" s="5"/>
      <c r="K20" s="100">
        <f>TAXREC!E29</f>
        <v>0</v>
      </c>
      <c r="L20" s="35" t="s">
        <v>146</v>
      </c>
    </row>
    <row r="21" spans="1:12" ht="12.75">
      <c r="A21" t="s">
        <v>86</v>
      </c>
      <c r="B21" s="10">
        <v>3</v>
      </c>
      <c r="C21" s="64">
        <v>0</v>
      </c>
      <c r="D21" s="30" t="s">
        <v>147</v>
      </c>
      <c r="E21" s="92">
        <f aca="true" t="shared" si="1" ref="E21:E28">+G21-C21</f>
        <v>0</v>
      </c>
      <c r="F21" s="5"/>
      <c r="G21" s="70">
        <v>0</v>
      </c>
      <c r="H21" s="39" t="s">
        <v>148</v>
      </c>
      <c r="I21" s="92">
        <f t="shared" si="0"/>
        <v>0</v>
      </c>
      <c r="J21" s="5"/>
      <c r="K21" s="100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>
        <v>0</v>
      </c>
      <c r="D22" s="23" t="s">
        <v>150</v>
      </c>
      <c r="E22" s="92">
        <v>0</v>
      </c>
      <c r="F22" s="5"/>
      <c r="G22" s="70">
        <v>0</v>
      </c>
      <c r="H22" s="39" t="s">
        <v>151</v>
      </c>
      <c r="I22" s="92">
        <f t="shared" si="0"/>
        <v>0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>
        <v>0</v>
      </c>
      <c r="D23" s="30" t="s">
        <v>153</v>
      </c>
      <c r="E23" s="92">
        <f t="shared" si="1"/>
        <v>0</v>
      </c>
      <c r="F23" s="5"/>
      <c r="G23" s="70">
        <v>0</v>
      </c>
      <c r="H23" s="39" t="s">
        <v>154</v>
      </c>
      <c r="I23" s="92">
        <f t="shared" si="0"/>
        <v>0</v>
      </c>
      <c r="J23" s="5"/>
      <c r="K23" s="100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>
        <v>0</v>
      </c>
      <c r="D24" s="30" t="s">
        <v>157</v>
      </c>
      <c r="E24" s="92">
        <f t="shared" si="1"/>
        <v>0</v>
      </c>
      <c r="F24" s="5"/>
      <c r="G24" s="70">
        <v>0</v>
      </c>
      <c r="H24" s="39" t="s">
        <v>158</v>
      </c>
      <c r="I24" s="92">
        <f t="shared" si="0"/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>
        <v>0</v>
      </c>
      <c r="D26" s="30" t="s">
        <v>160</v>
      </c>
      <c r="E26" s="92">
        <f t="shared" si="1"/>
        <v>0</v>
      </c>
      <c r="F26" s="5"/>
      <c r="G26" s="70">
        <v>0</v>
      </c>
      <c r="H26" s="39" t="s">
        <v>161</v>
      </c>
      <c r="I26" s="92">
        <f t="shared" si="0"/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>
        <v>0</v>
      </c>
      <c r="D27" s="30" t="s">
        <v>160</v>
      </c>
      <c r="E27" s="92">
        <f t="shared" si="1"/>
        <v>0</v>
      </c>
      <c r="F27" s="5"/>
      <c r="G27" s="70">
        <v>0</v>
      </c>
      <c r="H27" s="39" t="s">
        <v>161</v>
      </c>
      <c r="I27" s="92">
        <f t="shared" si="0"/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420</v>
      </c>
      <c r="B28" s="10">
        <v>7</v>
      </c>
      <c r="C28" s="64">
        <v>0</v>
      </c>
      <c r="D28" s="30" t="s">
        <v>160</v>
      </c>
      <c r="E28" s="92">
        <f t="shared" si="1"/>
        <v>0</v>
      </c>
      <c r="F28" s="5"/>
      <c r="G28" s="70">
        <v>0</v>
      </c>
      <c r="H28" s="39" t="s">
        <v>161</v>
      </c>
      <c r="I28" s="92">
        <f t="shared" si="0"/>
        <v>0</v>
      </c>
      <c r="J28" s="5"/>
      <c r="K28" s="100">
        <f>TAXREC!E84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>
        <v>0</v>
      </c>
      <c r="D30" s="30" t="s">
        <v>163</v>
      </c>
      <c r="E30" s="92">
        <v>-146093</v>
      </c>
      <c r="F30" s="5"/>
      <c r="G30" s="70">
        <v>-146093</v>
      </c>
      <c r="H30" s="39" t="s">
        <v>164</v>
      </c>
      <c r="I30" s="92">
        <f aca="true" t="shared" si="2" ref="I30:I38">+K30-G30</f>
        <v>146093</v>
      </c>
      <c r="J30" s="5"/>
      <c r="K30" s="100">
        <f>TAXREC!E89</f>
        <v>0</v>
      </c>
      <c r="L30" s="35" t="s">
        <v>165</v>
      </c>
    </row>
    <row r="31" spans="1:12" ht="12.75">
      <c r="A31" t="s">
        <v>365</v>
      </c>
      <c r="B31" s="10">
        <v>9</v>
      </c>
      <c r="C31" s="64">
        <v>0</v>
      </c>
      <c r="D31" s="30" t="s">
        <v>166</v>
      </c>
      <c r="E31" s="92">
        <v>0</v>
      </c>
      <c r="F31" s="5"/>
      <c r="G31" s="70">
        <v>0</v>
      </c>
      <c r="H31" s="39" t="s">
        <v>167</v>
      </c>
      <c r="I31" s="92">
        <f t="shared" si="2"/>
        <v>0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>
        <v>0</v>
      </c>
      <c r="D32" s="30" t="s">
        <v>170</v>
      </c>
      <c r="E32" s="92">
        <f aca="true" t="shared" si="3" ref="E32:E38">+G32-C32</f>
        <v>0</v>
      </c>
      <c r="F32" s="5"/>
      <c r="G32" s="70">
        <v>0</v>
      </c>
      <c r="H32" s="39" t="s">
        <v>171</v>
      </c>
      <c r="I32" s="92">
        <f t="shared" si="2"/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 t="shared" si="3"/>
        <v>0</v>
      </c>
      <c r="F33" s="5"/>
      <c r="G33" s="70">
        <v>0</v>
      </c>
      <c r="H33" s="39" t="s">
        <v>174</v>
      </c>
      <c r="I33" s="92">
        <f t="shared" si="2"/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431</v>
      </c>
      <c r="B34" s="51">
        <v>12</v>
      </c>
      <c r="C34" s="64">
        <v>0</v>
      </c>
      <c r="D34" s="30" t="s">
        <v>176</v>
      </c>
      <c r="E34" s="92">
        <v>-71427</v>
      </c>
      <c r="F34" s="5"/>
      <c r="G34" s="70">
        <v>-71427</v>
      </c>
      <c r="H34" s="39" t="s">
        <v>177</v>
      </c>
      <c r="I34" s="92">
        <f t="shared" si="2"/>
        <v>71427</v>
      </c>
      <c r="J34" s="5"/>
      <c r="K34" s="100">
        <f>TAXREC!E93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>
        <v>0</v>
      </c>
      <c r="D36" s="30" t="s">
        <v>179</v>
      </c>
      <c r="E36" s="92">
        <f t="shared" si="3"/>
        <v>0</v>
      </c>
      <c r="F36" s="5"/>
      <c r="G36" s="70">
        <v>0</v>
      </c>
      <c r="H36" s="39" t="s">
        <v>180</v>
      </c>
      <c r="I36" s="92">
        <f t="shared" si="2"/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>
        <v>0</v>
      </c>
      <c r="D37" s="30" t="s">
        <v>179</v>
      </c>
      <c r="E37" s="92">
        <f t="shared" si="3"/>
        <v>0</v>
      </c>
      <c r="F37" s="5"/>
      <c r="G37" s="70">
        <v>0</v>
      </c>
      <c r="H37" s="39" t="s">
        <v>180</v>
      </c>
      <c r="I37" s="92">
        <f t="shared" si="2"/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419</v>
      </c>
      <c r="B38" s="10">
        <v>13</v>
      </c>
      <c r="C38" s="64">
        <v>0</v>
      </c>
      <c r="D38" s="30" t="s">
        <v>179</v>
      </c>
      <c r="E38" s="92">
        <f t="shared" si="3"/>
        <v>0</v>
      </c>
      <c r="F38" s="5"/>
      <c r="G38" s="70">
        <v>0</v>
      </c>
      <c r="H38" s="39" t="s">
        <v>180</v>
      </c>
      <c r="I38" s="92">
        <f t="shared" si="2"/>
        <v>0</v>
      </c>
      <c r="J38" s="5"/>
      <c r="K38" s="100">
        <f>TAXREC!E133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0</v>
      </c>
      <c r="D40" s="42"/>
      <c r="E40" s="93">
        <f>SUM(E15:E39)</f>
        <v>330064</v>
      </c>
      <c r="F40" s="7"/>
      <c r="G40" s="96">
        <f>SUM(G15:G39)</f>
        <v>330064</v>
      </c>
      <c r="H40" s="43"/>
      <c r="I40" s="93">
        <f>SUM(I15:I39)</f>
        <v>-330064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0.3862</v>
      </c>
      <c r="D44" s="30" t="s">
        <v>182</v>
      </c>
      <c r="E44" s="95">
        <v>0.02</v>
      </c>
      <c r="F44" s="5"/>
      <c r="G44" s="72">
        <v>0.4062</v>
      </c>
      <c r="H44" s="39" t="s">
        <v>183</v>
      </c>
      <c r="I44" s="95">
        <f>+K44-G44</f>
        <v>-0.020000000000000018</v>
      </c>
      <c r="J44" s="5"/>
      <c r="K44" s="101"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0</v>
      </c>
      <c r="D47" s="42"/>
      <c r="E47" s="96">
        <f>+G47-C47</f>
        <v>134071.9968</v>
      </c>
      <c r="F47" s="7"/>
      <c r="G47" s="96">
        <f>G40*G44</f>
        <v>134071.9968</v>
      </c>
      <c r="H47" s="43"/>
      <c r="I47" s="98">
        <f>K47-G47</f>
        <v>-134071.9968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>
        <v>0</v>
      </c>
      <c r="D49" s="30" t="s">
        <v>185</v>
      </c>
      <c r="E49" s="92">
        <f>+G49-C49</f>
        <v>0</v>
      </c>
      <c r="F49" s="8"/>
      <c r="G49" s="70">
        <v>0</v>
      </c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0</v>
      </c>
      <c r="D51" s="32"/>
      <c r="E51" s="97">
        <f>+E47-E49</f>
        <v>134071.9968</v>
      </c>
      <c r="F51" s="6"/>
      <c r="G51" s="97">
        <f>+G47-G49</f>
        <v>134071.9968</v>
      </c>
      <c r="H51" s="40"/>
      <c r="I51" s="97">
        <f>+I47-I49</f>
        <v>-134071.9968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v>0</v>
      </c>
      <c r="D59" s="30" t="s">
        <v>188</v>
      </c>
      <c r="E59" s="92">
        <v>28259071</v>
      </c>
      <c r="F59" s="5"/>
      <c r="G59" s="70">
        <v>28259071</v>
      </c>
      <c r="H59" s="39" t="s">
        <v>189</v>
      </c>
      <c r="I59" s="92">
        <f>+K59-G59</f>
        <v>-28259071</v>
      </c>
      <c r="J59" s="5"/>
      <c r="K59" s="100">
        <f>TAXREC!E228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64">
        <v>0</v>
      </c>
      <c r="D60" s="30" t="s">
        <v>191</v>
      </c>
      <c r="E60" s="92">
        <f>+G60-C60</f>
        <v>-5000000</v>
      </c>
      <c r="F60" s="5"/>
      <c r="G60" s="70">
        <v>-5000000</v>
      </c>
      <c r="H60" s="39" t="s">
        <v>192</v>
      </c>
      <c r="I60" s="92">
        <f>+K60-G60</f>
        <v>5000000</v>
      </c>
      <c r="J60" s="5"/>
      <c r="K60" s="100">
        <f>TAXREC!E230</f>
        <v>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0</v>
      </c>
      <c r="D61" s="42"/>
      <c r="E61" s="98">
        <f>SUM(E59:E60)</f>
        <v>23259071</v>
      </c>
      <c r="F61" s="7"/>
      <c r="G61" s="96">
        <f>SUM(G59:G60)</f>
        <v>23259071</v>
      </c>
      <c r="H61" s="43"/>
      <c r="I61" s="98">
        <f>SUM(I59:I60)</f>
        <v>-23259071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0</v>
      </c>
      <c r="D65" s="62"/>
      <c r="E65" s="96">
        <f>+G65-C65</f>
        <v>17444.30325</v>
      </c>
      <c r="F65" s="7"/>
      <c r="G65" s="96">
        <f>+G61*G63/4</f>
        <v>17444.30325</v>
      </c>
      <c r="H65" s="21"/>
      <c r="I65" s="98">
        <f>+K65-G65</f>
        <v>-17444.30325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v>0</v>
      </c>
      <c r="D68" s="30" t="s">
        <v>197</v>
      </c>
      <c r="E68" s="92">
        <f>E59</f>
        <v>28259071</v>
      </c>
      <c r="F68" s="8"/>
      <c r="G68" s="70">
        <f>G59</f>
        <v>28259071</v>
      </c>
      <c r="H68" s="39" t="s">
        <v>198</v>
      </c>
      <c r="I68" s="92">
        <f>+K68-G68</f>
        <v>-28259071</v>
      </c>
      <c r="J68" s="8"/>
      <c r="K68" s="100">
        <f>TAXREC!E299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64">
        <v>0</v>
      </c>
      <c r="D69" s="30" t="s">
        <v>200</v>
      </c>
      <c r="E69" s="92">
        <f>+G69-C69</f>
        <v>-10000000</v>
      </c>
      <c r="F69" s="8"/>
      <c r="G69" s="70">
        <v>-10000000</v>
      </c>
      <c r="H69" s="39" t="s">
        <v>201</v>
      </c>
      <c r="I69" s="92">
        <f>+K69-G69</f>
        <v>10000000</v>
      </c>
      <c r="J69" s="8"/>
      <c r="K69" s="100">
        <f>TAXREC!E301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0</v>
      </c>
      <c r="D70" s="42"/>
      <c r="E70" s="98">
        <f>E68+E69</f>
        <v>18259071</v>
      </c>
      <c r="F70" s="7"/>
      <c r="G70" s="96">
        <f>G68+G69</f>
        <v>18259071</v>
      </c>
      <c r="H70" s="43"/>
      <c r="I70" s="98">
        <f>SUM(I68:I69)</f>
        <v>-18259071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0</v>
      </c>
      <c r="D74" s="30"/>
      <c r="E74" s="92">
        <f>+G74-C74</f>
        <v>41082.90975</v>
      </c>
      <c r="F74" s="8"/>
      <c r="G74" s="100">
        <f>+G70*G72</f>
        <v>41082.90975</v>
      </c>
      <c r="H74" s="39"/>
      <c r="I74" s="92">
        <f>+K74-G74</f>
        <v>-41082.90975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v>0</v>
      </c>
      <c r="D75" s="30" t="s">
        <v>206</v>
      </c>
      <c r="E75" s="92">
        <f>+G75-C75</f>
        <v>-3697</v>
      </c>
      <c r="F75" s="8"/>
      <c r="G75" s="100">
        <v>-3697</v>
      </c>
      <c r="H75" s="39" t="s">
        <v>207</v>
      </c>
      <c r="I75" s="92">
        <f>+K75-G75</f>
        <v>3697</v>
      </c>
      <c r="J75" s="8"/>
      <c r="K75" s="100">
        <f>(0.0112*K40)*-1</f>
        <v>0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0</v>
      </c>
      <c r="D77" s="31"/>
      <c r="E77" s="96">
        <f>SUM(E74:E76)</f>
        <v>37385.90975</v>
      </c>
      <c r="F77" s="7"/>
      <c r="G77" s="96">
        <f>SUM(G74:G76)</f>
        <v>37385.90975</v>
      </c>
      <c r="H77" s="21"/>
      <c r="I77" s="98">
        <f>SUM(I74:I76)</f>
        <v>-37385.90975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v>0</v>
      </c>
      <c r="D82" s="30" t="s">
        <v>209</v>
      </c>
      <c r="E82" s="92">
        <f>+G82-C82</f>
        <v>225786.45469855168</v>
      </c>
      <c r="F82" s="5"/>
      <c r="G82" s="100">
        <f>G51/(1-G44)</f>
        <v>225786.45469855168</v>
      </c>
      <c r="H82" s="39" t="s">
        <v>210</v>
      </c>
      <c r="I82" s="92">
        <f>+K82-G82</f>
        <v>-225786.45469855168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v>0</v>
      </c>
      <c r="D83" s="30" t="s">
        <v>211</v>
      </c>
      <c r="E83" s="92">
        <f>+G83-C83</f>
        <v>-1463</v>
      </c>
      <c r="F83" s="5"/>
      <c r="G83" s="100">
        <v>-1463</v>
      </c>
      <c r="H83" s="39" t="s">
        <v>212</v>
      </c>
      <c r="I83" s="92">
        <f>+K83-G83</f>
        <v>1463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213</v>
      </c>
      <c r="E84" s="92">
        <f>+G84-C84</f>
        <v>17444.30325</v>
      </c>
      <c r="F84" s="5"/>
      <c r="G84" s="100">
        <f>G65</f>
        <v>17444.30325</v>
      </c>
      <c r="H84" s="39" t="s">
        <v>214</v>
      </c>
      <c r="I84" s="92">
        <f>+K84-G84</f>
        <v>-17444.30325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0</v>
      </c>
      <c r="D87" s="41"/>
      <c r="E87" s="99">
        <f>SUM(E82:E85)</f>
        <v>241767.75794855168</v>
      </c>
      <c r="F87" s="6"/>
      <c r="G87" s="99">
        <f>SUM(G82:G86)</f>
        <v>241767.75794855168</v>
      </c>
      <c r="H87" s="6"/>
      <c r="I87" s="99">
        <f>SUM(I82:I85)</f>
        <v>-241767.75794855168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441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425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425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425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425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425</v>
      </c>
      <c r="K102" s="67"/>
    </row>
    <row r="103" spans="1:11" ht="12.75">
      <c r="A103" t="s">
        <v>418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425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425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425</v>
      </c>
      <c r="K107" s="67"/>
    </row>
    <row r="108" spans="1:11" ht="12.75">
      <c r="A108" s="110" t="s">
        <v>442</v>
      </c>
      <c r="B108" s="10">
        <v>12</v>
      </c>
      <c r="C108" s="67"/>
      <c r="E108" s="67"/>
      <c r="G108" s="67"/>
      <c r="I108" s="124">
        <f>I135</f>
        <v>0</v>
      </c>
      <c r="J108" s="120" t="s">
        <v>427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425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425</v>
      </c>
      <c r="K110" s="67"/>
    </row>
    <row r="111" spans="1:11" ht="12.75">
      <c r="A111" t="s">
        <v>417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425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426</v>
      </c>
      <c r="B114" s="10"/>
      <c r="C114" s="67"/>
      <c r="E114" s="67"/>
      <c r="G114" s="67"/>
      <c r="I114" s="149">
        <f>SUM(I98:I102)+SUM(I105:I110)+I112</f>
        <v>0</v>
      </c>
      <c r="J114" s="120" t="s">
        <v>425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423</v>
      </c>
      <c r="I119" s="125"/>
    </row>
    <row r="120" spans="1:9" ht="12.75">
      <c r="A120" s="17"/>
      <c r="I120" s="125"/>
    </row>
    <row r="121" spans="1:9" ht="12.75">
      <c r="A121" s="110" t="s">
        <v>443</v>
      </c>
      <c r="B121" s="10"/>
      <c r="C121" s="67"/>
      <c r="D121" s="67"/>
      <c r="E121" s="67"/>
      <c r="F121" s="67"/>
      <c r="G121" s="67"/>
      <c r="H121" s="67"/>
      <c r="I121" s="148">
        <f>REGINFO!D49*-1</f>
        <v>-1024391.32375</v>
      </c>
    </row>
    <row r="122" spans="1:9" ht="12.75">
      <c r="A122" s="110" t="s">
        <v>444</v>
      </c>
      <c r="B122" s="10"/>
      <c r="C122" s="67"/>
      <c r="D122" s="67"/>
      <c r="E122" s="67"/>
      <c r="F122" s="67"/>
      <c r="G122" s="67"/>
      <c r="H122" s="67"/>
      <c r="I122" s="148">
        <f>G34*-1</f>
        <v>71427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421</v>
      </c>
      <c r="B124" s="10"/>
      <c r="C124" s="67"/>
      <c r="D124" s="67"/>
      <c r="E124" s="67"/>
      <c r="F124" s="67"/>
      <c r="G124" s="67"/>
      <c r="H124" s="67"/>
      <c r="I124" s="150">
        <f>SUM(I121:I123)</f>
        <v>-952964.32375</v>
      </c>
    </row>
    <row r="125" spans="1:9" ht="12.75">
      <c r="A125" s="110" t="s">
        <v>422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428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429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445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446</v>
      </c>
      <c r="B131" s="10"/>
      <c r="C131" s="67"/>
      <c r="D131" s="67"/>
      <c r="E131" s="67"/>
      <c r="F131" s="67"/>
      <c r="G131" s="67"/>
      <c r="H131" s="67"/>
      <c r="I131" s="148">
        <f>REGINFO!D49</f>
        <v>1024391.32375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424</v>
      </c>
      <c r="B133" s="10"/>
      <c r="C133" s="67"/>
      <c r="D133" s="67"/>
      <c r="E133" s="67"/>
      <c r="F133" s="67"/>
      <c r="G133" s="67"/>
      <c r="H133" s="67"/>
      <c r="I133" s="150">
        <f>SUM(I130:I132)</f>
        <v>1024391.32375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447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430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448</v>
      </c>
      <c r="B137" s="10"/>
      <c r="C137" s="67"/>
      <c r="D137" s="67"/>
      <c r="E137" s="67"/>
      <c r="F137" s="67"/>
      <c r="G137" s="67"/>
      <c r="H137" s="67"/>
      <c r="I137" s="151">
        <f>+I124+I133</f>
        <v>71427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25" footer="0.25"/>
  <pageSetup horizontalDpi="600" verticalDpi="600" orientation="landscape" scale="75" r:id="rId1"/>
  <headerFooter alignWithMargins="0">
    <oddHeader>&amp;C&amp;"Arial,Bold"&amp;EFINAL</oddHeader>
    <oddFooter>&amp;L&amp;A
&amp;F&amp;CPage &amp;P&amp;R&amp;T
&amp;D</oddFooter>
  </headerFooter>
  <rowBreaks count="2" manualBreakCount="2">
    <brk id="55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view="pageBreakPreview" zoomScale="60" zoomScalePageLayoutView="0" workbookViewId="0" topLeftCell="A103">
      <selection activeCell="A15" sqref="A15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440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454</v>
      </c>
      <c r="B7" s="45"/>
      <c r="C7" s="82"/>
      <c r="D7" s="82"/>
      <c r="E7" s="82"/>
      <c r="F7" s="45"/>
      <c r="G7" s="3"/>
      <c r="H7" s="3"/>
    </row>
    <row r="8" spans="1:8" ht="12.75">
      <c r="A8" s="4" t="s">
        <v>455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436</v>
      </c>
      <c r="B10" s="45"/>
      <c r="C10" s="82"/>
      <c r="D10" s="82"/>
      <c r="E10" s="83"/>
      <c r="F10" s="10"/>
    </row>
    <row r="11" spans="1:6" ht="12.75">
      <c r="A11" s="3" t="s">
        <v>437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414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415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/>
      <c r="D93" s="67"/>
      <c r="E93" s="129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416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413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224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/>
      <c r="D230" s="67"/>
      <c r="E230" s="129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287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/>
      <c r="D301" s="67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IMBSI</cp:lastModifiedBy>
  <cp:lastPrinted>2002-02-22T19:03:43Z</cp:lastPrinted>
  <dcterms:created xsi:type="dcterms:W3CDTF">2001-11-07T16:15:53Z</dcterms:created>
  <dcterms:modified xsi:type="dcterms:W3CDTF">2011-09-19T19:48:58Z</dcterms:modified>
  <cp:category/>
  <cp:version/>
  <cp:contentType/>
  <cp:contentStatus/>
</cp:coreProperties>
</file>