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1"/>
  </bookViews>
  <sheets>
    <sheet name="REGINFO" sheetId="1" r:id="rId1"/>
    <sheet name="TAXCALC" sheetId="2" r:id="rId2"/>
  </sheets>
  <externalReferences>
    <externalReference r:id="rId5"/>
    <externalReference r:id="rId6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1">'TAXCALC'!$A$1:$H$211</definedName>
    <definedName name="_xlnm.Print_Titles" localSheetId="1">'TAXCALC'!$A:$A,'TAXCALC'!$1:$13</definedName>
    <definedName name="Ratebase" localSheetId="1">'[2]REGINFO'!$D$31</definedName>
    <definedName name="Ratebase">'REGINFO'!$D$31</definedName>
    <definedName name="Surtax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Jim</author>
  </authors>
  <commentList>
    <comment ref="G67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effective allocation of exemption </t>
        </r>
      </text>
    </comment>
  </commentList>
</comments>
</file>

<file path=xl/sharedStrings.xml><?xml version="1.0" encoding="utf-8"?>
<sst xmlns="http://schemas.openxmlformats.org/spreadsheetml/2006/main" count="285" uniqueCount="213">
  <si>
    <t>PILs TAXES - EB-2008-381</t>
  </si>
  <si>
    <t>Version 2009.1</t>
  </si>
  <si>
    <t>REGULATORY INFORMATION  (REGINFO)</t>
  </si>
  <si>
    <t>Utility Name: Norfolk Power Distribution Inc.</t>
  </si>
  <si>
    <t>Colour Code</t>
  </si>
  <si>
    <t>Reporting period:  2004</t>
  </si>
  <si>
    <t>Input Cell</t>
  </si>
  <si>
    <t>Formula in Cell</t>
  </si>
  <si>
    <t>Days in reporting period:</t>
  </si>
  <si>
    <t>days</t>
  </si>
  <si>
    <t>Total days in the calendar year: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</si>
  <si>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</si>
  <si>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</si>
  <si>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</si>
  <si>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</si>
  <si>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</si>
  <si>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</si>
  <si>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</si>
  <si>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Is the utility a non-profit corporation?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</si>
  <si>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</si>
  <si>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</si>
  <si>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>OCT</t>
  </si>
  <si>
    <t>LCT</t>
  </si>
  <si>
    <t>Please identify the % used to allocate the OCT and LCT exemptions in Cells C65 &amp; C74 in the TAXCALC spreadsheet.</t>
  </si>
  <si>
    <t>Accounting Year End</t>
  </si>
  <si>
    <t>Date</t>
  </si>
  <si>
    <t>12-31-2004</t>
  </si>
  <si>
    <t>MARR NO TAX CALCULATIONS</t>
  </si>
  <si>
    <t>Regulatory</t>
  </si>
  <si>
    <t>SHEET #7  FINAL RUD MODEL DATA</t>
  </si>
  <si>
    <t>Income</t>
  </si>
  <si>
    <t>(FROM 1999 FINANCIAL STATEMENTS)</t>
  </si>
  <si>
    <t>USE BOARD-APPROVED AMOUNTS</t>
  </si>
  <si>
    <t>Rate Base (wires-only)</t>
  </si>
  <si>
    <t>Common Equity Ratio (CER)</t>
  </si>
  <si>
    <t xml:space="preserve"> 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</si>
  <si>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</si>
  <si>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</si>
  <si>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</si>
  <si>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</si>
  <si>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</si>
  <si>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</si>
  <si>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</si>
  <si>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</si>
  <si>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</si>
  <si>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</si>
  <si>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</si>
  <si>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Amount allowed in 2005 - Third tranche of MARR re: CDM</t>
  </si>
  <si>
    <t xml:space="preserve">   Other Board-approved changes to MARR or incremental revenue</t>
  </si>
  <si>
    <t xml:space="preserve">           Total Regulatory Income</t>
  </si>
  <si>
    <t>Equity</t>
  </si>
  <si>
    <t>Return at target ROE</t>
  </si>
  <si>
    <t>Debt</t>
  </si>
  <si>
    <t>Deemed interest amount in 100% of MARR</t>
  </si>
  <si>
    <t>Phase-in of interest - Year 1 (2001)</t>
  </si>
  <si>
    <t xml:space="preserve">   ((D43+D47)/D41)*D61</t>
  </si>
  <si>
    <t>Phase-in of interest - Year 2  (2002)</t>
  </si>
  <si>
    <t xml:space="preserve">   ((D43+D47+D48)/D41)*D61</t>
  </si>
  <si>
    <t>Phase-in of interest - Year 3 (2003) and forward</t>
  </si>
  <si>
    <t xml:space="preserve">   ((D43+D47+D48)/D41)*D61  (due to Bill 210)</t>
  </si>
  <si>
    <t>Phase-in of interest - 2005</t>
  </si>
  <si>
    <t>ITEM</t>
  </si>
  <si>
    <t>Initial</t>
  </si>
  <si>
    <t>M of F</t>
  </si>
  <si>
    <t xml:space="preserve">Tax </t>
  </si>
  <si>
    <t xml:space="preserve">PILs DEFERRAL AND VARIANCE ACCOUNTS  </t>
  </si>
  <si>
    <t>Estimate</t>
  </si>
  <si>
    <t>Filing</t>
  </si>
  <si>
    <t>Returns</t>
  </si>
  <si>
    <t>Variance</t>
  </si>
  <si>
    <t>("Wires-only" business - see Tab TAXREC)</t>
  </si>
  <si>
    <t>K-C</t>
  </si>
  <si>
    <t>Explanation</t>
  </si>
  <si>
    <t>Column</t>
  </si>
  <si>
    <t xml:space="preserve">DO NOT INPUT INTO AREA </t>
  </si>
  <si>
    <t>Brought</t>
  </si>
  <si>
    <t>From</t>
  </si>
  <si>
    <t>TAXREC</t>
  </si>
  <si>
    <t>$</t>
  </si>
  <si>
    <t>I) CORPORATE INCOME TAXES</t>
  </si>
  <si>
    <t>Regulatory Net Income  REGINFO E53</t>
  </si>
  <si>
    <t>BOOK TO TAX ADJUSTMENTS</t>
  </si>
  <si>
    <t>Additions:</t>
  </si>
  <si>
    <t>Depreciation &amp; Amortization</t>
  </si>
  <si>
    <t>Employee Benefit Plans - Accrued, Not Paid</t>
  </si>
  <si>
    <t>Tax reserves - beginning of year</t>
  </si>
  <si>
    <t>Reserves from financial statements - end of year</t>
  </si>
  <si>
    <t>Regulatory Adjustments - increase in income</t>
  </si>
  <si>
    <t>Other Additions (See Tab entitled "TAXREC")</t>
  </si>
  <si>
    <t xml:space="preserve">  "Material" Items from "TAXREC" worksheet </t>
  </si>
  <si>
    <t xml:space="preserve">  Other Additions (not "Material") "TAXREC" </t>
  </si>
  <si>
    <t xml:space="preserve">  "Material Items from "TAXREC 2" worksheet</t>
  </si>
  <si>
    <t xml:space="preserve">  Other Additions (not "Material") "TAXREC 2" </t>
  </si>
  <si>
    <t>Items on which true-up does not apply "TAXREC 3"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</si>
  <si>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</si>
  <si>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>Capital Cost Allowance and CEC</t>
  </si>
  <si>
    <t>Employee Benefit Plans - Paid Amounts</t>
  </si>
  <si>
    <t>Items Capitalized for Regulatory Purposes</t>
  </si>
  <si>
    <t>Regulatory Adjustments - deduction for tax purposes in Item 5</t>
  </si>
  <si>
    <t>Interest Expense Deemed/ Incurred</t>
  </si>
  <si>
    <t>Tax reserves - end of year</t>
  </si>
  <si>
    <t>Reserves from financial statements - beginning of year</t>
  </si>
  <si>
    <t>Contributions to deferred income plans</t>
  </si>
  <si>
    <t>Contributions to pension plans</t>
  </si>
  <si>
    <t>Interest capitalized for accounting but deducted for tax</t>
  </si>
  <si>
    <t>Other Deductions (See Tab entitled "TAXREC")</t>
  </si>
  <si>
    <t xml:space="preserve">  Other Deductions (not "Material") "TAXREC" </t>
  </si>
  <si>
    <t xml:space="preserve">  Material Items from "TAXREC 2" worksheet</t>
  </si>
  <si>
    <t xml:space="preserve">  Other Deductions (not "Material") "TAXREC 2" </t>
  </si>
  <si>
    <t>TAXABLE INCOME/ (LOSS)</t>
  </si>
  <si>
    <t>Before loss C/F</t>
  </si>
  <si>
    <t>BLENDED INCOME TAX RATE</t>
  </si>
  <si>
    <t>Tab Tax Rates - Regulatory from Table 1;  Actual from Table 3</t>
  </si>
  <si>
    <t>REGULATORY INCOME TAX</t>
  </si>
  <si>
    <t>Actual</t>
  </si>
  <si>
    <t>Miscellaneous Tax Credits</t>
  </si>
  <si>
    <t xml:space="preserve">  Total Regulatory Income Tax</t>
  </si>
  <si>
    <t>II) CAPITAL TAXES</t>
  </si>
  <si>
    <t>Ontario</t>
  </si>
  <si>
    <t>Base</t>
  </si>
  <si>
    <t>Less: Exemption -Tax Rates - Regulatory, Table 1;  Actual, Table 3</t>
  </si>
  <si>
    <t>Taxable Capital</t>
  </si>
  <si>
    <t>Rate - Tax Rates - Regulatory, Table 1;  Actual, Table 3</t>
  </si>
  <si>
    <t xml:space="preserve">       Ontario Capital Tax</t>
  </si>
  <si>
    <t>Federal Large Corporations Tax</t>
  </si>
  <si>
    <t>Gross Amount of LCT before surtax offset (Taxable Capital x Rate)</t>
  </si>
  <si>
    <t>Less: Federal Surtax  1.12% x Taxable Income</t>
  </si>
  <si>
    <t>Net LCT</t>
  </si>
  <si>
    <t xml:space="preserve">III) INCLUSION IN RATES </t>
  </si>
  <si>
    <t>Income Tax Rate used for gross- up (exclude surtax)</t>
  </si>
  <si>
    <t>Income Tax (proxy tax is grossed-up)</t>
  </si>
  <si>
    <t>Actual 2004</t>
  </si>
  <si>
    <t>LCT (proxy tax is grossed-up)</t>
  </si>
  <si>
    <t>Ontario Capital Tax (no gross-up since it is deductible)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</si>
  <si>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</si>
  <si>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 xml:space="preserve">                                                               RAM DECISION</t>
  </si>
  <si>
    <t xml:space="preserve">IV) FUTURE TRUE-UPS  </t>
  </si>
  <si>
    <t>IV a) Calculation of the True-up Variance</t>
  </si>
  <si>
    <t>DR/(CR)</t>
  </si>
  <si>
    <t>In Additions:</t>
  </si>
  <si>
    <t>Tax reserves deducted in prior year</t>
  </si>
  <si>
    <t>Reserves from financial statements-end of year</t>
  </si>
  <si>
    <t>Regulatory Adjustments</t>
  </si>
  <si>
    <t>Other additions "Material" Items TAXREC</t>
  </si>
  <si>
    <t>Other additions "Material" Items TAXREC 2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</si>
  <si>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</si>
  <si>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</si>
  <si>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Tax reserves claimed in current year</t>
  </si>
  <si>
    <t>Reserves from F/S beginning of year</t>
  </si>
  <si>
    <t>Other deductions "Material" Items TAXREC</t>
  </si>
  <si>
    <t>Other deductions "Material" Item  TAXREC 2</t>
  </si>
  <si>
    <t>Total TRUE-UPS before tax effect</t>
  </si>
  <si>
    <t>=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</si>
  <si>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2"/>
      </rPr>
      <t>Utility's tax return</t>
    </r>
  </si>
  <si>
    <t>x</t>
  </si>
  <si>
    <t>Income Tax Effect on True-up adjustments</t>
  </si>
  <si>
    <t>Less: Miscellaneous Tax Credits</t>
  </si>
  <si>
    <t>Total Income Tax on True-ups</t>
  </si>
  <si>
    <t>Income Tax Rate used for gross-up (exclude surtax)</t>
  </si>
  <si>
    <t>TRUE-UP VARIANCE ADJUSTMENT</t>
  </si>
  <si>
    <t>No reconciling items requiring true-up</t>
  </si>
  <si>
    <t>IV b) Calculation of the Deferral Account Variance caused by changes in legislation</t>
  </si>
  <si>
    <t>REGULATORY TAXABLE INCOME /(LOSSES) (as reported in the initial estimate column)</t>
  </si>
  <si>
    <t xml:space="preserve">REVISED CORPORATE INCOME TAX RATE </t>
  </si>
  <si>
    <t>REVISED REGULATORY INCOME TAX</t>
  </si>
  <si>
    <t xml:space="preserve">Less: Revised Miscellaneous Tax Credits </t>
  </si>
  <si>
    <t>-</t>
  </si>
  <si>
    <t>Total Revised Regulatory Income Tax</t>
  </si>
  <si>
    <t>Less: Regulatory Income Tax reported in the Initial Estimate Column (Cell C58)</t>
  </si>
  <si>
    <t>Tax Rate dropped from 38.62 to 36.12</t>
  </si>
  <si>
    <t>Regulatory Income Tax Variance</t>
  </si>
  <si>
    <t>Ontario Capital Tax</t>
  </si>
  <si>
    <t>Less: Exemption from tab Tax Rates, Table 2, cell C39</t>
  </si>
  <si>
    <t xml:space="preserve">Revised deemed taxable capital </t>
  </si>
  <si>
    <t>Rate - Tab Tax Rates cell C36</t>
  </si>
  <si>
    <t>Revised Ontario Capital Tax</t>
  </si>
  <si>
    <t>Less: Ontario Capital Tax reported in the initial estimate column (Cell C70)</t>
  </si>
  <si>
    <t>Regulatory Ontario Capital Tax Variance</t>
  </si>
  <si>
    <t xml:space="preserve">No change in tax rates - no true-up </t>
  </si>
  <si>
    <t>Federal LCT</t>
  </si>
  <si>
    <t xml:space="preserve">Less: Exemption from tab Tax Rates, Table 2, cell C40 </t>
  </si>
  <si>
    <t>Revised Federal LCT</t>
  </si>
  <si>
    <t>Rate (as a result of legislative changes) tab 'Tax Rates' cell C36</t>
  </si>
  <si>
    <t xml:space="preserve">Gross Amount </t>
  </si>
  <si>
    <t>Less: Federal surtax</t>
  </si>
  <si>
    <t>Revised Net LCT</t>
  </si>
  <si>
    <t>Less: Federal LCT reported in the initial estimate column  (Cell C82)</t>
  </si>
  <si>
    <t>Regulatory Federal LCT Variance</t>
  </si>
  <si>
    <t>Actual Income Tax Rate used for gross-up (exclude surtax)</t>
  </si>
  <si>
    <t>Use new legislated rate for Taxable Income &gt; $1,128k less surtax</t>
  </si>
  <si>
    <t>(36.12 - 1.12)</t>
  </si>
  <si>
    <t>Income Tax (grossed-up)</t>
  </si>
  <si>
    <t>+</t>
  </si>
  <si>
    <t>Grossed up regulatory income tax reduction true-up</t>
  </si>
  <si>
    <t>LCT (grossed-up)</t>
  </si>
  <si>
    <t xml:space="preserve">Removes entire LCT included in rates </t>
  </si>
  <si>
    <t>DEFERRAL ACCOUNT VARIANCE ADJUSTMENT</t>
  </si>
  <si>
    <t>TRUE-UP VARIANCE (from cell I132)</t>
  </si>
  <si>
    <t>Total Deferral Account Entry (Positive Entry = Debit)</t>
  </si>
  <si>
    <t>(Deferral Account Variance + True-up Variance)</t>
  </si>
  <si>
    <t>V) INTEREST PORTION OF TRUE-UP</t>
  </si>
  <si>
    <t>Variance Caused By Phase-in of Deemed Debt</t>
  </si>
  <si>
    <t>Total deemed interest (REGINFO)</t>
  </si>
  <si>
    <t>Interest phased-in  (Cell C36)</t>
  </si>
  <si>
    <t xml:space="preserve">Variance due to phase-in of debt component of MARR in rates </t>
  </si>
  <si>
    <t xml:space="preserve">  according to the Board's decision</t>
  </si>
  <si>
    <t xml:space="preserve">Other Interest Variances (i.e. Borrowing Levels </t>
  </si>
  <si>
    <t xml:space="preserve"> Above Deemed Debt per Rate Handbook)</t>
  </si>
  <si>
    <t xml:space="preserve">Interest deducted on MoF filing  (Cell K36+K41) </t>
  </si>
  <si>
    <t>Total deemed Interest (REGINFO D62)</t>
  </si>
  <si>
    <t>Variance caused by excess debt</t>
  </si>
  <si>
    <t>Interest Adjustment for Tax Purposes  (carry forward to Cell I112)</t>
  </si>
  <si>
    <t xml:space="preserve">Total Interest Variance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</si>
</sst>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"/>
    <numFmt numFmtId="166" formatCode="0.0000%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sz val="9"/>
      <name val="Arial"/>
      <family val="2"/>
    </font>
    <font>
      <b/>
      <sz val="11"/>
      <color indexed="60"/>
      <name val="Arial"/>
      <family val="2"/>
    </font>
    <font>
      <b/>
      <sz val="10"/>
      <color indexed="13"/>
      <name val="Arial"/>
      <family val="2"/>
    </font>
    <font>
      <i/>
      <sz val="10"/>
      <color indexed="6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sz val="10"/>
      <color rgb="FFFFFF00"/>
      <name val="Arial"/>
      <family val="2"/>
    </font>
    <font>
      <i/>
      <sz val="10"/>
      <color rgb="FFC0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 style="thick"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9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33" borderId="0" xfId="0" applyFill="1" applyAlignment="1">
      <alignment vertical="top"/>
    </xf>
    <xf numFmtId="0" fontId="2" fillId="0" borderId="0" xfId="0" applyFont="1" applyAlignment="1" applyProtection="1">
      <alignment vertical="top"/>
      <protection/>
    </xf>
    <xf numFmtId="0" fontId="5" fillId="0" borderId="0" xfId="0" applyFont="1" applyAlignment="1">
      <alignment horizontal="left" vertical="top"/>
    </xf>
    <xf numFmtId="0" fontId="0" fillId="34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0" fontId="0" fillId="34" borderId="10" xfId="0" applyFill="1" applyBorder="1" applyAlignment="1" applyProtection="1">
      <alignment horizontal="center" vertical="top"/>
      <protection/>
    </xf>
    <xf numFmtId="0" fontId="0" fillId="0" borderId="11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33" borderId="1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9" fontId="0" fillId="33" borderId="0" xfId="0" applyNumberFormat="1" applyFill="1" applyAlignment="1">
      <alignment horizontal="center" vertical="top"/>
    </xf>
    <xf numFmtId="16" fontId="0" fillId="33" borderId="0" xfId="0" applyNumberFormat="1" applyFill="1" applyAlignment="1">
      <alignment horizontal="center" vertical="top"/>
    </xf>
    <xf numFmtId="0" fontId="0" fillId="0" borderId="0" xfId="0" applyFont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2" fillId="34" borderId="13" xfId="0" applyFont="1" applyFill="1" applyBorder="1" applyAlignment="1">
      <alignment horizontal="center" vertical="top"/>
    </xf>
    <xf numFmtId="0" fontId="2" fillId="36" borderId="14" xfId="0" applyFont="1" applyFill="1" applyBorder="1" applyAlignment="1">
      <alignment vertical="top"/>
    </xf>
    <xf numFmtId="0" fontId="2" fillId="34" borderId="15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2" fillId="35" borderId="16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37" fontId="0" fillId="33" borderId="0" xfId="0" applyNumberFormat="1" applyFill="1" applyAlignment="1">
      <alignment vertical="top"/>
    </xf>
    <xf numFmtId="37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10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0" fontId="0" fillId="34" borderId="17" xfId="0" applyNumberFormat="1" applyFill="1" applyBorder="1" applyAlignment="1" applyProtection="1">
      <alignment vertical="top"/>
      <protection/>
    </xf>
    <xf numFmtId="10" fontId="0" fillId="0" borderId="0" xfId="0" applyNumberFormat="1" applyFill="1" applyAlignment="1">
      <alignment vertical="top"/>
    </xf>
    <xf numFmtId="3" fontId="0" fillId="34" borderId="17" xfId="0" applyNumberFormat="1" applyFill="1" applyBorder="1" applyAlignment="1" applyProtection="1">
      <alignment vertical="top"/>
      <protection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7" borderId="0" xfId="0" applyNumberFormat="1" applyFill="1" applyBorder="1" applyAlignment="1" applyProtection="1">
      <alignment vertical="top"/>
      <protection locked="0"/>
    </xf>
    <xf numFmtId="3" fontId="0" fillId="37" borderId="0" xfId="0" applyNumberFormat="1" applyFill="1" applyBorder="1" applyAlignment="1" applyProtection="1">
      <alignment vertical="top"/>
      <protection/>
    </xf>
    <xf numFmtId="3" fontId="0" fillId="34" borderId="17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7" fontId="0" fillId="34" borderId="17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>
      <alignment vertical="top"/>
    </xf>
    <xf numFmtId="0" fontId="6" fillId="0" borderId="0" xfId="0" applyFont="1" applyAlignment="1">
      <alignment vertical="top"/>
    </xf>
    <xf numFmtId="37" fontId="0" fillId="38" borderId="17" xfId="0" applyNumberFormat="1" applyFill="1" applyBorder="1" applyAlignment="1" applyProtection="1" quotePrefix="1">
      <alignment vertical="top"/>
      <protection locked="0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 quotePrefix="1">
      <alignment vertical="top"/>
    </xf>
    <xf numFmtId="0" fontId="2" fillId="0" borderId="18" xfId="0" applyFont="1" applyBorder="1" applyAlignment="1" applyProtection="1">
      <alignment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19" xfId="0" applyFont="1" applyBorder="1" applyAlignment="1" applyProtection="1">
      <alignment horizontal="center" vertical="top"/>
      <protection locked="0"/>
    </xf>
    <xf numFmtId="0" fontId="0" fillId="0" borderId="21" xfId="0" applyFont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16" fontId="2" fillId="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4" xfId="0" applyFill="1" applyBorder="1" applyAlignment="1" applyProtection="1">
      <alignment vertical="top"/>
      <protection locked="0"/>
    </xf>
    <xf numFmtId="0" fontId="0" fillId="39" borderId="0" xfId="0" applyFill="1" applyAlignment="1">
      <alignment vertical="top"/>
    </xf>
    <xf numFmtId="0" fontId="0" fillId="38" borderId="17" xfId="0" applyFill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vertical="top"/>
      <protection locked="0"/>
    </xf>
    <xf numFmtId="3" fontId="2" fillId="0" borderId="14" xfId="0" applyNumberFormat="1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4" xfId="0" applyFill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3" fontId="0" fillId="0" borderId="14" xfId="0" applyNumberFormat="1" applyBorder="1" applyAlignment="1">
      <alignment vertical="top"/>
    </xf>
    <xf numFmtId="3" fontId="2" fillId="0" borderId="14" xfId="0" applyNumberFormat="1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" fillId="0" borderId="23" xfId="0" applyFon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 locked="0"/>
    </xf>
    <xf numFmtId="0" fontId="0" fillId="0" borderId="27" xfId="0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Border="1" applyAlignment="1">
      <alignment horizontal="center" vertical="top"/>
    </xf>
    <xf numFmtId="0" fontId="0" fillId="0" borderId="14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3" fontId="0" fillId="38" borderId="17" xfId="0" applyNumberFormat="1" applyFill="1" applyBorder="1" applyAlignment="1">
      <alignment vertical="top"/>
    </xf>
    <xf numFmtId="3" fontId="0" fillId="34" borderId="17" xfId="0" applyNumberFormat="1" applyFill="1" applyBorder="1" applyAlignment="1" applyProtection="1">
      <alignment vertical="top"/>
      <protection/>
    </xf>
    <xf numFmtId="0" fontId="0" fillId="0" borderId="23" xfId="0" applyFont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center" vertical="top"/>
    </xf>
    <xf numFmtId="3" fontId="0" fillId="0" borderId="14" xfId="0" applyNumberFormat="1" applyFill="1" applyBorder="1" applyAlignment="1" applyProtection="1">
      <alignment vertical="top"/>
      <protection/>
    </xf>
    <xf numFmtId="0" fontId="9" fillId="0" borderId="2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center" vertical="top"/>
      <protection/>
    </xf>
    <xf numFmtId="37" fontId="0" fillId="0" borderId="24" xfId="0" applyNumberFormat="1" applyBorder="1" applyAlignment="1">
      <alignment horizontal="center" vertical="top"/>
    </xf>
    <xf numFmtId="37" fontId="0" fillId="0" borderId="0" xfId="0" applyNumberFormat="1" applyBorder="1" applyAlignment="1">
      <alignment vertical="top"/>
    </xf>
    <xf numFmtId="0" fontId="0" fillId="0" borderId="23" xfId="0" applyFill="1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3" fontId="0" fillId="37" borderId="17" xfId="0" applyNumberFormat="1" applyFill="1" applyBorder="1" applyAlignment="1">
      <alignment vertical="top"/>
    </xf>
    <xf numFmtId="0" fontId="0" fillId="0" borderId="23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37" fontId="0" fillId="0" borderId="14" xfId="0" applyNumberFormat="1" applyBorder="1" applyAlignment="1">
      <alignment horizontal="center" vertical="top"/>
    </xf>
    <xf numFmtId="3" fontId="0" fillId="38" borderId="17" xfId="0" applyNumberFormat="1" applyFill="1" applyBorder="1" applyAlignment="1" applyProtection="1">
      <alignment vertical="top"/>
      <protection locked="0"/>
    </xf>
    <xf numFmtId="37" fontId="0" fillId="38" borderId="17" xfId="0" applyNumberFormat="1" applyFill="1" applyBorder="1" applyAlignment="1" applyProtection="1">
      <alignment vertical="top"/>
      <protection/>
    </xf>
    <xf numFmtId="37" fontId="0" fillId="0" borderId="17" xfId="0" applyNumberFormat="1" applyBorder="1" applyAlignment="1">
      <alignment horizontal="center" vertical="top"/>
    </xf>
    <xf numFmtId="37" fontId="13" fillId="0" borderId="14" xfId="0" applyNumberFormat="1" applyFont="1" applyBorder="1" applyAlignment="1">
      <alignment horizontal="right" vertical="top"/>
    </xf>
    <xf numFmtId="0" fontId="0" fillId="0" borderId="30" xfId="0" applyBorder="1" applyAlignment="1">
      <alignment horizontal="center" vertical="top"/>
    </xf>
    <xf numFmtId="0" fontId="3" fillId="0" borderId="23" xfId="0" applyFont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 vertical="top"/>
      <protection/>
    </xf>
    <xf numFmtId="165" fontId="0" fillId="0" borderId="0" xfId="0" applyNumberFormat="1" applyFill="1" applyBorder="1" applyAlignment="1" quotePrefix="1">
      <alignment vertical="top"/>
    </xf>
    <xf numFmtId="3" fontId="0" fillId="0" borderId="14" xfId="0" applyNumberFormat="1" applyFill="1" applyBorder="1" applyAlignment="1" quotePrefix="1">
      <alignment vertical="top"/>
    </xf>
    <xf numFmtId="10" fontId="0" fillId="38" borderId="17" xfId="0" applyNumberFormat="1" applyFill="1" applyBorder="1" applyAlignment="1" applyProtection="1" quotePrefix="1">
      <alignment vertical="top"/>
      <protection/>
    </xf>
    <xf numFmtId="166" fontId="0" fillId="34" borderId="17" xfId="0" applyNumberFormat="1" applyFill="1" applyBorder="1" applyAlignment="1" applyProtection="1">
      <alignment vertical="top"/>
      <protection/>
    </xf>
    <xf numFmtId="37" fontId="0" fillId="0" borderId="14" xfId="0" applyNumberFormat="1" applyBorder="1" applyAlignment="1">
      <alignment vertical="top"/>
    </xf>
    <xf numFmtId="10" fontId="0" fillId="40" borderId="17" xfId="0" applyNumberFormat="1" applyFill="1" applyBorder="1" applyAlignment="1" applyProtection="1" quotePrefix="1">
      <alignment vertical="top"/>
      <protection/>
    </xf>
    <xf numFmtId="0" fontId="5" fillId="0" borderId="0" xfId="0" applyFont="1" applyBorder="1" applyAlignment="1">
      <alignment horizontal="left" vertical="top"/>
    </xf>
    <xf numFmtId="3" fontId="0" fillId="38" borderId="17" xfId="0" applyNumberFormat="1" applyFill="1" applyBorder="1" applyAlignment="1" applyProtection="1">
      <alignment vertical="top"/>
      <protection/>
    </xf>
    <xf numFmtId="0" fontId="0" fillId="0" borderId="30" xfId="0" applyBorder="1" applyAlignment="1">
      <alignment vertical="top"/>
    </xf>
    <xf numFmtId="3" fontId="0" fillId="37" borderId="17" xfId="0" applyNumberFormat="1" applyFill="1" applyBorder="1" applyAlignment="1">
      <alignment vertical="top"/>
    </xf>
    <xf numFmtId="3" fontId="0" fillId="38" borderId="17" xfId="0" applyNumberFormat="1" applyFill="1" applyBorder="1" applyAlignment="1" applyProtection="1">
      <alignment vertical="top"/>
      <protection/>
    </xf>
    <xf numFmtId="0" fontId="0" fillId="0" borderId="31" xfId="0" applyFont="1" applyBorder="1" applyAlignment="1" applyProtection="1">
      <alignment horizontal="center" vertical="top"/>
      <protection/>
    </xf>
    <xf numFmtId="3" fontId="0" fillId="38" borderId="32" xfId="0" applyNumberFormat="1" applyFill="1" applyBorder="1" applyAlignment="1" applyProtection="1">
      <alignment vertical="top"/>
      <protection/>
    </xf>
    <xf numFmtId="37" fontId="0" fillId="0" borderId="33" xfId="0" applyNumberFormat="1" applyBorder="1" applyAlignment="1">
      <alignment horizontal="center" vertical="top"/>
    </xf>
    <xf numFmtId="3" fontId="0" fillId="38" borderId="33" xfId="0" applyNumberFormat="1" applyFill="1" applyBorder="1" applyAlignment="1" applyProtection="1">
      <alignment vertical="top"/>
      <protection/>
    </xf>
    <xf numFmtId="0" fontId="0" fillId="0" borderId="34" xfId="0" applyBorder="1" applyAlignment="1">
      <alignment horizontal="center" vertical="top"/>
    </xf>
    <xf numFmtId="0" fontId="6" fillId="0" borderId="14" xfId="0" applyFont="1" applyBorder="1" applyAlignment="1" applyProtection="1">
      <alignment horizontal="center" vertical="top"/>
      <protection/>
    </xf>
    <xf numFmtId="3" fontId="0" fillId="33" borderId="17" xfId="0" applyNumberFormat="1" applyFill="1" applyBorder="1" applyAlignment="1" applyProtection="1">
      <alignment vertical="top"/>
      <protection/>
    </xf>
    <xf numFmtId="0" fontId="13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166" fontId="0" fillId="38" borderId="17" xfId="0" applyNumberFormat="1" applyFill="1" applyBorder="1" applyAlignment="1" applyProtection="1">
      <alignment vertical="top"/>
      <protection/>
    </xf>
    <xf numFmtId="166" fontId="0" fillId="0" borderId="14" xfId="0" applyNumberFormat="1" applyFill="1" applyBorder="1" applyAlignment="1" applyProtection="1">
      <alignment vertical="top"/>
      <protection/>
    </xf>
    <xf numFmtId="166" fontId="0" fillId="0" borderId="14" xfId="0" applyNumberFormat="1" applyFill="1" applyBorder="1" applyAlignment="1" applyProtection="1">
      <alignment vertical="top"/>
      <protection/>
    </xf>
    <xf numFmtId="37" fontId="0" fillId="0" borderId="17" xfId="0" applyNumberFormat="1" applyBorder="1" applyAlignment="1">
      <alignment vertical="top"/>
    </xf>
    <xf numFmtId="37" fontId="5" fillId="0" borderId="14" xfId="0" applyNumberFormat="1" applyFont="1" applyBorder="1" applyAlignment="1">
      <alignment horizontal="left" vertical="top"/>
    </xf>
    <xf numFmtId="0" fontId="2" fillId="0" borderId="14" xfId="0" applyFont="1" applyBorder="1" applyAlignment="1" applyProtection="1">
      <alignment horizontal="center" vertical="top"/>
      <protection/>
    </xf>
    <xf numFmtId="37" fontId="0" fillId="0" borderId="35" xfId="0" applyNumberFormat="1" applyBorder="1" applyAlignment="1">
      <alignment horizontal="center" vertical="top"/>
    </xf>
    <xf numFmtId="37" fontId="0" fillId="0" borderId="36" xfId="0" applyNumberFormat="1" applyBorder="1" applyAlignment="1">
      <alignment horizontal="center" vertical="top"/>
    </xf>
    <xf numFmtId="3" fontId="0" fillId="38" borderId="17" xfId="0" applyNumberFormat="1" applyFill="1" applyBorder="1" applyAlignment="1" applyProtection="1" quotePrefix="1">
      <alignment vertical="top"/>
      <protection/>
    </xf>
    <xf numFmtId="37" fontId="0" fillId="0" borderId="36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37" fontId="0" fillId="0" borderId="0" xfId="0" applyNumberFormat="1" applyBorder="1" applyAlignment="1">
      <alignment horizontal="center" vertical="top"/>
    </xf>
    <xf numFmtId="3" fontId="0" fillId="0" borderId="10" xfId="0" applyNumberFormat="1" applyFill="1" applyBorder="1" applyAlignment="1" applyProtection="1">
      <alignment vertical="top"/>
      <protection/>
    </xf>
    <xf numFmtId="0" fontId="0" fillId="0" borderId="37" xfId="0" applyBorder="1" applyAlignment="1">
      <alignment horizontal="center" vertical="top"/>
    </xf>
    <xf numFmtId="37" fontId="0" fillId="0" borderId="14" xfId="0" applyNumberFormat="1" applyBorder="1" applyAlignment="1" applyProtection="1">
      <alignment vertical="top"/>
      <protection/>
    </xf>
    <xf numFmtId="37" fontId="5" fillId="34" borderId="17" xfId="0" applyNumberFormat="1" applyFont="1" applyFill="1" applyBorder="1" applyAlignment="1">
      <alignment horizontal="center" vertical="top"/>
    </xf>
    <xf numFmtId="3" fontId="0" fillId="38" borderId="33" xfId="0" applyNumberFormat="1" applyFill="1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5" fillId="0" borderId="23" xfId="0" applyFont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27" xfId="0" applyBorder="1" applyAlignment="1" applyProtection="1">
      <alignment vertical="top"/>
      <protection/>
    </xf>
    <xf numFmtId="3" fontId="0" fillId="0" borderId="27" xfId="0" applyNumberFormat="1" applyBorder="1" applyAlignment="1">
      <alignment vertical="top"/>
    </xf>
    <xf numFmtId="3" fontId="2" fillId="0" borderId="27" xfId="0" applyNumberFormat="1" applyFont="1" applyBorder="1" applyAlignment="1">
      <alignment horizontal="center" vertical="top"/>
    </xf>
    <xf numFmtId="0" fontId="0" fillId="0" borderId="27" xfId="0" applyBorder="1" applyAlignment="1" applyProtection="1">
      <alignment vertical="top"/>
      <protection/>
    </xf>
    <xf numFmtId="3" fontId="0" fillId="0" borderId="14" xfId="0" applyNumberFormat="1" applyBorder="1" applyAlignment="1">
      <alignment vertical="top"/>
    </xf>
    <xf numFmtId="0" fontId="0" fillId="0" borderId="14" xfId="0" applyBorder="1" applyAlignment="1" applyProtection="1">
      <alignment vertical="top"/>
      <protection/>
    </xf>
    <xf numFmtId="0" fontId="14" fillId="0" borderId="23" xfId="0" applyFont="1" applyBorder="1" applyAlignment="1" applyProtection="1">
      <alignment vertical="top" wrapText="1"/>
      <protection/>
    </xf>
    <xf numFmtId="3" fontId="0" fillId="0" borderId="14" xfId="0" applyNumberFormat="1" applyBorder="1" applyAlignment="1" applyProtection="1">
      <alignment vertical="top"/>
      <protection/>
    </xf>
    <xf numFmtId="3" fontId="0" fillId="41" borderId="17" xfId="0" applyNumberForma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 quotePrefix="1">
      <alignment vertical="top"/>
    </xf>
    <xf numFmtId="10" fontId="0" fillId="41" borderId="17" xfId="0" applyNumberFormat="1" applyFill="1" applyBorder="1" applyAlignment="1" applyProtection="1" quotePrefix="1">
      <alignment horizontal="right" vertical="top"/>
      <protection/>
    </xf>
    <xf numFmtId="0" fontId="9" fillId="0" borderId="23" xfId="0" applyFont="1" applyBorder="1" applyAlignment="1" applyProtection="1" quotePrefix="1">
      <alignment vertical="top"/>
      <protection/>
    </xf>
    <xf numFmtId="10" fontId="0" fillId="34" borderId="17" xfId="0" applyNumberFormat="1" applyFill="1" applyBorder="1" applyAlignment="1" applyProtection="1" quotePrefix="1">
      <alignment horizontal="right" vertical="top"/>
      <protection/>
    </xf>
    <xf numFmtId="0" fontId="2" fillId="0" borderId="2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horizontal="center" vertical="top"/>
      <protection/>
    </xf>
    <xf numFmtId="37" fontId="2" fillId="38" borderId="17" xfId="0" applyNumberFormat="1" applyFont="1" applyFill="1" applyBorder="1" applyAlignment="1" applyProtection="1">
      <alignment vertical="top"/>
      <protection/>
    </xf>
    <xf numFmtId="0" fontId="55" fillId="0" borderId="0" xfId="0" applyFont="1" applyAlignment="1">
      <alignment vertical="top"/>
    </xf>
    <xf numFmtId="0" fontId="14" fillId="0" borderId="23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0" xfId="0" applyBorder="1" applyAlignment="1" quotePrefix="1">
      <alignment horizontal="center"/>
    </xf>
    <xf numFmtId="37" fontId="0" fillId="38" borderId="17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37" fontId="0" fillId="0" borderId="17" xfId="0" applyNumberFormat="1" applyFill="1" applyBorder="1" applyAlignment="1" applyProtection="1">
      <alignment/>
      <protection/>
    </xf>
    <xf numFmtId="10" fontId="0" fillId="0" borderId="0" xfId="0" applyNumberFormat="1" applyBorder="1" applyAlignment="1">
      <alignment horizontal="left" vertical="top"/>
    </xf>
    <xf numFmtId="37" fontId="0" fillId="0" borderId="14" xfId="0" applyNumberFormat="1" applyFill="1" applyBorder="1" applyAlignment="1" applyProtection="1">
      <alignment/>
      <protection/>
    </xf>
    <xf numFmtId="3" fontId="0" fillId="38" borderId="17" xfId="0" applyNumberFormat="1" applyFill="1" applyBorder="1" applyAlignment="1" applyProtection="1" quotePrefix="1">
      <alignment/>
      <protection/>
    </xf>
    <xf numFmtId="37" fontId="0" fillId="38" borderId="17" xfId="0" applyNumberForma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7" fontId="0" fillId="0" borderId="17" xfId="0" applyNumberFormat="1" applyFill="1" applyBorder="1" applyAlignment="1" applyProtection="1">
      <alignment/>
      <protection locked="0"/>
    </xf>
    <xf numFmtId="37" fontId="0" fillId="38" borderId="10" xfId="0" applyNumberFormat="1" applyFill="1" applyBorder="1" applyAlignment="1" applyProtection="1">
      <alignment/>
      <protection/>
    </xf>
    <xf numFmtId="166" fontId="0" fillId="38" borderId="17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vertical="top"/>
      <protection locked="0"/>
    </xf>
    <xf numFmtId="37" fontId="0" fillId="40" borderId="17" xfId="0" applyNumberFormat="1" applyFill="1" applyBorder="1" applyAlignment="1" applyProtection="1">
      <alignment/>
      <protection/>
    </xf>
    <xf numFmtId="3" fontId="0" fillId="38" borderId="10" xfId="0" applyNumberFormat="1" applyFill="1" applyBorder="1" applyAlignment="1" applyProtection="1" quotePrefix="1">
      <alignment/>
      <protection/>
    </xf>
    <xf numFmtId="37" fontId="0" fillId="0" borderId="40" xfId="0" applyNumberFormat="1" applyFill="1" applyBorder="1" applyAlignment="1" applyProtection="1">
      <alignment/>
      <protection/>
    </xf>
    <xf numFmtId="0" fontId="16" fillId="0" borderId="23" xfId="0" applyFont="1" applyFill="1" applyBorder="1" applyAlignment="1" applyProtection="1">
      <alignment vertical="top" wrapText="1"/>
      <protection/>
    </xf>
    <xf numFmtId="37" fontId="2" fillId="38" borderId="17" xfId="0" applyNumberFormat="1" applyFont="1" applyFill="1" applyBorder="1" applyAlignment="1" applyProtection="1">
      <alignment/>
      <protection/>
    </xf>
    <xf numFmtId="0" fontId="56" fillId="0" borderId="23" xfId="0" applyFont="1" applyFill="1" applyBorder="1" applyAlignment="1" applyProtection="1">
      <alignment vertical="top"/>
      <protection/>
    </xf>
    <xf numFmtId="37" fontId="57" fillId="42" borderId="17" xfId="0" applyNumberFormat="1" applyFont="1" applyFill="1" applyBorder="1" applyAlignment="1" applyProtection="1">
      <alignment/>
      <protection/>
    </xf>
    <xf numFmtId="0" fontId="58" fillId="0" borderId="23" xfId="0" applyFont="1" applyBorder="1" applyAlignment="1" applyProtection="1">
      <alignment vertical="top"/>
      <protection/>
    </xf>
    <xf numFmtId="37" fontId="0" fillId="0" borderId="14" xfId="0" applyNumberFormat="1" applyFill="1" applyBorder="1" applyAlignment="1">
      <alignment/>
    </xf>
    <xf numFmtId="0" fontId="10" fillId="0" borderId="23" xfId="0" applyFont="1" applyBorder="1" applyAlignment="1" applyProtection="1">
      <alignment vertical="top"/>
      <protection/>
    </xf>
    <xf numFmtId="3" fontId="0" fillId="0" borderId="14" xfId="0" applyNumberFormat="1" applyFill="1" applyBorder="1" applyAlignment="1">
      <alignment/>
    </xf>
    <xf numFmtId="0" fontId="0" fillId="0" borderId="39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7" fontId="0" fillId="0" borderId="27" xfId="0" applyNumberFormat="1" applyBorder="1" applyAlignment="1">
      <alignment vertical="top"/>
    </xf>
    <xf numFmtId="0" fontId="0" fillId="0" borderId="11" xfId="0" applyBorder="1" applyAlignment="1">
      <alignment horizontal="center"/>
    </xf>
    <xf numFmtId="37" fontId="0" fillId="0" borderId="27" xfId="0" applyNumberFormat="1" applyFill="1" applyBorder="1" applyAlignment="1">
      <alignment/>
    </xf>
    <xf numFmtId="0" fontId="0" fillId="0" borderId="29" xfId="0" applyBorder="1" applyAlignment="1">
      <alignment vertical="top"/>
    </xf>
    <xf numFmtId="3" fontId="0" fillId="0" borderId="0" xfId="0" applyNumberFormat="1" applyBorder="1" applyAlignment="1">
      <alignment horizontal="center"/>
    </xf>
    <xf numFmtId="3" fontId="0" fillId="38" borderId="17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14" xfId="44" applyNumberFormat="1" applyFont="1" applyBorder="1" applyAlignment="1" applyProtection="1">
      <alignment vertical="top"/>
      <protection/>
    </xf>
    <xf numFmtId="0" fontId="6" fillId="0" borderId="23" xfId="0" applyFont="1" applyFill="1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40" borderId="17" xfId="0" applyNumberFormat="1" applyFill="1" applyBorder="1" applyAlignment="1" applyProtection="1" quotePrefix="1">
      <alignment/>
      <protection/>
    </xf>
    <xf numFmtId="0" fontId="2" fillId="0" borderId="41" xfId="0" applyFont="1" applyFill="1" applyBorder="1" applyAlignment="1" applyProtection="1">
      <alignment vertical="top"/>
      <protection/>
    </xf>
    <xf numFmtId="0" fontId="0" fillId="0" borderId="42" xfId="0" applyBorder="1" applyAlignment="1" applyProtection="1">
      <alignment horizontal="center" vertical="top"/>
      <protection/>
    </xf>
    <xf numFmtId="3" fontId="0" fillId="0" borderId="42" xfId="0" applyNumberFormat="1" applyBorder="1" applyAlignment="1">
      <alignment vertical="top"/>
    </xf>
    <xf numFmtId="3" fontId="0" fillId="0" borderId="12" xfId="0" applyNumberFormat="1" applyBorder="1" applyAlignment="1">
      <alignment horizontal="center"/>
    </xf>
    <xf numFmtId="3" fontId="0" fillId="38" borderId="43" xfId="0" applyNumberFormat="1" applyFill="1" applyBorder="1" applyAlignment="1" applyProtection="1">
      <alignment/>
      <protection/>
    </xf>
    <xf numFmtId="0" fontId="0" fillId="0" borderId="12" xfId="0" applyBorder="1" applyAlignment="1">
      <alignment vertical="top"/>
    </xf>
    <xf numFmtId="0" fontId="0" fillId="0" borderId="42" xfId="0" applyBorder="1" applyAlignment="1" applyProtection="1">
      <alignment vertical="top"/>
      <protection/>
    </xf>
    <xf numFmtId="0" fontId="0" fillId="0" borderId="44" xfId="0" applyBorder="1" applyAlignment="1">
      <alignment vertical="top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Norfolk%20Revised%20SIMPILS%20Models\NPI%20Revised%20SIMPILS%20-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1">
          <cell r="A1" t="str">
            <v>PILs TAXES - EB-2008-381</v>
          </cell>
          <cell r="E1" t="str">
            <v>Version 2009.1</v>
          </cell>
        </row>
        <row r="3">
          <cell r="A3" t="str">
            <v>Utility Name: Norfolk Power Distribution Inc.</v>
          </cell>
        </row>
        <row r="4">
          <cell r="A4" t="str">
            <v>Reporting period:  2004</v>
          </cell>
        </row>
        <row r="6">
          <cell r="B6">
            <v>366</v>
          </cell>
        </row>
        <row r="7">
          <cell r="B7">
            <v>366</v>
          </cell>
        </row>
        <row r="31">
          <cell r="D31">
            <v>28259071</v>
          </cell>
        </row>
        <row r="54">
          <cell r="E54">
            <v>1838613</v>
          </cell>
        </row>
        <row r="62">
          <cell r="D62">
            <v>1024391.32375</v>
          </cell>
        </row>
        <row r="66">
          <cell r="D66">
            <v>778163.704028021</v>
          </cell>
        </row>
      </sheetData>
      <sheetData sheetId="2">
        <row r="50">
          <cell r="E50">
            <v>1436496</v>
          </cell>
        </row>
        <row r="51">
          <cell r="E51">
            <v>902178</v>
          </cell>
        </row>
        <row r="61">
          <cell r="E61">
            <v>1846231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92">
          <cell r="E92">
            <v>0</v>
          </cell>
        </row>
        <row r="93">
          <cell r="E93">
            <v>0</v>
          </cell>
        </row>
        <row r="97">
          <cell r="E97">
            <v>1860973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108720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30">
          <cell r="E130">
            <v>0</v>
          </cell>
        </row>
        <row r="131">
          <cell r="E131">
            <v>0</v>
          </cell>
        </row>
        <row r="144">
          <cell r="E144">
            <v>0</v>
          </cell>
        </row>
        <row r="145">
          <cell r="E145">
            <v>0</v>
          </cell>
        </row>
        <row r="151">
          <cell r="E151">
            <v>0</v>
          </cell>
        </row>
        <row r="156">
          <cell r="E156">
            <v>0</v>
          </cell>
        </row>
        <row r="157">
          <cell r="E157">
            <v>108720</v>
          </cell>
        </row>
        <row r="158">
          <cell r="E158">
            <v>0</v>
          </cell>
        </row>
      </sheetData>
      <sheetData sheetId="6">
        <row r="11">
          <cell r="C11">
            <v>200000</v>
          </cell>
          <cell r="E11">
            <v>700000</v>
          </cell>
        </row>
        <row r="16">
          <cell r="C16">
            <v>0.1912</v>
          </cell>
          <cell r="E16">
            <v>0.3412</v>
          </cell>
          <cell r="F16">
            <v>0.3862</v>
          </cell>
        </row>
        <row r="18">
          <cell r="C18">
            <v>0.003</v>
          </cell>
        </row>
        <row r="19">
          <cell r="C19">
            <v>0.00225</v>
          </cell>
        </row>
        <row r="20">
          <cell r="C20">
            <v>0.0112</v>
          </cell>
        </row>
        <row r="21">
          <cell r="C21">
            <v>5000000</v>
          </cell>
        </row>
        <row r="22">
          <cell r="C22">
            <v>10000000</v>
          </cell>
        </row>
        <row r="34">
          <cell r="F34">
            <v>0.3612</v>
          </cell>
        </row>
        <row r="36">
          <cell r="C36">
            <v>0.003</v>
          </cell>
        </row>
        <row r="38">
          <cell r="C38">
            <v>0.0112</v>
          </cell>
        </row>
        <row r="39">
          <cell r="C39">
            <v>5000000</v>
          </cell>
        </row>
        <row r="40">
          <cell r="C40">
            <v>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view="pageBreakPreview" zoomScale="60" zoomScaleNormal="75" zoomScalePageLayoutView="0" workbookViewId="0" topLeftCell="A1">
      <selection activeCell="I54" sqref="I5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0</v>
      </c>
      <c r="C1" s="2"/>
      <c r="E1" s="3" t="s">
        <v>1</v>
      </c>
      <c r="H1" s="2"/>
    </row>
    <row r="2" spans="1:8" ht="12.75">
      <c r="A2" s="3" t="s">
        <v>2</v>
      </c>
      <c r="B2" s="2"/>
      <c r="C2" s="2"/>
      <c r="E2" s="4"/>
      <c r="H2" s="2"/>
    </row>
    <row r="3" spans="1:8" ht="12.75">
      <c r="A3" s="3" t="s">
        <v>3</v>
      </c>
      <c r="C3" s="2"/>
      <c r="D3" s="5" t="s">
        <v>4</v>
      </c>
      <c r="E3" s="2"/>
      <c r="F3" s="2"/>
      <c r="G3" s="2"/>
      <c r="H3" s="2"/>
    </row>
    <row r="4" spans="1:8" ht="12.75">
      <c r="A4" s="3" t="s">
        <v>5</v>
      </c>
      <c r="C4" s="2"/>
      <c r="D4" s="6" t="s">
        <v>6</v>
      </c>
      <c r="E4" s="7"/>
      <c r="H4" s="2"/>
    </row>
    <row r="5" spans="1:8" ht="12.75">
      <c r="A5" s="8"/>
      <c r="C5" s="2"/>
      <c r="D5" s="9" t="s">
        <v>7</v>
      </c>
      <c r="E5" s="10"/>
      <c r="H5" s="2"/>
    </row>
    <row r="6" spans="1:8" ht="12.75">
      <c r="A6" s="3" t="s">
        <v>8</v>
      </c>
      <c r="B6" s="11">
        <v>366</v>
      </c>
      <c r="C6" s="2" t="s">
        <v>9</v>
      </c>
      <c r="D6" s="4"/>
      <c r="H6" s="2"/>
    </row>
    <row r="7" spans="1:8" ht="13.5" thickBot="1">
      <c r="A7" s="8" t="s">
        <v>10</v>
      </c>
      <c r="B7" s="12">
        <v>366</v>
      </c>
      <c r="C7" s="2" t="s">
        <v>9</v>
      </c>
      <c r="D7" s="2"/>
      <c r="E7" s="2"/>
      <c r="F7" s="2"/>
      <c r="G7" s="2"/>
      <c r="H7" s="2"/>
    </row>
    <row r="8" spans="1:16" ht="13.5" thickTop="1">
      <c r="A8" s="13"/>
      <c r="B8" s="14"/>
      <c r="C8" s="15"/>
      <c r="D8" s="15"/>
      <c r="E8" s="1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8" ht="12.75">
      <c r="A9" s="17" t="s">
        <v>11</v>
      </c>
      <c r="B9" s="16"/>
      <c r="C9" s="18"/>
      <c r="D9" s="16"/>
      <c r="E9" s="16"/>
      <c r="F9" s="16"/>
      <c r="G9" s="16"/>
      <c r="H9" s="16"/>
    </row>
    <row r="10" spans="1:8" ht="12.75">
      <c r="A10" s="16" t="s">
        <v>12</v>
      </c>
      <c r="B10" s="16"/>
      <c r="C10" s="19"/>
      <c r="D10" s="18"/>
      <c r="E10" s="16"/>
      <c r="F10" s="16"/>
      <c r="G10" s="16"/>
      <c r="H10" s="16"/>
    </row>
    <row r="11" spans="1:8" ht="12.75">
      <c r="A11" s="16" t="s">
        <v>13</v>
      </c>
      <c r="C11" s="18"/>
      <c r="D11" s="18"/>
      <c r="E11" s="16"/>
      <c r="F11" s="16"/>
      <c r="G11" s="16"/>
      <c r="H11" s="16"/>
    </row>
    <row r="12" spans="1:8" ht="13.5" thickBot="1">
      <c r="A12" s="16" t="s">
        <v>14</v>
      </c>
      <c r="C12" s="18" t="s">
        <v>15</v>
      </c>
      <c r="D12" s="20"/>
      <c r="E12" s="16"/>
      <c r="F12" s="16"/>
      <c r="G12" s="16"/>
      <c r="H12" s="16"/>
    </row>
    <row r="13" spans="1:7" ht="6.75" customHeight="1">
      <c r="A13" s="16"/>
      <c r="C13" s="18"/>
      <c r="D13" s="18"/>
      <c r="E13" s="16"/>
      <c r="F13" s="16"/>
      <c r="G13" s="16"/>
    </row>
    <row r="14" spans="1:7" ht="12.75">
      <c r="A14" s="16" t="s">
        <v>16</v>
      </c>
      <c r="C14" s="18"/>
      <c r="D14" s="18"/>
      <c r="E14" s="16"/>
      <c r="F14" s="16"/>
      <c r="G14" s="16"/>
    </row>
    <row r="15" spans="1:4" ht="13.5" customHeight="1" thickBot="1">
      <c r="A15" s="16" t="s">
        <v>17</v>
      </c>
      <c r="C15" s="2" t="s">
        <v>15</v>
      </c>
      <c r="D15" s="20"/>
    </row>
    <row r="16" spans="1:4" ht="7.5" customHeight="1">
      <c r="A16" s="21"/>
      <c r="C16" s="2"/>
      <c r="D16" s="2"/>
    </row>
    <row r="17" spans="1:4" ht="13.5" thickBot="1">
      <c r="A17" s="21" t="s">
        <v>18</v>
      </c>
      <c r="C17" s="2" t="s">
        <v>15</v>
      </c>
      <c r="D17" s="20"/>
    </row>
    <row r="18" spans="1:4" ht="15" customHeight="1">
      <c r="A18" s="22" t="s">
        <v>19</v>
      </c>
      <c r="C18" s="2"/>
      <c r="D18" s="2"/>
    </row>
    <row r="19" spans="1:4" ht="15" customHeight="1">
      <c r="A19" s="247" t="s">
        <v>20</v>
      </c>
      <c r="B19" s="2" t="s">
        <v>21</v>
      </c>
      <c r="C19" s="2" t="s">
        <v>15</v>
      </c>
      <c r="D19" s="11"/>
    </row>
    <row r="20" spans="1:4" ht="13.5" thickBot="1">
      <c r="A20" s="248"/>
      <c r="B20" s="2" t="s">
        <v>22</v>
      </c>
      <c r="C20" s="2" t="s">
        <v>15</v>
      </c>
      <c r="D20" s="20"/>
    </row>
    <row r="21" spans="1:4" ht="12.75">
      <c r="A21" s="247" t="s">
        <v>23</v>
      </c>
      <c r="B21" s="2" t="s">
        <v>21</v>
      </c>
      <c r="C21" s="2"/>
      <c r="D21" s="23">
        <v>1</v>
      </c>
    </row>
    <row r="22" spans="1:4" ht="12.75">
      <c r="A22" s="247"/>
      <c r="B22" s="2" t="s">
        <v>22</v>
      </c>
      <c r="C22" s="2"/>
      <c r="D22" s="23">
        <v>1</v>
      </c>
    </row>
    <row r="23" spans="1:4" ht="7.5" customHeight="1">
      <c r="A23" s="21"/>
      <c r="C23" s="2"/>
      <c r="D23" s="11"/>
    </row>
    <row r="24" spans="1:4" ht="12.75">
      <c r="A24" s="21" t="s">
        <v>24</v>
      </c>
      <c r="C24" s="2" t="s">
        <v>25</v>
      </c>
      <c r="D24" s="24" t="s">
        <v>26</v>
      </c>
    </row>
    <row r="25" ht="6.75" customHeight="1" thickBot="1">
      <c r="A25" s="25"/>
    </row>
    <row r="26" spans="1:5" ht="12.75">
      <c r="A26" s="26" t="s">
        <v>27</v>
      </c>
      <c r="C26" s="2"/>
      <c r="E26" s="27" t="s">
        <v>28</v>
      </c>
    </row>
    <row r="27" spans="1:5" ht="12.75">
      <c r="A27" s="28" t="s">
        <v>29</v>
      </c>
      <c r="C27" s="2"/>
      <c r="E27" s="29" t="s">
        <v>30</v>
      </c>
    </row>
    <row r="28" spans="1:3" ht="12.75">
      <c r="A28" s="28" t="s">
        <v>31</v>
      </c>
      <c r="C28" s="30"/>
    </row>
    <row r="29" ht="12.75">
      <c r="A29" s="31" t="s">
        <v>32</v>
      </c>
    </row>
    <row r="30" ht="12.75">
      <c r="A30" s="32"/>
    </row>
    <row r="31" spans="1:8" ht="12.75">
      <c r="A31" t="s">
        <v>33</v>
      </c>
      <c r="D31" s="33">
        <v>28259071</v>
      </c>
      <c r="H31" s="34"/>
    </row>
    <row r="32" ht="6" customHeight="1"/>
    <row r="33" spans="1:8" ht="12.75">
      <c r="A33" t="s">
        <v>34</v>
      </c>
      <c r="D33" s="35">
        <v>0.5</v>
      </c>
      <c r="F33" t="s">
        <v>35</v>
      </c>
      <c r="H33" s="36"/>
    </row>
    <row r="34" spans="6:8" ht="6" customHeight="1">
      <c r="F34" t="s">
        <v>35</v>
      </c>
      <c r="H34" s="37"/>
    </row>
    <row r="35" spans="1:10" ht="12.75">
      <c r="A35" t="s">
        <v>36</v>
      </c>
      <c r="D35" s="38">
        <f>1-D33</f>
        <v>0.5</v>
      </c>
      <c r="F35" s="36"/>
      <c r="H35" s="39"/>
      <c r="J35" s="36"/>
    </row>
    <row r="36" ht="6" customHeight="1">
      <c r="H36" s="37"/>
    </row>
    <row r="37" spans="1:8" ht="12.75">
      <c r="A37" t="s">
        <v>37</v>
      </c>
      <c r="D37" s="35">
        <v>0.0988</v>
      </c>
      <c r="H37" s="39"/>
    </row>
    <row r="38" ht="4.5" customHeight="1">
      <c r="H38" s="37"/>
    </row>
    <row r="39" spans="1:8" ht="12.75">
      <c r="A39" t="s">
        <v>38</v>
      </c>
      <c r="D39" s="35">
        <v>0.0725</v>
      </c>
      <c r="H39" s="39"/>
    </row>
    <row r="40" ht="6" customHeight="1">
      <c r="H40" s="37"/>
    </row>
    <row r="41" spans="1:8" ht="12.75">
      <c r="A41" t="s">
        <v>39</v>
      </c>
      <c r="D41" s="40">
        <f>D31*((D33*D37)+(D35*D39))</f>
        <v>2420389.43115</v>
      </c>
      <c r="H41" s="41"/>
    </row>
    <row r="42" spans="4:8" ht="6" customHeight="1">
      <c r="D42" s="42"/>
      <c r="H42" s="41"/>
    </row>
    <row r="43" spans="1:11" ht="12.75">
      <c r="A43" t="s">
        <v>40</v>
      </c>
      <c r="D43" s="43">
        <v>0</v>
      </c>
      <c r="E43" s="44">
        <f>D43</f>
        <v>0</v>
      </c>
      <c r="F43" s="42"/>
      <c r="H43" s="41"/>
      <c r="J43" s="34"/>
      <c r="K43" s="34"/>
    </row>
    <row r="44" spans="4:11" ht="6" customHeight="1">
      <c r="D44" s="42"/>
      <c r="H44" s="41"/>
      <c r="J44" s="34"/>
      <c r="K44" s="34"/>
    </row>
    <row r="45" spans="1:11" ht="12.75">
      <c r="A45" t="s">
        <v>41</v>
      </c>
      <c r="D45" s="40">
        <f>D41-D43</f>
        <v>2420389.43115</v>
      </c>
      <c r="H45" s="41"/>
      <c r="J45" s="34"/>
      <c r="K45" s="34"/>
    </row>
    <row r="46" spans="1:11" ht="12.75">
      <c r="A46" s="3" t="s">
        <v>42</v>
      </c>
      <c r="D46" s="41"/>
      <c r="H46" s="41"/>
      <c r="J46" s="34"/>
      <c r="K46" s="34"/>
    </row>
    <row r="47" spans="1:11" ht="12.75">
      <c r="A47" t="s">
        <v>43</v>
      </c>
      <c r="D47" s="45">
        <v>675060</v>
      </c>
      <c r="E47" s="44">
        <f aca="true" t="shared" si="0" ref="E47:E53">D47</f>
        <v>675060</v>
      </c>
      <c r="H47" s="41"/>
      <c r="J47" s="34"/>
      <c r="K47" s="34"/>
    </row>
    <row r="48" spans="1:11" ht="12.75">
      <c r="A48" t="s">
        <v>44</v>
      </c>
      <c r="D48" s="45">
        <v>1163553</v>
      </c>
      <c r="E48" s="44">
        <f>D48</f>
        <v>1163553</v>
      </c>
      <c r="F48" s="42"/>
      <c r="H48" s="41"/>
      <c r="J48" s="34"/>
      <c r="K48" s="34"/>
    </row>
    <row r="49" spans="1:11" ht="12.75">
      <c r="A49" t="s">
        <v>45</v>
      </c>
      <c r="D49" s="46"/>
      <c r="E49" s="44">
        <v>0</v>
      </c>
      <c r="F49" s="42"/>
      <c r="H49" s="41"/>
      <c r="J49" s="34"/>
      <c r="K49" s="34"/>
    </row>
    <row r="50" spans="1:11" ht="12.75">
      <c r="A50" t="s">
        <v>46</v>
      </c>
      <c r="D50" s="7"/>
      <c r="E50" s="44">
        <f t="shared" si="0"/>
        <v>0</v>
      </c>
      <c r="H50" s="41"/>
      <c r="J50" s="34"/>
      <c r="K50" s="34"/>
    </row>
    <row r="51" spans="1:11" ht="12.75">
      <c r="A51" t="s">
        <v>47</v>
      </c>
      <c r="D51" s="7"/>
      <c r="E51" s="44">
        <f t="shared" si="0"/>
        <v>0</v>
      </c>
      <c r="H51" s="41"/>
      <c r="J51" s="34"/>
      <c r="K51" s="34"/>
    </row>
    <row r="52" spans="1:11" ht="12.75">
      <c r="A52" t="s">
        <v>48</v>
      </c>
      <c r="D52" s="7"/>
      <c r="E52" s="44">
        <f t="shared" si="0"/>
        <v>0</v>
      </c>
      <c r="H52" s="41"/>
      <c r="J52" s="34"/>
      <c r="K52" s="34"/>
    </row>
    <row r="53" spans="4:11" ht="12.75">
      <c r="D53" s="7"/>
      <c r="E53" s="44">
        <f t="shared" si="0"/>
        <v>0</v>
      </c>
      <c r="H53" s="41"/>
      <c r="J53" s="34"/>
      <c r="K53" s="34"/>
    </row>
    <row r="54" spans="1:11" ht="12.75">
      <c r="A54" s="3" t="s">
        <v>49</v>
      </c>
      <c r="E54" s="47">
        <f>SUM(E43:E53)</f>
        <v>1838613</v>
      </c>
      <c r="H54" s="41"/>
      <c r="J54" s="34"/>
      <c r="K54" s="34"/>
    </row>
    <row r="55" spans="4:11" ht="12.75">
      <c r="D55" s="48"/>
      <c r="H55" s="41"/>
      <c r="J55" s="34"/>
      <c r="K55" s="34"/>
    </row>
    <row r="56" spans="1:11" ht="12.75">
      <c r="A56" t="s">
        <v>50</v>
      </c>
      <c r="B56" s="34"/>
      <c r="C56" s="34"/>
      <c r="D56" s="49">
        <f>D31*D33</f>
        <v>14129535.5</v>
      </c>
      <c r="H56" s="50"/>
      <c r="J56" s="34"/>
      <c r="K56" s="34"/>
    </row>
    <row r="57" spans="1:11" ht="12.75">
      <c r="A57" s="51"/>
      <c r="B57" s="34"/>
      <c r="C57" s="34"/>
      <c r="D57" s="34"/>
      <c r="F57" s="34"/>
      <c r="H57" s="50"/>
      <c r="J57" s="34"/>
      <c r="K57" s="34"/>
    </row>
    <row r="58" spans="1:11" ht="12.75">
      <c r="A58" t="s">
        <v>51</v>
      </c>
      <c r="B58" s="34"/>
      <c r="C58" s="34"/>
      <c r="D58" s="49">
        <f>D56*D37</f>
        <v>1395998.1074</v>
      </c>
      <c r="F58" s="34"/>
      <c r="H58" s="50"/>
      <c r="J58" s="34"/>
      <c r="K58" s="34"/>
    </row>
    <row r="59" spans="2:11" ht="12.75">
      <c r="B59" s="34"/>
      <c r="C59" s="34"/>
      <c r="D59" s="34"/>
      <c r="F59" s="34"/>
      <c r="H59" s="50"/>
      <c r="J59" s="34"/>
      <c r="K59" s="34"/>
    </row>
    <row r="60" spans="1:11" ht="12.75">
      <c r="A60" t="s">
        <v>52</v>
      </c>
      <c r="B60" s="34"/>
      <c r="C60" s="34"/>
      <c r="D60" s="49">
        <f>D31*D35</f>
        <v>14129535.5</v>
      </c>
      <c r="F60" s="34"/>
      <c r="H60" s="50"/>
      <c r="J60" s="34"/>
      <c r="K60" s="34"/>
    </row>
    <row r="61" spans="2:11" ht="12.75">
      <c r="B61" s="34"/>
      <c r="C61" s="34"/>
      <c r="D61" s="34"/>
      <c r="F61" s="34"/>
      <c r="H61" s="50"/>
      <c r="J61" s="34"/>
      <c r="K61" s="34"/>
    </row>
    <row r="62" spans="1:11" ht="12.75">
      <c r="A62" t="s">
        <v>53</v>
      </c>
      <c r="B62" s="34"/>
      <c r="C62" s="34"/>
      <c r="D62" s="49">
        <f>D60*D39</f>
        <v>1024391.32375</v>
      </c>
      <c r="F62" s="34"/>
      <c r="H62" s="50"/>
      <c r="J62" s="34"/>
      <c r="K62" s="34"/>
    </row>
    <row r="63" spans="2:11" ht="12.75">
      <c r="B63" s="34"/>
      <c r="C63" s="34"/>
      <c r="D63" s="34"/>
      <c r="F63" s="34"/>
      <c r="H63" s="50"/>
      <c r="J63" s="34"/>
      <c r="K63" s="34"/>
    </row>
    <row r="64" spans="1:11" ht="12.75">
      <c r="A64" t="s">
        <v>54</v>
      </c>
      <c r="B64" s="34"/>
      <c r="C64" s="34"/>
      <c r="D64" s="52">
        <f>IF(D41&gt;0,(((D43+D47)/D41)*D62),0)</f>
        <v>285708.40630472853</v>
      </c>
      <c r="F64" s="34"/>
      <c r="H64" s="50"/>
      <c r="J64" s="34"/>
      <c r="K64" s="34"/>
    </row>
    <row r="65" spans="1:11" ht="12.75">
      <c r="A65" s="53" t="s">
        <v>55</v>
      </c>
      <c r="B65" s="34"/>
      <c r="C65" s="34"/>
      <c r="D65" s="50"/>
      <c r="F65" s="34"/>
      <c r="H65" s="50"/>
      <c r="J65" s="34"/>
      <c r="K65" s="34"/>
    </row>
    <row r="66" spans="1:11" ht="12.75">
      <c r="A66" t="s">
        <v>56</v>
      </c>
      <c r="B66" s="34"/>
      <c r="C66" s="34"/>
      <c r="D66" s="52">
        <f>IF(D41&gt;0,(((D43+D47+D48)/D41)*D62),0)</f>
        <v>778163.704028021</v>
      </c>
      <c r="F66" s="34"/>
      <c r="H66" s="50"/>
      <c r="J66" s="34"/>
      <c r="K66" s="34"/>
    </row>
    <row r="67" spans="1:11" ht="12.75">
      <c r="A67" s="53" t="s">
        <v>57</v>
      </c>
      <c r="B67" s="34"/>
      <c r="C67" s="34"/>
      <c r="D67" s="50"/>
      <c r="F67" s="34"/>
      <c r="H67" s="50"/>
      <c r="J67" s="34"/>
      <c r="K67" s="34"/>
    </row>
    <row r="68" spans="1:10" ht="12.75">
      <c r="A68" s="21" t="s">
        <v>58</v>
      </c>
      <c r="B68" s="34"/>
      <c r="C68" s="34"/>
      <c r="D68" s="52">
        <f>IF(D41&gt;0,(((D43+D47+D48)/D41)*D62),0)</f>
        <v>778163.704028021</v>
      </c>
      <c r="F68" s="34"/>
      <c r="H68" s="50"/>
      <c r="J68" s="34"/>
    </row>
    <row r="69" spans="1:10" ht="12.75">
      <c r="A69" s="53" t="s">
        <v>59</v>
      </c>
      <c r="B69" s="34"/>
      <c r="C69" s="34"/>
      <c r="D69" s="34"/>
      <c r="F69" s="34"/>
      <c r="H69" s="50"/>
      <c r="J69" s="34"/>
    </row>
    <row r="70" spans="1:10" ht="12.75">
      <c r="A70" s="21" t="s">
        <v>60</v>
      </c>
      <c r="B70" s="34"/>
      <c r="C70" s="34"/>
      <c r="D70" s="52">
        <f>D62</f>
        <v>1024391.32375</v>
      </c>
      <c r="F70" s="34"/>
      <c r="H70" s="37"/>
      <c r="J70" s="34"/>
    </row>
    <row r="71" spans="1:8" ht="12.75">
      <c r="A71" s="54"/>
      <c r="B71" s="34"/>
      <c r="C71" s="34"/>
      <c r="D71" s="34"/>
      <c r="H71" s="37"/>
    </row>
    <row r="72" spans="2:8" ht="12.75">
      <c r="B72" s="34"/>
      <c r="C72" s="34"/>
      <c r="D72" s="34"/>
      <c r="H72" s="37"/>
    </row>
    <row r="73" spans="2:8" ht="12.75">
      <c r="B73" s="34"/>
      <c r="C73" s="34"/>
      <c r="D73" s="34"/>
      <c r="H73" s="37"/>
    </row>
    <row r="74" spans="2:8" ht="12.75">
      <c r="B74" s="34"/>
      <c r="C74" s="34"/>
      <c r="D74" s="34"/>
      <c r="H74" s="37"/>
    </row>
    <row r="75" spans="2:8" ht="12.75">
      <c r="B75" s="34"/>
      <c r="C75" s="34"/>
      <c r="D75" s="34"/>
      <c r="H75" s="37"/>
    </row>
    <row r="76" ht="12.75">
      <c r="H76" s="37"/>
    </row>
  </sheetData>
  <sheetProtection/>
  <mergeCells count="2">
    <mergeCell ref="A19:A20"/>
    <mergeCell ref="A21:A22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view="pageBreakPreview" zoomScale="60" zoomScalePageLayoutView="0" workbookViewId="0" topLeftCell="A1">
      <selection activeCell="A75" sqref="A75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43.00390625" style="0" customWidth="1"/>
    <col min="10" max="10" width="37.421875" style="0" customWidth="1"/>
    <col min="11" max="16" width="10.7109375" style="0" customWidth="1"/>
  </cols>
  <sheetData>
    <row r="1" spans="1:8" ht="12.75">
      <c r="A1" s="55" t="str">
        <f>'[2]REGINFO'!A1</f>
        <v>PILs TAXES - EB-2008-381</v>
      </c>
      <c r="B1" s="56" t="s">
        <v>61</v>
      </c>
      <c r="C1" s="57" t="s">
        <v>62</v>
      </c>
      <c r="D1" s="58"/>
      <c r="E1" s="59" t="s">
        <v>63</v>
      </c>
      <c r="F1" s="60" t="s">
        <v>63</v>
      </c>
      <c r="G1" s="56" t="s">
        <v>64</v>
      </c>
      <c r="H1" s="61"/>
    </row>
    <row r="2" spans="1:8" ht="12.75">
      <c r="A2" s="62" t="s">
        <v>65</v>
      </c>
      <c r="B2" s="63"/>
      <c r="C2" s="64" t="s">
        <v>66</v>
      </c>
      <c r="D2" s="65"/>
      <c r="E2" s="66" t="s">
        <v>67</v>
      </c>
      <c r="F2" s="67" t="s">
        <v>67</v>
      </c>
      <c r="G2" s="68" t="s">
        <v>68</v>
      </c>
      <c r="H2" s="69"/>
    </row>
    <row r="3" spans="1:8" ht="12.75">
      <c r="A3" s="62" t="s">
        <v>3</v>
      </c>
      <c r="B3" s="70"/>
      <c r="C3" s="71"/>
      <c r="D3" s="65"/>
      <c r="E3" s="72" t="s">
        <v>69</v>
      </c>
      <c r="F3" s="73" t="s">
        <v>69</v>
      </c>
      <c r="G3" s="72"/>
      <c r="H3" s="69"/>
    </row>
    <row r="4" spans="1:8" ht="12.75">
      <c r="A4" s="74" t="s">
        <v>70</v>
      </c>
      <c r="B4" s="75"/>
      <c r="C4" s="71"/>
      <c r="D4" s="65"/>
      <c r="E4" s="72" t="s">
        <v>71</v>
      </c>
      <c r="F4" s="73" t="s">
        <v>72</v>
      </c>
      <c r="G4" s="72"/>
      <c r="H4" s="69"/>
    </row>
    <row r="5" spans="1:8" ht="12.75">
      <c r="A5" s="62">
        <f>'[2]REGINFO'!E2</f>
        <v>0</v>
      </c>
      <c r="B5" s="75"/>
      <c r="C5" s="71"/>
      <c r="D5" s="65"/>
      <c r="E5" s="72"/>
      <c r="F5" s="73"/>
      <c r="G5" s="68" t="str">
        <f>'[2]REGINFO'!E1</f>
        <v>Version 2009.1</v>
      </c>
      <c r="H5" s="69"/>
    </row>
    <row r="6" spans="1:8" ht="12.75">
      <c r="A6" s="62" t="str">
        <f>'[2]REGINFO'!A3</f>
        <v>Utility Name: Norfolk Power Distribution Inc.</v>
      </c>
      <c r="B6" s="76"/>
      <c r="D6" s="72"/>
      <c r="E6" s="76"/>
      <c r="G6" s="76"/>
      <c r="H6" s="77"/>
    </row>
    <row r="7" spans="1:8" ht="12.75">
      <c r="A7" s="62" t="str">
        <f>'[2]REGINFO'!A4</f>
        <v>Reporting period:  2004</v>
      </c>
      <c r="B7" s="76"/>
      <c r="D7" s="72"/>
      <c r="E7" s="76"/>
      <c r="G7" s="76"/>
      <c r="H7" s="77"/>
    </row>
    <row r="8" spans="2:12" ht="12.75">
      <c r="B8" s="75"/>
      <c r="C8" s="78"/>
      <c r="D8" s="65"/>
      <c r="E8" s="72"/>
      <c r="F8" s="73"/>
      <c r="G8" s="68" t="s">
        <v>73</v>
      </c>
      <c r="H8" s="69"/>
      <c r="J8" s="79" t="s">
        <v>74</v>
      </c>
      <c r="K8" s="79"/>
      <c r="L8" s="79"/>
    </row>
    <row r="9" spans="1:8" ht="12.75">
      <c r="A9" s="62" t="s">
        <v>8</v>
      </c>
      <c r="B9" s="80">
        <f>'[2]REGINFO'!B6</f>
        <v>366</v>
      </c>
      <c r="C9" s="81" t="s">
        <v>9</v>
      </c>
      <c r="D9" s="65"/>
      <c r="E9" s="72"/>
      <c r="F9" s="73"/>
      <c r="G9" s="68" t="s">
        <v>75</v>
      </c>
      <c r="H9" s="69"/>
    </row>
    <row r="10" spans="1:8" ht="12.75">
      <c r="A10" s="62" t="s">
        <v>10</v>
      </c>
      <c r="B10" s="80">
        <f>'[2]REGINFO'!B7</f>
        <v>366</v>
      </c>
      <c r="C10" s="81" t="s">
        <v>9</v>
      </c>
      <c r="D10" s="65"/>
      <c r="E10" s="82"/>
      <c r="F10" s="73"/>
      <c r="G10" s="83" t="s">
        <v>76</v>
      </c>
      <c r="H10" s="69"/>
    </row>
    <row r="11" spans="1:8" ht="12.75">
      <c r="A11" s="84"/>
      <c r="B11" s="85"/>
      <c r="C11" s="86"/>
      <c r="D11" s="87"/>
      <c r="E11" s="88"/>
      <c r="F11" s="18"/>
      <c r="G11" s="89" t="s">
        <v>77</v>
      </c>
      <c r="H11" s="90"/>
    </row>
    <row r="12" spans="1:8" ht="13.5" thickBot="1">
      <c r="A12" s="84"/>
      <c r="B12" s="75"/>
      <c r="C12" s="71" t="s">
        <v>78</v>
      </c>
      <c r="D12" s="65"/>
      <c r="E12" s="71" t="s">
        <v>78</v>
      </c>
      <c r="F12" s="73"/>
      <c r="G12" s="71" t="s">
        <v>78</v>
      </c>
      <c r="H12" s="69"/>
    </row>
    <row r="13" spans="1:8" ht="13.5" thickTop="1">
      <c r="A13" s="91"/>
      <c r="B13" s="92"/>
      <c r="C13" s="93"/>
      <c r="D13" s="94"/>
      <c r="E13" s="95"/>
      <c r="F13" s="96"/>
      <c r="G13" s="97"/>
      <c r="H13" s="98"/>
    </row>
    <row r="14" spans="1:8" ht="12.75">
      <c r="A14" s="99" t="s">
        <v>79</v>
      </c>
      <c r="B14" s="100" t="s">
        <v>35</v>
      </c>
      <c r="C14" s="101"/>
      <c r="D14" s="87"/>
      <c r="E14" s="88"/>
      <c r="F14" s="16"/>
      <c r="G14" s="102"/>
      <c r="H14" s="90"/>
    </row>
    <row r="15" spans="2:8" ht="12.75">
      <c r="B15" s="103"/>
      <c r="C15" s="101"/>
      <c r="D15" s="87"/>
      <c r="E15" s="88"/>
      <c r="F15" s="16"/>
      <c r="G15" s="102"/>
      <c r="H15" s="90"/>
    </row>
    <row r="16" spans="1:8" ht="12.75">
      <c r="A16" s="104" t="s">
        <v>80</v>
      </c>
      <c r="B16" s="105">
        <v>1</v>
      </c>
      <c r="C16" s="106">
        <f>'[2]REGINFO'!E54</f>
        <v>1838613</v>
      </c>
      <c r="D16" s="87"/>
      <c r="E16" s="107">
        <f>G16-C16</f>
        <v>-402117</v>
      </c>
      <c r="F16" s="16"/>
      <c r="G16" s="107">
        <f>'[2]TAXREC'!E50</f>
        <v>1436496</v>
      </c>
      <c r="H16" s="90"/>
    </row>
    <row r="17" spans="1:8" ht="12.75">
      <c r="A17" s="108"/>
      <c r="B17" s="105"/>
      <c r="C17" s="109"/>
      <c r="D17" s="87"/>
      <c r="E17" s="110"/>
      <c r="F17" s="16"/>
      <c r="G17" s="110"/>
      <c r="H17" s="90"/>
    </row>
    <row r="18" spans="1:8" ht="12.75">
      <c r="A18" s="108" t="s">
        <v>81</v>
      </c>
      <c r="B18" s="105"/>
      <c r="C18" s="109"/>
      <c r="D18" s="87"/>
      <c r="E18" s="110"/>
      <c r="F18" s="16"/>
      <c r="G18" s="110"/>
      <c r="H18" s="90"/>
    </row>
    <row r="19" spans="1:8" ht="12.75">
      <c r="A19" s="111" t="s">
        <v>82</v>
      </c>
      <c r="B19" s="112"/>
      <c r="C19" s="101"/>
      <c r="D19" s="113"/>
      <c r="E19" s="110"/>
      <c r="F19" s="114"/>
      <c r="G19" s="110"/>
      <c r="H19" s="90"/>
    </row>
    <row r="20" spans="1:8" ht="12.75">
      <c r="A20" s="115" t="s">
        <v>83</v>
      </c>
      <c r="B20" s="116">
        <v>2</v>
      </c>
      <c r="C20" s="117">
        <v>1515277</v>
      </c>
      <c r="D20" s="113"/>
      <c r="E20" s="107">
        <f>G20-C20</f>
        <v>330954</v>
      </c>
      <c r="F20" s="114"/>
      <c r="G20" s="107">
        <f>'[2]TAXREC'!E61</f>
        <v>1846231</v>
      </c>
      <c r="H20" s="90"/>
    </row>
    <row r="21" spans="1:8" ht="12.75">
      <c r="A21" s="118" t="s">
        <v>84</v>
      </c>
      <c r="B21" s="116">
        <v>3</v>
      </c>
      <c r="C21" s="117"/>
      <c r="D21" s="113"/>
      <c r="E21" s="107">
        <f>G21-C21</f>
        <v>0</v>
      </c>
      <c r="F21" s="114"/>
      <c r="G21" s="107">
        <f>'[2]TAXREC'!E62</f>
        <v>0</v>
      </c>
      <c r="H21" s="90"/>
    </row>
    <row r="22" spans="1:8" ht="12.75">
      <c r="A22" s="118" t="s">
        <v>85</v>
      </c>
      <c r="B22" s="116">
        <v>4</v>
      </c>
      <c r="C22" s="117"/>
      <c r="D22" s="113"/>
      <c r="E22" s="107">
        <f>G22-C22</f>
        <v>0</v>
      </c>
      <c r="F22" s="114"/>
      <c r="G22" s="107">
        <f>'[2]TAXREC'!E63</f>
        <v>0</v>
      </c>
      <c r="H22" s="90"/>
    </row>
    <row r="23" spans="1:8" ht="12.75">
      <c r="A23" s="118" t="s">
        <v>86</v>
      </c>
      <c r="B23" s="116">
        <v>4</v>
      </c>
      <c r="C23" s="117"/>
      <c r="D23" s="113"/>
      <c r="E23" s="107">
        <f>G23-C23</f>
        <v>0</v>
      </c>
      <c r="F23" s="114"/>
      <c r="G23" s="107">
        <f>'[2]TAXREC'!E64</f>
        <v>0</v>
      </c>
      <c r="H23" s="90"/>
    </row>
    <row r="24" spans="1:8" ht="12.75">
      <c r="A24" s="118" t="s">
        <v>87</v>
      </c>
      <c r="B24" s="116">
        <v>5</v>
      </c>
      <c r="C24" s="117"/>
      <c r="D24" s="113"/>
      <c r="E24" s="107">
        <f>G24-C24</f>
        <v>0</v>
      </c>
      <c r="F24" s="114"/>
      <c r="G24" s="107">
        <f>'[2]TAXREC'!E65</f>
        <v>0</v>
      </c>
      <c r="H24" s="90"/>
    </row>
    <row r="25" spans="1:8" ht="12.75">
      <c r="A25" s="118" t="s">
        <v>88</v>
      </c>
      <c r="B25" s="116"/>
      <c r="C25" s="101" t="s">
        <v>35</v>
      </c>
      <c r="D25" s="113"/>
      <c r="E25" s="119"/>
      <c r="F25" s="53"/>
      <c r="G25" s="119"/>
      <c r="H25" s="90"/>
    </row>
    <row r="26" spans="1:8" ht="12.75">
      <c r="A26" s="118" t="s">
        <v>89</v>
      </c>
      <c r="B26" s="116">
        <v>6</v>
      </c>
      <c r="C26" s="117"/>
      <c r="D26" s="113"/>
      <c r="E26" s="107">
        <f>G26-C26</f>
        <v>0</v>
      </c>
      <c r="F26" s="114"/>
      <c r="G26" s="107">
        <f>'[2]TAXREC'!E92</f>
        <v>0</v>
      </c>
      <c r="H26" s="90"/>
    </row>
    <row r="27" spans="1:8" ht="12.75">
      <c r="A27" s="118" t="s">
        <v>90</v>
      </c>
      <c r="B27" s="116">
        <v>6</v>
      </c>
      <c r="C27" s="117"/>
      <c r="D27" s="113"/>
      <c r="E27" s="107">
        <f>G27-C27</f>
        <v>0</v>
      </c>
      <c r="F27" s="114"/>
      <c r="G27" s="107">
        <f>'[2]TAXREC'!E93</f>
        <v>0</v>
      </c>
      <c r="H27" s="90"/>
    </row>
    <row r="28" spans="1:8" ht="12.75">
      <c r="A28" s="118" t="s">
        <v>91</v>
      </c>
      <c r="B28" s="116">
        <v>6</v>
      </c>
      <c r="C28" s="117"/>
      <c r="D28" s="113"/>
      <c r="E28" s="107">
        <f>G28-C28</f>
        <v>0</v>
      </c>
      <c r="F28" s="114"/>
      <c r="G28" s="107">
        <f>'[2]TAXREC'!E67</f>
        <v>0</v>
      </c>
      <c r="H28" s="90"/>
    </row>
    <row r="29" spans="1:8" ht="12.75">
      <c r="A29" s="118" t="s">
        <v>92</v>
      </c>
      <c r="B29" s="116">
        <v>6</v>
      </c>
      <c r="C29" s="117"/>
      <c r="D29" s="113"/>
      <c r="E29" s="107">
        <f>G29-C29</f>
        <v>0</v>
      </c>
      <c r="F29" s="114"/>
      <c r="G29" s="107">
        <f>'[2]TAXREC'!E68</f>
        <v>0</v>
      </c>
      <c r="H29" s="90"/>
    </row>
    <row r="30" spans="1:8" ht="15.75">
      <c r="A30" s="120" t="s">
        <v>93</v>
      </c>
      <c r="B30" s="116"/>
      <c r="C30" s="106"/>
      <c r="D30" s="113"/>
      <c r="E30" s="107">
        <f>G30-C30</f>
        <v>0</v>
      </c>
      <c r="F30" s="114"/>
      <c r="G30" s="107">
        <f>'[2]TAXREC'!E66</f>
        <v>0</v>
      </c>
      <c r="H30" s="90"/>
    </row>
    <row r="31" spans="1:8" ht="12.75">
      <c r="A31" s="118"/>
      <c r="B31" s="116"/>
      <c r="C31" s="101"/>
      <c r="D31" s="113"/>
      <c r="E31" s="110"/>
      <c r="F31" s="114"/>
      <c r="G31" s="110"/>
      <c r="H31" s="90"/>
    </row>
    <row r="32" spans="1:8" ht="12.75">
      <c r="A32" s="111" t="s">
        <v>94</v>
      </c>
      <c r="B32" s="112"/>
      <c r="C32" s="101"/>
      <c r="D32" s="121"/>
      <c r="E32" s="110"/>
      <c r="F32" s="114"/>
      <c r="G32" s="110"/>
      <c r="H32" s="90"/>
    </row>
    <row r="33" spans="1:8" ht="12.75">
      <c r="A33" s="104" t="s">
        <v>95</v>
      </c>
      <c r="B33" s="116">
        <v>7</v>
      </c>
      <c r="C33" s="117">
        <v>1156646</v>
      </c>
      <c r="D33" s="121"/>
      <c r="E33" s="107">
        <f aca="true" t="shared" si="0" ref="E33:E42">G33-C33</f>
        <v>704327</v>
      </c>
      <c r="F33" s="114"/>
      <c r="G33" s="107">
        <f>'[2]TAXREC'!E97+'[2]TAXREC'!E98</f>
        <v>1860973</v>
      </c>
      <c r="H33" s="90"/>
    </row>
    <row r="34" spans="1:8" ht="12.75">
      <c r="A34" s="118" t="s">
        <v>96</v>
      </c>
      <c r="B34" s="116">
        <v>8</v>
      </c>
      <c r="C34" s="117"/>
      <c r="D34" s="121"/>
      <c r="E34" s="107">
        <f t="shared" si="0"/>
        <v>0</v>
      </c>
      <c r="F34" s="114"/>
      <c r="G34" s="107">
        <f>'[2]TAXREC'!E99</f>
        <v>0</v>
      </c>
      <c r="H34" s="90"/>
    </row>
    <row r="35" spans="1:8" ht="12.75">
      <c r="A35" s="118" t="s">
        <v>97</v>
      </c>
      <c r="B35" s="116">
        <v>9</v>
      </c>
      <c r="C35" s="117">
        <v>0</v>
      </c>
      <c r="D35" s="121"/>
      <c r="E35" s="107">
        <f t="shared" si="0"/>
        <v>0</v>
      </c>
      <c r="F35" s="114"/>
      <c r="G35" s="107">
        <f>'[2]TAXREC'!E100</f>
        <v>0</v>
      </c>
      <c r="H35" s="90"/>
    </row>
    <row r="36" spans="1:8" ht="12.75">
      <c r="A36" s="118" t="s">
        <v>98</v>
      </c>
      <c r="B36" s="116">
        <v>10</v>
      </c>
      <c r="C36" s="117"/>
      <c r="D36" s="121"/>
      <c r="E36" s="107">
        <f t="shared" si="0"/>
        <v>0</v>
      </c>
      <c r="F36" s="114"/>
      <c r="G36" s="107">
        <f>'[2]TAXREC'!E102+'[2]TAXREC'!E103</f>
        <v>0</v>
      </c>
      <c r="H36" s="90"/>
    </row>
    <row r="37" spans="1:8" ht="12.75">
      <c r="A37" s="104" t="s">
        <v>99</v>
      </c>
      <c r="B37" s="105">
        <v>11</v>
      </c>
      <c r="C37" s="122">
        <f>'[2]REGINFO'!D66</f>
        <v>778163.704028021</v>
      </c>
      <c r="D37" s="121"/>
      <c r="E37" s="107">
        <f t="shared" si="0"/>
        <v>124014.29597197904</v>
      </c>
      <c r="F37" s="114"/>
      <c r="G37" s="107">
        <f>'[2]TAXREC'!E51</f>
        <v>902178</v>
      </c>
      <c r="H37" s="90"/>
    </row>
    <row r="38" spans="1:8" ht="12.75">
      <c r="A38" s="104" t="s">
        <v>100</v>
      </c>
      <c r="B38" s="105">
        <v>4</v>
      </c>
      <c r="C38" s="117"/>
      <c r="D38" s="121"/>
      <c r="E38" s="107">
        <f t="shared" si="0"/>
        <v>0</v>
      </c>
      <c r="F38" s="114"/>
      <c r="G38" s="107">
        <f>'[2]TAXREC'!E104</f>
        <v>0</v>
      </c>
      <c r="H38" s="90"/>
    </row>
    <row r="39" spans="1:8" ht="12.75">
      <c r="A39" s="104" t="s">
        <v>101</v>
      </c>
      <c r="B39" s="105">
        <v>4</v>
      </c>
      <c r="C39" s="117"/>
      <c r="D39" s="121"/>
      <c r="E39" s="107">
        <f t="shared" si="0"/>
        <v>0</v>
      </c>
      <c r="F39" s="114"/>
      <c r="G39" s="107">
        <f>'[2]TAXREC'!E105</f>
        <v>0</v>
      </c>
      <c r="H39" s="90"/>
    </row>
    <row r="40" spans="1:8" ht="12.75">
      <c r="A40" s="104" t="s">
        <v>102</v>
      </c>
      <c r="B40" s="105">
        <v>3</v>
      </c>
      <c r="C40" s="117"/>
      <c r="D40" s="121"/>
      <c r="E40" s="107">
        <f t="shared" si="0"/>
        <v>0</v>
      </c>
      <c r="F40" s="114"/>
      <c r="G40" s="107">
        <f>'[2]TAXREC'!E106</f>
        <v>0</v>
      </c>
      <c r="H40" s="90"/>
    </row>
    <row r="41" spans="1:8" ht="12.75">
      <c r="A41" s="104" t="s">
        <v>103</v>
      </c>
      <c r="B41" s="105">
        <v>3</v>
      </c>
      <c r="C41" s="117"/>
      <c r="D41" s="121"/>
      <c r="E41" s="107">
        <f t="shared" si="0"/>
        <v>0</v>
      </c>
      <c r="F41" s="114"/>
      <c r="G41" s="107">
        <f>'[2]TAXREC'!E107</f>
        <v>0</v>
      </c>
      <c r="H41" s="90"/>
    </row>
    <row r="42" spans="1:8" ht="12.75">
      <c r="A42" s="104" t="s">
        <v>104</v>
      </c>
      <c r="B42" s="105">
        <v>11</v>
      </c>
      <c r="C42" s="117"/>
      <c r="D42" s="121"/>
      <c r="E42" s="107">
        <f t="shared" si="0"/>
        <v>0</v>
      </c>
      <c r="F42" s="114"/>
      <c r="G42" s="107">
        <f>'[2]TAXREC'!E109</f>
        <v>0</v>
      </c>
      <c r="H42" s="90"/>
    </row>
    <row r="43" spans="1:8" ht="12.75">
      <c r="A43" s="118" t="s">
        <v>105</v>
      </c>
      <c r="B43" s="116"/>
      <c r="C43" s="101"/>
      <c r="D43" s="121"/>
      <c r="E43" s="110"/>
      <c r="F43" s="114"/>
      <c r="G43" s="110"/>
      <c r="H43" s="90"/>
    </row>
    <row r="44" spans="1:8" ht="12.75">
      <c r="A44" s="118" t="s">
        <v>89</v>
      </c>
      <c r="B44" s="116">
        <v>12</v>
      </c>
      <c r="C44" s="117"/>
      <c r="D44" s="121"/>
      <c r="E44" s="107">
        <f>G44-C44</f>
        <v>0</v>
      </c>
      <c r="F44" s="114"/>
      <c r="G44" s="40">
        <f>'[2]TAXREC'!E130</f>
        <v>0</v>
      </c>
      <c r="H44" s="90"/>
    </row>
    <row r="45" spans="1:8" ht="12.75">
      <c r="A45" s="118" t="s">
        <v>106</v>
      </c>
      <c r="B45" s="116">
        <v>12</v>
      </c>
      <c r="C45" s="117"/>
      <c r="D45" s="121"/>
      <c r="E45" s="107">
        <f>G45-C45</f>
        <v>0</v>
      </c>
      <c r="F45" s="114"/>
      <c r="G45" s="40">
        <f>'[2]TAXREC'!E131</f>
        <v>0</v>
      </c>
      <c r="H45" s="90"/>
    </row>
    <row r="46" spans="1:8" ht="12.75">
      <c r="A46" s="118" t="s">
        <v>107</v>
      </c>
      <c r="B46" s="116">
        <v>12</v>
      </c>
      <c r="C46" s="117"/>
      <c r="D46" s="121"/>
      <c r="E46" s="107">
        <f>G46-C46</f>
        <v>0</v>
      </c>
      <c r="F46" s="114"/>
      <c r="G46" s="40">
        <f>'[2]TAXREC'!E110</f>
        <v>0</v>
      </c>
      <c r="H46" s="90"/>
    </row>
    <row r="47" spans="1:8" ht="12.75">
      <c r="A47" s="118" t="s">
        <v>108</v>
      </c>
      <c r="B47" s="116">
        <v>12</v>
      </c>
      <c r="C47" s="117"/>
      <c r="D47" s="121"/>
      <c r="E47" s="107">
        <f>G47-C47</f>
        <v>0</v>
      </c>
      <c r="F47" s="114"/>
      <c r="G47" s="40">
        <f>'[2]TAXREC'!E111</f>
        <v>0</v>
      </c>
      <c r="H47" s="90"/>
    </row>
    <row r="48" spans="1:8" ht="15.75">
      <c r="A48" s="120" t="s">
        <v>93</v>
      </c>
      <c r="B48" s="116"/>
      <c r="C48" s="106"/>
      <c r="D48" s="121"/>
      <c r="E48" s="107">
        <f>G48-C48</f>
        <v>108720</v>
      </c>
      <c r="F48" s="114"/>
      <c r="G48" s="40">
        <f>'[2]TAXREC'!E108</f>
        <v>108720</v>
      </c>
      <c r="H48" s="90"/>
    </row>
    <row r="49" spans="1:8" ht="12.75">
      <c r="A49" s="118"/>
      <c r="B49" s="116"/>
      <c r="C49" s="101"/>
      <c r="D49" s="121"/>
      <c r="E49" s="110"/>
      <c r="F49" s="114"/>
      <c r="G49" s="110"/>
      <c r="H49" s="90"/>
    </row>
    <row r="50" spans="1:8" ht="12.75">
      <c r="A50" s="108" t="s">
        <v>109</v>
      </c>
      <c r="B50" s="105"/>
      <c r="C50" s="123">
        <f>C16+SUM(C20:C30)-SUM(C33:C48)</f>
        <v>1419080.295971979</v>
      </c>
      <c r="D50" s="124"/>
      <c r="E50" s="123">
        <f>E16+SUM(E20:E30)-SUM(E33:E48)</f>
        <v>-1008224.295971979</v>
      </c>
      <c r="F50" s="125" t="s">
        <v>110</v>
      </c>
      <c r="G50" s="123">
        <f>G16+SUM(G20:G30)-SUM(G33:G48)</f>
        <v>410856</v>
      </c>
      <c r="H50" s="126"/>
    </row>
    <row r="51" spans="1:9" ht="12.75">
      <c r="A51" s="127"/>
      <c r="B51" s="105"/>
      <c r="C51" s="128"/>
      <c r="D51" s="121"/>
      <c r="E51" s="128"/>
      <c r="F51" s="114"/>
      <c r="G51" s="128"/>
      <c r="H51" s="90"/>
      <c r="I51" s="129"/>
    </row>
    <row r="52" spans="1:8" ht="12.75">
      <c r="A52" s="118" t="s">
        <v>111</v>
      </c>
      <c r="B52" s="116"/>
      <c r="C52" s="130"/>
      <c r="D52" s="121"/>
      <c r="E52" s="110"/>
      <c r="F52" s="114"/>
      <c r="G52" s="110"/>
      <c r="H52" s="90"/>
    </row>
    <row r="53" spans="1:9" ht="12.75">
      <c r="A53" s="118" t="s">
        <v>112</v>
      </c>
      <c r="B53" s="116">
        <v>13</v>
      </c>
      <c r="C53" s="131">
        <f>IF($C$50&gt;'[2]Tax Rates'!$E$11,'[2]Tax Rates'!$F$16,IF($C$50&gt;'[2]Tax Rates'!$C$11,'[2]Tax Rates'!$E$16,'[2]Tax Rates'!$C$16))</f>
        <v>0.3862</v>
      </c>
      <c r="D53" s="124"/>
      <c r="E53" s="132">
        <f>+G53-C53</f>
        <v>-0.3862</v>
      </c>
      <c r="F53" s="133"/>
      <c r="G53" s="134">
        <f>'[2]TAXREC'!E151</f>
        <v>0</v>
      </c>
      <c r="H53" s="90"/>
      <c r="I53" s="135"/>
    </row>
    <row r="54" spans="1:8" ht="12.75">
      <c r="A54" s="118"/>
      <c r="B54" s="116"/>
      <c r="C54" s="101"/>
      <c r="D54" s="121"/>
      <c r="E54" s="110"/>
      <c r="F54" s="114"/>
      <c r="G54" s="110"/>
      <c r="H54" s="90"/>
    </row>
    <row r="55" spans="1:8" ht="12.75">
      <c r="A55" s="118" t="s">
        <v>113</v>
      </c>
      <c r="B55" s="116"/>
      <c r="C55" s="136">
        <f>IF(C50&gt;0,C50*C53,0)</f>
        <v>548048.8103043783</v>
      </c>
      <c r="D55" s="124"/>
      <c r="E55" s="107">
        <f>G55-C55</f>
        <v>-548048.8103043783</v>
      </c>
      <c r="F55" s="125" t="s">
        <v>114</v>
      </c>
      <c r="G55" s="136">
        <f>'[2]TAXREC'!E144</f>
        <v>0</v>
      </c>
      <c r="H55" s="137"/>
    </row>
    <row r="56" spans="1:8" ht="12.75">
      <c r="A56" s="118"/>
      <c r="B56" s="116"/>
      <c r="C56" s="101"/>
      <c r="D56" s="121"/>
      <c r="E56" s="110"/>
      <c r="F56" s="133"/>
      <c r="G56" s="110"/>
      <c r="H56" s="90"/>
    </row>
    <row r="57" spans="1:8" ht="12.75">
      <c r="A57" s="118"/>
      <c r="B57" s="116"/>
      <c r="C57" s="101"/>
      <c r="D57" s="121"/>
      <c r="E57" s="110"/>
      <c r="F57" s="114"/>
      <c r="G57" s="110"/>
      <c r="H57" s="90"/>
    </row>
    <row r="58" spans="1:8" ht="12.75">
      <c r="A58" s="118" t="s">
        <v>115</v>
      </c>
      <c r="B58" s="116">
        <v>14</v>
      </c>
      <c r="C58" s="138"/>
      <c r="D58" s="121"/>
      <c r="E58" s="107">
        <f>+G58-C58</f>
        <v>0</v>
      </c>
      <c r="F58" s="125" t="s">
        <v>114</v>
      </c>
      <c r="G58" s="139">
        <f>'[2]TAXREC'!E145</f>
        <v>0</v>
      </c>
      <c r="H58" s="90"/>
    </row>
    <row r="59" spans="1:8" ht="13.5" thickBot="1">
      <c r="A59" s="118"/>
      <c r="B59" s="116"/>
      <c r="C59" s="101"/>
      <c r="D59" s="113"/>
      <c r="E59" s="110"/>
      <c r="F59" s="114"/>
      <c r="G59" s="110"/>
      <c r="H59" s="90"/>
    </row>
    <row r="60" spans="1:8" ht="13.5" thickBot="1">
      <c r="A60" s="91" t="s">
        <v>116</v>
      </c>
      <c r="B60" s="140"/>
      <c r="C60" s="141">
        <f>+C55-C58</f>
        <v>548048.8103043783</v>
      </c>
      <c r="D60" s="142"/>
      <c r="E60" s="143">
        <f>+E55-E58</f>
        <v>-548048.8103043783</v>
      </c>
      <c r="F60" s="125" t="s">
        <v>114</v>
      </c>
      <c r="G60" s="143">
        <f>+G55-G58</f>
        <v>0</v>
      </c>
      <c r="H60" s="144"/>
    </row>
    <row r="61" spans="1:8" ht="12.75">
      <c r="A61" s="118"/>
      <c r="B61" s="116"/>
      <c r="C61" s="101"/>
      <c r="D61" s="113"/>
      <c r="E61" s="110"/>
      <c r="F61" s="114"/>
      <c r="G61" s="110"/>
      <c r="H61" s="90"/>
    </row>
    <row r="62" spans="1:8" ht="12.75">
      <c r="A62" s="118"/>
      <c r="B62" s="85"/>
      <c r="C62" s="101"/>
      <c r="D62" s="113"/>
      <c r="E62" s="110"/>
      <c r="F62" s="114"/>
      <c r="G62" s="110"/>
      <c r="H62" s="90"/>
    </row>
    <row r="63" spans="1:8" ht="12.75">
      <c r="A63" s="99" t="s">
        <v>117</v>
      </c>
      <c r="B63" s="145"/>
      <c r="C63" s="101"/>
      <c r="D63" s="113"/>
      <c r="E63" s="110"/>
      <c r="F63" s="114"/>
      <c r="G63" s="110"/>
      <c r="H63" s="90"/>
    </row>
    <row r="64" spans="1:8" ht="12.75">
      <c r="A64" s="118"/>
      <c r="B64" s="116"/>
      <c r="C64" s="101"/>
      <c r="D64" s="113"/>
      <c r="E64" s="110"/>
      <c r="F64" s="114"/>
      <c r="G64" s="110"/>
      <c r="H64" s="90"/>
    </row>
    <row r="65" spans="1:8" ht="12.75">
      <c r="A65" s="111" t="s">
        <v>118</v>
      </c>
      <c r="B65" s="112"/>
      <c r="C65" s="101"/>
      <c r="D65" s="113"/>
      <c r="E65" s="110"/>
      <c r="F65" s="114"/>
      <c r="G65" s="110"/>
      <c r="H65" s="90"/>
    </row>
    <row r="66" spans="1:9" ht="12.75">
      <c r="A66" s="108" t="s">
        <v>119</v>
      </c>
      <c r="B66" s="105">
        <v>15</v>
      </c>
      <c r="C66" s="136">
        <f>Ratebase</f>
        <v>28259071</v>
      </c>
      <c r="D66" s="124"/>
      <c r="E66" s="107">
        <f>G66-C66</f>
        <v>12591995</v>
      </c>
      <c r="F66" s="114"/>
      <c r="G66" s="146">
        <v>40851066</v>
      </c>
      <c r="H66" s="90"/>
      <c r="I66" s="147"/>
    </row>
    <row r="67" spans="1:10" ht="12.75">
      <c r="A67" s="108" t="s">
        <v>120</v>
      </c>
      <c r="B67" s="105">
        <v>16</v>
      </c>
      <c r="C67" s="122">
        <f>IF(C66&gt;0,'[2]Tax Rates'!C21,0)</f>
        <v>5000000</v>
      </c>
      <c r="D67" s="124"/>
      <c r="E67" s="107">
        <f>G67-C67</f>
        <v>-389000</v>
      </c>
      <c r="F67" s="114"/>
      <c r="G67" s="107">
        <v>4611000</v>
      </c>
      <c r="H67" s="90"/>
      <c r="I67" s="147"/>
      <c r="J67" s="148"/>
    </row>
    <row r="68" spans="1:8" ht="12.75">
      <c r="A68" s="108" t="s">
        <v>121</v>
      </c>
      <c r="B68" s="105"/>
      <c r="C68" s="136">
        <f>IF((C66-C67)&gt;0,C66-C67,0)</f>
        <v>23259071</v>
      </c>
      <c r="D68" s="124"/>
      <c r="E68" s="107">
        <f>SUM(E66:E67)</f>
        <v>12202995</v>
      </c>
      <c r="F68" s="133"/>
      <c r="G68" s="136">
        <f>G66-G67</f>
        <v>36240066</v>
      </c>
      <c r="H68" s="126"/>
    </row>
    <row r="69" spans="1:8" ht="12.75">
      <c r="A69" s="108"/>
      <c r="B69" s="105"/>
      <c r="C69" s="149"/>
      <c r="D69" s="113"/>
      <c r="E69" s="110"/>
      <c r="F69" s="114"/>
      <c r="G69" s="110"/>
      <c r="H69" s="90"/>
    </row>
    <row r="70" spans="1:8" ht="12.75">
      <c r="A70" s="108" t="s">
        <v>122</v>
      </c>
      <c r="B70" s="105">
        <v>17</v>
      </c>
      <c r="C70" s="150">
        <f>'[2]Tax Rates'!C18</f>
        <v>0.003</v>
      </c>
      <c r="D70" s="124"/>
      <c r="E70" s="132">
        <f>+G70-C70</f>
        <v>0</v>
      </c>
      <c r="F70" s="114"/>
      <c r="G70" s="150">
        <v>0.003</v>
      </c>
      <c r="H70" s="90"/>
    </row>
    <row r="71" spans="1:8" ht="12.75">
      <c r="A71" s="108"/>
      <c r="B71" s="105"/>
      <c r="C71" s="151"/>
      <c r="D71" s="113"/>
      <c r="E71" s="152"/>
      <c r="F71" s="114"/>
      <c r="G71" s="151"/>
      <c r="H71" s="90"/>
    </row>
    <row r="72" spans="1:8" ht="12.75">
      <c r="A72" s="108" t="s">
        <v>123</v>
      </c>
      <c r="B72" s="105"/>
      <c r="C72" s="136">
        <f>IF(C68&gt;0,C68*C70,0)*'[2]REGINFO'!$B$6/'[2]REGINFO'!$B$7</f>
        <v>69777.213</v>
      </c>
      <c r="D72" s="153"/>
      <c r="E72" s="107">
        <f>+G72-C72</f>
        <v>38942.985</v>
      </c>
      <c r="F72" s="154"/>
      <c r="G72" s="136">
        <f>IF(G68&gt;0,G68*G70,0)*'[2]REGINFO'!$B$6/'[2]REGINFO'!$B$7</f>
        <v>108720.198</v>
      </c>
      <c r="H72" s="137"/>
    </row>
    <row r="73" spans="1:8" ht="12.75">
      <c r="A73" s="91"/>
      <c r="B73" s="155"/>
      <c r="C73" s="149"/>
      <c r="D73" s="156"/>
      <c r="E73" s="110"/>
      <c r="F73" s="114"/>
      <c r="G73" s="110"/>
      <c r="H73" s="90"/>
    </row>
    <row r="74" spans="1:8" ht="12.75">
      <c r="A74" s="111" t="s">
        <v>124</v>
      </c>
      <c r="B74" s="112"/>
      <c r="C74" s="149"/>
      <c r="D74" s="113"/>
      <c r="E74" s="110"/>
      <c r="F74" s="114"/>
      <c r="G74" s="110"/>
      <c r="H74" s="90"/>
    </row>
    <row r="75" spans="1:9" ht="12.75">
      <c r="A75" s="108" t="s">
        <v>119</v>
      </c>
      <c r="B75" s="105">
        <v>18</v>
      </c>
      <c r="C75" s="136">
        <f>Ratebase</f>
        <v>28259071</v>
      </c>
      <c r="D75" s="124"/>
      <c r="E75" s="107">
        <f>+G75-C75</f>
        <v>12591992</v>
      </c>
      <c r="F75" s="114"/>
      <c r="G75" s="146">
        <v>40851063</v>
      </c>
      <c r="H75" s="90"/>
      <c r="I75" s="147"/>
    </row>
    <row r="76" spans="1:9" ht="12.75">
      <c r="A76" s="108" t="s">
        <v>120</v>
      </c>
      <c r="B76" s="105">
        <v>19</v>
      </c>
      <c r="C76" s="122">
        <f>IF(C75&gt;0,'[2]Tax Rates'!C22,0)</f>
        <v>10000000</v>
      </c>
      <c r="D76" s="113"/>
      <c r="E76" s="107">
        <f>+G76-C76</f>
        <v>40000000</v>
      </c>
      <c r="F76" s="114"/>
      <c r="G76" s="107">
        <v>50000000</v>
      </c>
      <c r="H76" s="90"/>
      <c r="I76" s="147"/>
    </row>
    <row r="77" spans="1:8" ht="12.75">
      <c r="A77" s="108" t="s">
        <v>121</v>
      </c>
      <c r="B77" s="105"/>
      <c r="C77" s="136">
        <f>IF((C75-C76)&gt;0,C75-C76,0)</f>
        <v>18259071</v>
      </c>
      <c r="D77" s="157"/>
      <c r="E77" s="107">
        <f>SUM(E75:E76)</f>
        <v>52591992</v>
      </c>
      <c r="F77" s="133"/>
      <c r="G77" s="136">
        <f>IF(G76&gt;G75,0,G75-G76)</f>
        <v>0</v>
      </c>
      <c r="H77" s="126"/>
    </row>
    <row r="78" spans="1:8" ht="12.75">
      <c r="A78" s="108"/>
      <c r="B78" s="105"/>
      <c r="C78" s="149"/>
      <c r="D78" s="113"/>
      <c r="E78" s="110"/>
      <c r="F78" s="114"/>
      <c r="G78" s="110"/>
      <c r="H78" s="90"/>
    </row>
    <row r="79" spans="1:8" ht="12.75">
      <c r="A79" s="108" t="s">
        <v>122</v>
      </c>
      <c r="B79" s="105">
        <v>20</v>
      </c>
      <c r="C79" s="150">
        <f>'[2]Tax Rates'!C19</f>
        <v>0.00225</v>
      </c>
      <c r="D79" s="124"/>
      <c r="E79" s="132">
        <f>G79-C79</f>
        <v>-0.00225</v>
      </c>
      <c r="F79" s="114"/>
      <c r="G79" s="132">
        <f>'[2]Tax Rates'!C55</f>
        <v>0</v>
      </c>
      <c r="H79" s="90"/>
    </row>
    <row r="80" spans="1:8" ht="12.75">
      <c r="A80" s="108"/>
      <c r="B80" s="105"/>
      <c r="C80" s="149"/>
      <c r="D80" s="113"/>
      <c r="E80" s="110"/>
      <c r="F80" s="114"/>
      <c r="G80" s="110"/>
      <c r="H80" s="90"/>
    </row>
    <row r="81" spans="1:8" ht="12.75">
      <c r="A81" s="108" t="s">
        <v>125</v>
      </c>
      <c r="B81" s="105"/>
      <c r="C81" s="136">
        <f>IF(C77&gt;0,C77*C79,0)*'[2]REGINFO'!$B$6/'[2]REGINFO'!$B$7</f>
        <v>41082.90975</v>
      </c>
      <c r="D81" s="124"/>
      <c r="E81" s="107">
        <f>+G81-C81</f>
        <v>-41082.90975</v>
      </c>
      <c r="F81" s="114"/>
      <c r="G81" s="136">
        <f>G77*G79*B9/B10</f>
        <v>0</v>
      </c>
      <c r="H81" s="90"/>
    </row>
    <row r="82" spans="1:8" ht="12.75">
      <c r="A82" s="108" t="s">
        <v>126</v>
      </c>
      <c r="B82" s="105">
        <v>21</v>
      </c>
      <c r="C82" s="158">
        <f>IF(C77&gt;0,IF(C60&gt;0,C50*'[2]Tax Rates'!C20,0),0)</f>
        <v>15893.699314886164</v>
      </c>
      <c r="D82" s="124"/>
      <c r="E82" s="107">
        <f>+G82-C82</f>
        <v>-15893.699314886164</v>
      </c>
      <c r="F82" s="114"/>
      <c r="G82" s="158">
        <f>IF(G77&gt;0,IF(G60&gt;0,G50*'[2]Tax Rates'!G20,0),0)</f>
        <v>0</v>
      </c>
      <c r="H82" s="90"/>
    </row>
    <row r="83" spans="1:8" ht="12.75">
      <c r="A83" s="108"/>
      <c r="B83" s="105"/>
      <c r="C83" s="149"/>
      <c r="D83" s="113"/>
      <c r="E83" s="110"/>
      <c r="F83" s="114"/>
      <c r="G83" s="110"/>
      <c r="H83" s="90"/>
    </row>
    <row r="84" spans="1:12" ht="12.75">
      <c r="A84" s="108" t="s">
        <v>127</v>
      </c>
      <c r="B84" s="105"/>
      <c r="C84" s="136">
        <f>C81-C82</f>
        <v>25189.210435113833</v>
      </c>
      <c r="D84" s="159"/>
      <c r="E84" s="107">
        <f>E81-E82</f>
        <v>-25189.210435113833</v>
      </c>
      <c r="F84" s="160"/>
      <c r="G84" s="136">
        <f>G81-G82</f>
        <v>0</v>
      </c>
      <c r="H84" s="137"/>
      <c r="L84" s="42"/>
    </row>
    <row r="85" spans="1:8" ht="12.75">
      <c r="A85" s="108"/>
      <c r="B85" s="105"/>
      <c r="C85" s="101"/>
      <c r="D85" s="161"/>
      <c r="E85" s="162"/>
      <c r="F85" s="114"/>
      <c r="G85" s="162"/>
      <c r="H85" s="163"/>
    </row>
    <row r="86" spans="1:8" ht="12.75">
      <c r="A86" s="99" t="s">
        <v>128</v>
      </c>
      <c r="B86" s="145"/>
      <c r="C86" s="101"/>
      <c r="D86" s="161"/>
      <c r="E86" s="76"/>
      <c r="F86" s="16"/>
      <c r="G86" s="85"/>
      <c r="H86" s="90"/>
    </row>
    <row r="87" spans="1:8" ht="12.75">
      <c r="A87" s="99"/>
      <c r="B87" s="145"/>
      <c r="C87" s="101"/>
      <c r="D87" s="161"/>
      <c r="E87" s="133"/>
      <c r="F87" s="114"/>
      <c r="G87" s="164"/>
      <c r="H87" s="90"/>
    </row>
    <row r="88" spans="1:8" ht="12.75">
      <c r="A88" s="108" t="s">
        <v>129</v>
      </c>
      <c r="B88" s="105"/>
      <c r="C88" s="131">
        <f>IF($C$50&gt;'[2]Tax Rates'!$E$11,'[2]Tax Rates'!$F$16,IF(AND($C$50&gt;='[2]Tax Rates'!$C$11,$C$50&lt;='[2]Tax Rates'!E11),'[2]Tax Rates'!$E$16,'[2]Tax Rates'!$C$16))-1.12%</f>
        <v>0.375</v>
      </c>
      <c r="D88" s="161"/>
      <c r="E88" s="133"/>
      <c r="F88" s="114"/>
      <c r="G88" s="164"/>
      <c r="H88" s="90"/>
    </row>
    <row r="89" spans="1:8" ht="12.75">
      <c r="A89" s="91"/>
      <c r="B89" s="155"/>
      <c r="C89" s="149"/>
      <c r="D89" s="161"/>
      <c r="E89" s="133"/>
      <c r="F89" s="114"/>
      <c r="G89" s="164"/>
      <c r="H89" s="90"/>
    </row>
    <row r="90" spans="1:8" ht="12.75">
      <c r="A90" s="118" t="s">
        <v>130</v>
      </c>
      <c r="B90" s="116">
        <v>22</v>
      </c>
      <c r="C90" s="136">
        <f>C60/(1-C88)</f>
        <v>876878.0964870052</v>
      </c>
      <c r="D90" s="18"/>
      <c r="E90" s="110"/>
      <c r="F90" s="165" t="s">
        <v>131</v>
      </c>
      <c r="G90" s="139">
        <f>'[2]TAXREC'!E156</f>
        <v>0</v>
      </c>
      <c r="H90" s="90"/>
    </row>
    <row r="91" spans="1:8" ht="12.75">
      <c r="A91" s="118" t="s">
        <v>132</v>
      </c>
      <c r="B91" s="116">
        <v>23</v>
      </c>
      <c r="C91" s="136">
        <f>C84/(1-C88)</f>
        <v>40302.73669618213</v>
      </c>
      <c r="D91" s="18"/>
      <c r="E91" s="110"/>
      <c r="F91" s="165" t="s">
        <v>131</v>
      </c>
      <c r="G91" s="139">
        <f>'[2]TAXREC'!E158</f>
        <v>0</v>
      </c>
      <c r="H91" s="90"/>
    </row>
    <row r="92" spans="1:8" ht="12.75">
      <c r="A92" s="118" t="s">
        <v>133</v>
      </c>
      <c r="B92" s="116">
        <v>24</v>
      </c>
      <c r="C92" s="136">
        <f>C72</f>
        <v>69777.213</v>
      </c>
      <c r="D92" s="18"/>
      <c r="E92" s="110"/>
      <c r="F92" s="165" t="s">
        <v>131</v>
      </c>
      <c r="G92" s="139">
        <f>'[2]TAXREC'!E157</f>
        <v>108720</v>
      </c>
      <c r="H92" s="90"/>
    </row>
    <row r="93" spans="1:8" ht="12.75">
      <c r="A93" s="118"/>
      <c r="B93" s="116"/>
      <c r="C93" s="149"/>
      <c r="D93" s="161"/>
      <c r="E93" s="110"/>
      <c r="F93" s="114"/>
      <c r="G93" s="110"/>
      <c r="H93" s="90"/>
    </row>
    <row r="94" spans="1:8" ht="13.5" thickBot="1">
      <c r="A94" s="118"/>
      <c r="B94" s="116"/>
      <c r="C94" s="149"/>
      <c r="D94" s="161"/>
      <c r="E94" s="110"/>
      <c r="F94" s="114"/>
      <c r="G94" s="110"/>
      <c r="H94" s="90"/>
    </row>
    <row r="95" spans="1:8" ht="13.5" thickBot="1">
      <c r="A95" s="111" t="s">
        <v>134</v>
      </c>
      <c r="B95" s="105">
        <v>25</v>
      </c>
      <c r="C95" s="143">
        <f>SUM(C90:C93)</f>
        <v>986958.0461831874</v>
      </c>
      <c r="D95" s="114"/>
      <c r="E95" s="110"/>
      <c r="F95" s="165" t="s">
        <v>131</v>
      </c>
      <c r="G95" s="166">
        <f>SUM(G90:G94)</f>
        <v>108720</v>
      </c>
      <c r="H95" s="167"/>
    </row>
    <row r="96" spans="1:8" ht="12.75">
      <c r="A96" s="168" t="s">
        <v>135</v>
      </c>
      <c r="B96" s="105"/>
      <c r="C96" s="101"/>
      <c r="D96" s="114"/>
      <c r="E96" s="169"/>
      <c r="F96" s="114"/>
      <c r="G96" s="110"/>
      <c r="H96" s="167"/>
    </row>
    <row r="97" spans="1:8" ht="13.5" thickBot="1">
      <c r="A97" s="108"/>
      <c r="B97" s="105"/>
      <c r="C97" s="101"/>
      <c r="D97" s="114"/>
      <c r="E97" s="169"/>
      <c r="F97" s="114"/>
      <c r="G97" s="110"/>
      <c r="H97" s="170"/>
    </row>
    <row r="98" spans="1:8" ht="13.5" thickTop="1">
      <c r="A98" s="171"/>
      <c r="B98" s="172"/>
      <c r="C98" s="173"/>
      <c r="D98" s="13"/>
      <c r="E98" s="174"/>
      <c r="F98" s="13"/>
      <c r="G98" s="175"/>
      <c r="H98" s="167"/>
    </row>
    <row r="99" spans="1:8" ht="12.75">
      <c r="A99" s="111" t="s">
        <v>136</v>
      </c>
      <c r="B99" s="85"/>
      <c r="C99" s="176"/>
      <c r="D99" s="16"/>
      <c r="E99" s="176"/>
      <c r="F99" s="16"/>
      <c r="G99" s="177"/>
      <c r="H99" s="167"/>
    </row>
    <row r="100" spans="1:8" ht="15">
      <c r="A100" s="178" t="s">
        <v>137</v>
      </c>
      <c r="B100" s="85"/>
      <c r="C100" s="176"/>
      <c r="D100" s="16"/>
      <c r="E100" s="89" t="s">
        <v>138</v>
      </c>
      <c r="F100" s="19"/>
      <c r="G100" s="177"/>
      <c r="H100" s="167"/>
    </row>
    <row r="101" spans="1:8" ht="12.75">
      <c r="A101" s="111" t="s">
        <v>139</v>
      </c>
      <c r="B101" s="85"/>
      <c r="C101" s="176"/>
      <c r="D101" s="16"/>
      <c r="E101" s="176"/>
      <c r="F101" s="19"/>
      <c r="G101" s="177"/>
      <c r="H101" s="167"/>
    </row>
    <row r="102" spans="1:8" ht="12.75">
      <c r="A102" s="118" t="s">
        <v>84</v>
      </c>
      <c r="B102" s="116">
        <v>3</v>
      </c>
      <c r="C102" s="176"/>
      <c r="D102" s="16"/>
      <c r="E102" s="40">
        <f>E21</f>
        <v>0</v>
      </c>
      <c r="F102" s="19"/>
      <c r="G102" s="179"/>
      <c r="H102" s="167"/>
    </row>
    <row r="103" spans="1:8" ht="12.75">
      <c r="A103" s="118" t="s">
        <v>140</v>
      </c>
      <c r="B103" s="116">
        <v>4</v>
      </c>
      <c r="C103" s="176"/>
      <c r="D103" s="16"/>
      <c r="E103" s="40">
        <f>E22</f>
        <v>0</v>
      </c>
      <c r="F103" s="19"/>
      <c r="G103" s="179"/>
      <c r="H103" s="167"/>
    </row>
    <row r="104" spans="1:8" ht="12.75">
      <c r="A104" s="118" t="s">
        <v>141</v>
      </c>
      <c r="B104" s="116">
        <v>4</v>
      </c>
      <c r="C104" s="176"/>
      <c r="D104" s="16"/>
      <c r="E104" s="40">
        <f>E23</f>
        <v>0</v>
      </c>
      <c r="F104" s="19"/>
      <c r="G104" s="179"/>
      <c r="H104" s="167"/>
    </row>
    <row r="105" spans="1:8" ht="12.75">
      <c r="A105" s="118" t="s">
        <v>142</v>
      </c>
      <c r="B105" s="116">
        <v>5</v>
      </c>
      <c r="C105" s="176"/>
      <c r="D105" s="16"/>
      <c r="E105" s="40">
        <f>E24</f>
        <v>0</v>
      </c>
      <c r="F105" s="19"/>
      <c r="G105" s="179"/>
      <c r="H105" s="167"/>
    </row>
    <row r="106" spans="1:8" ht="12.75">
      <c r="A106" s="118" t="s">
        <v>143</v>
      </c>
      <c r="B106" s="116">
        <v>6</v>
      </c>
      <c r="C106" s="176"/>
      <c r="D106" s="16"/>
      <c r="E106" s="40">
        <f>E26</f>
        <v>0</v>
      </c>
      <c r="F106" s="19"/>
      <c r="G106" s="179"/>
      <c r="H106" s="167"/>
    </row>
    <row r="107" spans="1:8" ht="12.75">
      <c r="A107" s="118" t="s">
        <v>144</v>
      </c>
      <c r="B107" s="116">
        <v>6</v>
      </c>
      <c r="C107" s="176"/>
      <c r="D107" s="16"/>
      <c r="E107" s="40">
        <f>E28</f>
        <v>0</v>
      </c>
      <c r="F107" s="19"/>
      <c r="G107" s="179"/>
      <c r="H107" s="167"/>
    </row>
    <row r="108" spans="1:8" ht="12.75">
      <c r="A108" s="111" t="s">
        <v>145</v>
      </c>
      <c r="B108" s="116"/>
      <c r="C108" s="176"/>
      <c r="D108" s="16"/>
      <c r="E108" s="48"/>
      <c r="F108" s="19"/>
      <c r="G108" s="179"/>
      <c r="H108" s="167"/>
    </row>
    <row r="109" spans="1:8" ht="12.75">
      <c r="A109" s="118" t="s">
        <v>96</v>
      </c>
      <c r="B109" s="116">
        <v>8</v>
      </c>
      <c r="C109" s="176"/>
      <c r="D109" s="16"/>
      <c r="E109" s="40">
        <f>E34</f>
        <v>0</v>
      </c>
      <c r="F109" s="19"/>
      <c r="G109" s="179"/>
      <c r="H109" s="167"/>
    </row>
    <row r="110" spans="1:8" ht="12.75">
      <c r="A110" s="118" t="s">
        <v>97</v>
      </c>
      <c r="B110" s="116">
        <v>9</v>
      </c>
      <c r="C110" s="176"/>
      <c r="D110" s="16"/>
      <c r="E110" s="40">
        <f>E35</f>
        <v>0</v>
      </c>
      <c r="F110" s="19"/>
      <c r="G110" s="179"/>
      <c r="H110" s="167"/>
    </row>
    <row r="111" spans="1:8" ht="12.75">
      <c r="A111" s="118" t="s">
        <v>142</v>
      </c>
      <c r="B111" s="116">
        <v>10</v>
      </c>
      <c r="C111" s="176"/>
      <c r="D111" s="16"/>
      <c r="E111" s="40">
        <f>E36</f>
        <v>0</v>
      </c>
      <c r="F111" s="19"/>
      <c r="G111" s="179"/>
      <c r="H111" s="167"/>
    </row>
    <row r="112" spans="1:8" ht="12.75">
      <c r="A112" s="104" t="s">
        <v>146</v>
      </c>
      <c r="B112" s="116">
        <v>11</v>
      </c>
      <c r="C112" s="176"/>
      <c r="D112" s="16"/>
      <c r="E112" s="180">
        <f>E206</f>
        <v>0</v>
      </c>
      <c r="F112" s="181"/>
      <c r="G112" s="179"/>
      <c r="H112" s="167"/>
    </row>
    <row r="113" spans="1:8" ht="12.75">
      <c r="A113" s="104" t="s">
        <v>147</v>
      </c>
      <c r="B113" s="105">
        <v>4</v>
      </c>
      <c r="C113" s="176"/>
      <c r="D113" s="16"/>
      <c r="E113" s="40">
        <f>E38</f>
        <v>0</v>
      </c>
      <c r="F113" s="19"/>
      <c r="G113" s="179"/>
      <c r="H113" s="167"/>
    </row>
    <row r="114" spans="1:8" ht="12.75">
      <c r="A114" s="104" t="s">
        <v>148</v>
      </c>
      <c r="B114" s="105">
        <v>4</v>
      </c>
      <c r="C114" s="176"/>
      <c r="D114" s="16"/>
      <c r="E114" s="40">
        <f>E39</f>
        <v>0</v>
      </c>
      <c r="F114" s="19"/>
      <c r="G114" s="179"/>
      <c r="H114" s="167"/>
    </row>
    <row r="115" spans="1:8" ht="12.75">
      <c r="A115" s="104" t="s">
        <v>102</v>
      </c>
      <c r="B115" s="105">
        <v>3</v>
      </c>
      <c r="C115" s="176"/>
      <c r="D115" s="16"/>
      <c r="E115" s="40">
        <f>E40</f>
        <v>0</v>
      </c>
      <c r="F115" s="19"/>
      <c r="G115" s="179"/>
      <c r="H115" s="167"/>
    </row>
    <row r="116" spans="1:8" ht="12.75">
      <c r="A116" s="104" t="s">
        <v>103</v>
      </c>
      <c r="B116" s="105">
        <v>3</v>
      </c>
      <c r="C116" s="176"/>
      <c r="D116" s="16"/>
      <c r="E116" s="40">
        <f>E41</f>
        <v>0</v>
      </c>
      <c r="F116" s="19"/>
      <c r="G116" s="179"/>
      <c r="H116" s="167"/>
    </row>
    <row r="117" spans="1:8" ht="12.75">
      <c r="A117" s="118" t="s">
        <v>149</v>
      </c>
      <c r="B117" s="116">
        <v>12</v>
      </c>
      <c r="C117" s="176"/>
      <c r="D117" s="16"/>
      <c r="E117" s="40">
        <f>E44</f>
        <v>0</v>
      </c>
      <c r="F117" s="19"/>
      <c r="G117" s="179"/>
      <c r="H117" s="167"/>
    </row>
    <row r="118" spans="1:8" ht="12.75">
      <c r="A118" s="118" t="s">
        <v>150</v>
      </c>
      <c r="B118" s="116">
        <v>12</v>
      </c>
      <c r="C118" s="176"/>
      <c r="D118" s="16"/>
      <c r="E118" s="40">
        <f>E46</f>
        <v>0</v>
      </c>
      <c r="F118" s="19"/>
      <c r="G118" s="179"/>
      <c r="H118" s="167"/>
    </row>
    <row r="119" spans="1:8" ht="12.75">
      <c r="A119" s="118"/>
      <c r="B119" s="116"/>
      <c r="C119" s="176"/>
      <c r="D119" s="16"/>
      <c r="E119" s="149"/>
      <c r="F119" s="19"/>
      <c r="G119" s="179"/>
      <c r="H119" s="167"/>
    </row>
    <row r="120" spans="1:8" ht="12.75">
      <c r="A120" s="108" t="s">
        <v>151</v>
      </c>
      <c r="B120" s="116">
        <v>26</v>
      </c>
      <c r="C120" s="176"/>
      <c r="D120" s="182" t="s">
        <v>152</v>
      </c>
      <c r="E120" s="136">
        <f>SUM(E102:E107)-SUM(E109:E118)</f>
        <v>0</v>
      </c>
      <c r="F120" s="19"/>
      <c r="G120" s="179"/>
      <c r="H120" s="167"/>
    </row>
    <row r="121" spans="1:8" ht="12.75">
      <c r="A121" s="108"/>
      <c r="B121" s="116"/>
      <c r="C121" s="176"/>
      <c r="D121" s="182"/>
      <c r="E121" s="149"/>
      <c r="F121" s="19"/>
      <c r="G121" s="179"/>
      <c r="H121" s="167"/>
    </row>
    <row r="122" spans="1:8" ht="12.75">
      <c r="A122" s="115" t="s">
        <v>153</v>
      </c>
      <c r="B122" s="116"/>
      <c r="C122" s="176"/>
      <c r="D122" s="16" t="s">
        <v>154</v>
      </c>
      <c r="E122" s="183">
        <f>+'[2]Tax Rates'!F52</f>
        <v>0</v>
      </c>
      <c r="F122" s="135"/>
      <c r="G122" s="179" t="s">
        <v>35</v>
      </c>
      <c r="H122" s="167"/>
    </row>
    <row r="123" spans="1:8" ht="12.75">
      <c r="A123" s="118"/>
      <c r="B123" s="116"/>
      <c r="C123" s="176"/>
      <c r="D123" s="16"/>
      <c r="E123" s="149"/>
      <c r="F123" s="19"/>
      <c r="G123" s="179" t="s">
        <v>35</v>
      </c>
      <c r="H123" s="167"/>
    </row>
    <row r="124" spans="1:8" ht="12.75">
      <c r="A124" s="118" t="s">
        <v>155</v>
      </c>
      <c r="B124" s="116"/>
      <c r="C124" s="176"/>
      <c r="D124" s="16" t="s">
        <v>152</v>
      </c>
      <c r="E124" s="136">
        <f>E120*E122</f>
        <v>0</v>
      </c>
      <c r="F124" s="19"/>
      <c r="G124" s="179"/>
      <c r="H124" s="167"/>
    </row>
    <row r="125" spans="1:8" ht="12.75">
      <c r="A125" s="118"/>
      <c r="B125" s="116"/>
      <c r="C125" s="176"/>
      <c r="D125" s="16"/>
      <c r="E125" s="149"/>
      <c r="F125" s="19"/>
      <c r="G125" s="179"/>
      <c r="H125" s="167"/>
    </row>
    <row r="126" spans="1:8" ht="12.75">
      <c r="A126" s="118" t="s">
        <v>156</v>
      </c>
      <c r="B126" s="116">
        <v>14</v>
      </c>
      <c r="C126" s="176"/>
      <c r="D126" s="16"/>
      <c r="E126" s="136">
        <f>E58</f>
        <v>0</v>
      </c>
      <c r="F126" s="19"/>
      <c r="G126" s="179"/>
      <c r="H126" s="167"/>
    </row>
    <row r="127" spans="1:8" ht="12.75">
      <c r="A127" s="118"/>
      <c r="B127" s="116"/>
      <c r="C127" s="176"/>
      <c r="D127" s="16"/>
      <c r="E127" s="149"/>
      <c r="F127" s="19"/>
      <c r="G127" s="179"/>
      <c r="H127" s="167"/>
    </row>
    <row r="128" spans="1:8" ht="12.75">
      <c r="A128" s="118" t="s">
        <v>157</v>
      </c>
      <c r="B128" s="116"/>
      <c r="C128" s="176"/>
      <c r="D128" s="16"/>
      <c r="E128" s="136">
        <f>E124-E126</f>
        <v>0</v>
      </c>
      <c r="F128" s="19"/>
      <c r="G128" s="179"/>
      <c r="H128" s="167"/>
    </row>
    <row r="129" spans="1:8" ht="12.75">
      <c r="A129" s="184"/>
      <c r="B129" s="116"/>
      <c r="C129" s="176"/>
      <c r="D129" s="16"/>
      <c r="E129" s="149"/>
      <c r="F129" s="19"/>
      <c r="G129" s="179"/>
      <c r="H129" s="167"/>
    </row>
    <row r="130" spans="1:8" ht="12.75">
      <c r="A130" s="108" t="s">
        <v>158</v>
      </c>
      <c r="B130" s="116"/>
      <c r="C130" s="176"/>
      <c r="D130" s="16"/>
      <c r="E130" s="185">
        <f>IF((E120+C50)&gt;'[2]Tax Rates'!$E$47,'[2]Tax Rates'!$F$52-1.12%,IF((E120+C50)&gt;'[2]Tax Rates'!$D$47,'[2]Tax Rates'!$E$52-1.12%,IF((E120+C50)&gt;'[2]Tax Rates'!$C$47,'[2]Tax Rates'!$D$52-1.12%,'[2]Tax Rates'!$C$52-1.12%)))</f>
        <v>-0.011200000000000002</v>
      </c>
      <c r="F130" s="19"/>
      <c r="G130" s="179"/>
      <c r="H130" s="167"/>
    </row>
    <row r="131" spans="1:8" ht="12.75">
      <c r="A131" s="91"/>
      <c r="B131" s="116"/>
      <c r="C131" s="176"/>
      <c r="D131" s="16"/>
      <c r="E131" s="149"/>
      <c r="F131" s="19"/>
      <c r="G131" s="179"/>
      <c r="H131" s="167"/>
    </row>
    <row r="132" spans="1:9" ht="12.75">
      <c r="A132" s="186" t="s">
        <v>159</v>
      </c>
      <c r="B132" s="187"/>
      <c r="C132" s="176"/>
      <c r="D132" s="16"/>
      <c r="E132" s="188">
        <f>E128/(1-E130)</f>
        <v>0</v>
      </c>
      <c r="F132" s="19"/>
      <c r="G132" s="179"/>
      <c r="H132" s="167"/>
      <c r="I132" s="189" t="s">
        <v>160</v>
      </c>
    </row>
    <row r="133" spans="1:8" ht="12.75">
      <c r="A133" s="186"/>
      <c r="B133" s="187"/>
      <c r="C133" s="176"/>
      <c r="D133" s="16"/>
      <c r="E133" s="128"/>
      <c r="F133" s="19"/>
      <c r="G133" s="179"/>
      <c r="H133" s="167"/>
    </row>
    <row r="134" spans="1:8" ht="30">
      <c r="A134" s="190" t="s">
        <v>161</v>
      </c>
      <c r="B134" s="187"/>
      <c r="C134" s="176"/>
      <c r="D134" s="16"/>
      <c r="E134" s="128"/>
      <c r="F134" s="19"/>
      <c r="G134" s="179"/>
      <c r="H134" s="167"/>
    </row>
    <row r="135" spans="1:8" ht="12.75">
      <c r="A135" s="191"/>
      <c r="B135" s="187"/>
      <c r="C135" s="176"/>
      <c r="D135" s="16"/>
      <c r="E135" s="128"/>
      <c r="F135" s="19"/>
      <c r="G135" s="179"/>
      <c r="H135" s="167"/>
    </row>
    <row r="136" spans="1:8" ht="25.5">
      <c r="A136" s="192" t="s">
        <v>162</v>
      </c>
      <c r="B136" s="187"/>
      <c r="C136" s="176"/>
      <c r="D136" s="193" t="s">
        <v>152</v>
      </c>
      <c r="E136" s="194">
        <f>C50</f>
        <v>1419080.295971979</v>
      </c>
      <c r="F136" s="19"/>
      <c r="G136" s="179"/>
      <c r="H136" s="167"/>
    </row>
    <row r="137" spans="1:8" ht="12.75">
      <c r="A137" s="192"/>
      <c r="B137" s="187"/>
      <c r="C137" s="176"/>
      <c r="D137" s="195"/>
      <c r="E137" s="196"/>
      <c r="F137" s="19"/>
      <c r="G137" s="179"/>
      <c r="H137" s="167"/>
    </row>
    <row r="138" spans="1:8" ht="12.75">
      <c r="A138" s="192" t="s">
        <v>163</v>
      </c>
      <c r="B138" s="187"/>
      <c r="C138" s="176"/>
      <c r="D138" s="195" t="s">
        <v>154</v>
      </c>
      <c r="E138" s="185">
        <f>'[2]Tax Rates'!F34</f>
        <v>0.3612</v>
      </c>
      <c r="F138" s="197" t="s">
        <v>35</v>
      </c>
      <c r="G138" s="179"/>
      <c r="H138" s="167"/>
    </row>
    <row r="139" spans="1:8" ht="12.75">
      <c r="A139" s="192"/>
      <c r="B139" s="187"/>
      <c r="C139" s="176"/>
      <c r="D139" s="195"/>
      <c r="E139" s="198"/>
      <c r="F139" s="19"/>
      <c r="G139" s="179"/>
      <c r="H139" s="167"/>
    </row>
    <row r="140" spans="1:8" ht="12.75">
      <c r="A140" s="192" t="s">
        <v>164</v>
      </c>
      <c r="B140" s="187"/>
      <c r="C140" s="176"/>
      <c r="D140" s="193" t="s">
        <v>152</v>
      </c>
      <c r="E140" s="199">
        <f>IF(E136&gt;0,E136*E138,0)</f>
        <v>512571.8029050788</v>
      </c>
      <c r="F140" s="19"/>
      <c r="G140" s="179"/>
      <c r="H140" s="167"/>
    </row>
    <row r="141" spans="1:8" ht="12.75">
      <c r="A141" s="192"/>
      <c r="B141" s="187"/>
      <c r="C141" s="176"/>
      <c r="D141" s="195"/>
      <c r="E141" s="198"/>
      <c r="F141" s="19"/>
      <c r="G141" s="179"/>
      <c r="H141" s="167"/>
    </row>
    <row r="142" spans="1:8" ht="12.75">
      <c r="A142" s="192" t="s">
        <v>165</v>
      </c>
      <c r="B142" s="187"/>
      <c r="C142" s="176"/>
      <c r="D142" s="193" t="s">
        <v>166</v>
      </c>
      <c r="E142" s="200">
        <f>'[2]TAXREC'!E145</f>
        <v>0</v>
      </c>
      <c r="F142" s="19"/>
      <c r="G142" s="179"/>
      <c r="H142" s="167"/>
    </row>
    <row r="143" spans="1:8" ht="12.75">
      <c r="A143" s="192"/>
      <c r="B143" s="187"/>
      <c r="C143" s="176"/>
      <c r="D143" s="195"/>
      <c r="E143" s="198"/>
      <c r="F143" s="19"/>
      <c r="G143" s="179"/>
      <c r="H143" s="167"/>
    </row>
    <row r="144" spans="1:8" ht="12.75">
      <c r="A144" s="192" t="s">
        <v>167</v>
      </c>
      <c r="B144" s="187"/>
      <c r="C144" s="176"/>
      <c r="D144" s="195" t="s">
        <v>152</v>
      </c>
      <c r="E144" s="194">
        <f>E140-E142</f>
        <v>512571.8029050788</v>
      </c>
      <c r="F144" s="19"/>
      <c r="G144" s="179"/>
      <c r="H144" s="167"/>
    </row>
    <row r="145" spans="1:8" ht="12.75">
      <c r="A145" s="192"/>
      <c r="B145" s="187"/>
      <c r="C145" s="176"/>
      <c r="D145" s="195"/>
      <c r="E145" s="198"/>
      <c r="F145" s="19"/>
      <c r="G145" s="179"/>
      <c r="H145" s="167"/>
    </row>
    <row r="146" spans="1:8" ht="25.5">
      <c r="A146" s="192" t="s">
        <v>168</v>
      </c>
      <c r="B146" s="187"/>
      <c r="C146" s="176"/>
      <c r="D146" s="193" t="s">
        <v>166</v>
      </c>
      <c r="E146" s="194">
        <f>C60</f>
        <v>548048.8103043783</v>
      </c>
      <c r="F146" s="19"/>
      <c r="G146" s="179"/>
      <c r="H146" s="167"/>
    </row>
    <row r="147" spans="1:9" ht="12.75">
      <c r="A147" s="192"/>
      <c r="B147" s="187"/>
      <c r="C147" s="176"/>
      <c r="D147" s="195"/>
      <c r="E147" s="198"/>
      <c r="F147" s="19"/>
      <c r="G147" s="179"/>
      <c r="H147" s="167"/>
      <c r="I147" s="189" t="s">
        <v>169</v>
      </c>
    </row>
    <row r="148" spans="1:8" ht="12.75">
      <c r="A148" s="192" t="s">
        <v>170</v>
      </c>
      <c r="B148" s="187"/>
      <c r="C148" s="176"/>
      <c r="D148" s="193" t="s">
        <v>152</v>
      </c>
      <c r="E148" s="194">
        <f>E144-E146</f>
        <v>-35477.00739929947</v>
      </c>
      <c r="F148" s="19"/>
      <c r="G148" s="179"/>
      <c r="H148" s="167"/>
    </row>
    <row r="149" spans="1:8" ht="12.75">
      <c r="A149" s="192"/>
      <c r="B149" s="187"/>
      <c r="C149" s="176"/>
      <c r="D149" s="195"/>
      <c r="E149" s="198"/>
      <c r="F149" s="19"/>
      <c r="G149" s="179"/>
      <c r="H149" s="167"/>
    </row>
    <row r="150" spans="1:8" ht="12.75">
      <c r="A150" s="201" t="s">
        <v>171</v>
      </c>
      <c r="B150" s="187"/>
      <c r="C150" s="176"/>
      <c r="D150" s="195"/>
      <c r="E150" s="202"/>
      <c r="F150" s="19"/>
      <c r="G150" s="179"/>
      <c r="H150" s="167"/>
    </row>
    <row r="151" spans="1:8" ht="12.75">
      <c r="A151" s="192" t="s">
        <v>119</v>
      </c>
      <c r="B151" s="187"/>
      <c r="C151" s="176"/>
      <c r="D151" s="195" t="s">
        <v>152</v>
      </c>
      <c r="E151" s="194">
        <f>C66</f>
        <v>28259071</v>
      </c>
      <c r="F151" s="19"/>
      <c r="G151" s="179"/>
      <c r="H151" s="167"/>
    </row>
    <row r="152" spans="1:8" ht="12.75">
      <c r="A152" s="192" t="s">
        <v>172</v>
      </c>
      <c r="B152" s="187"/>
      <c r="C152" s="176"/>
      <c r="D152" s="193" t="s">
        <v>166</v>
      </c>
      <c r="E152" s="203">
        <f>IF(E151&gt;0,'[2]Tax Rates'!C39,0)</f>
        <v>5000000</v>
      </c>
      <c r="F152" s="19"/>
      <c r="G152" s="179"/>
      <c r="H152" s="167"/>
    </row>
    <row r="153" spans="1:8" ht="12.75">
      <c r="A153" s="192" t="s">
        <v>173</v>
      </c>
      <c r="B153" s="187"/>
      <c r="C153" s="176"/>
      <c r="D153" s="193" t="s">
        <v>152</v>
      </c>
      <c r="E153" s="194">
        <f>E151-E152</f>
        <v>23259071</v>
      </c>
      <c r="F153" s="19"/>
      <c r="G153" s="179"/>
      <c r="H153" s="167"/>
    </row>
    <row r="154" spans="1:8" ht="12.75">
      <c r="A154" s="192"/>
      <c r="B154" s="187"/>
      <c r="C154" s="176"/>
      <c r="D154" s="195"/>
      <c r="E154" s="198"/>
      <c r="F154" s="19"/>
      <c r="G154" s="179"/>
      <c r="H154" s="167"/>
    </row>
    <row r="155" spans="1:8" ht="12.75">
      <c r="A155" s="192" t="s">
        <v>174</v>
      </c>
      <c r="B155" s="187"/>
      <c r="C155" s="176"/>
      <c r="D155" s="195" t="s">
        <v>154</v>
      </c>
      <c r="E155" s="204">
        <f>'[2]Tax Rates'!C36</f>
        <v>0.003</v>
      </c>
      <c r="F155" s="19"/>
      <c r="G155" s="179"/>
      <c r="H155" s="167"/>
    </row>
    <row r="156" spans="1:8" ht="12.75">
      <c r="A156" s="192"/>
      <c r="B156" s="187"/>
      <c r="C156" s="176"/>
      <c r="D156" s="195"/>
      <c r="E156" s="198"/>
      <c r="F156" s="19"/>
      <c r="G156" s="179"/>
      <c r="H156" s="167"/>
    </row>
    <row r="157" spans="1:8" ht="12.75">
      <c r="A157" s="192" t="s">
        <v>175</v>
      </c>
      <c r="B157" s="187"/>
      <c r="C157" s="176"/>
      <c r="D157" s="195" t="s">
        <v>152</v>
      </c>
      <c r="E157" s="194">
        <f>IF(E153&gt;0,E153*E155*B9/B10,0)</f>
        <v>69777.213</v>
      </c>
      <c r="F157" s="19"/>
      <c r="G157" s="179"/>
      <c r="H157" s="167"/>
    </row>
    <row r="158" spans="1:8" ht="25.5">
      <c r="A158" s="192" t="s">
        <v>176</v>
      </c>
      <c r="B158" s="187"/>
      <c r="C158" s="176"/>
      <c r="D158" s="193" t="s">
        <v>166</v>
      </c>
      <c r="E158" s="203">
        <f>C72</f>
        <v>69777.213</v>
      </c>
      <c r="F158" s="19"/>
      <c r="G158" s="179"/>
      <c r="H158" s="167"/>
    </row>
    <row r="159" spans="1:9" ht="12.75" customHeight="1">
      <c r="A159" s="205" t="s">
        <v>177</v>
      </c>
      <c r="B159" s="187"/>
      <c r="C159" s="176"/>
      <c r="D159" s="193" t="s">
        <v>152</v>
      </c>
      <c r="E159" s="206">
        <f>E157-E158</f>
        <v>0</v>
      </c>
      <c r="F159" s="19"/>
      <c r="G159" s="179"/>
      <c r="H159" s="167"/>
      <c r="I159" s="189" t="s">
        <v>178</v>
      </c>
    </row>
    <row r="160" spans="1:8" ht="12.75">
      <c r="A160" s="192"/>
      <c r="B160" s="187"/>
      <c r="C160" s="176"/>
      <c r="D160" s="195"/>
      <c r="E160" s="198"/>
      <c r="F160" s="19"/>
      <c r="G160" s="179"/>
      <c r="H160" s="167"/>
    </row>
    <row r="161" spans="1:8" ht="12.75">
      <c r="A161" s="201" t="s">
        <v>179</v>
      </c>
      <c r="B161" s="187"/>
      <c r="C161" s="176"/>
      <c r="D161" s="195"/>
      <c r="E161" s="200"/>
      <c r="F161" s="19"/>
      <c r="G161" s="179"/>
      <c r="H161" s="167"/>
    </row>
    <row r="162" spans="1:8" ht="12.75">
      <c r="A162" s="192" t="s">
        <v>119</v>
      </c>
      <c r="B162" s="187"/>
      <c r="C162" s="176"/>
      <c r="D162" s="195"/>
      <c r="E162" s="194">
        <f>C75</f>
        <v>28259071</v>
      </c>
      <c r="F162" s="19"/>
      <c r="G162" s="179"/>
      <c r="H162" s="167"/>
    </row>
    <row r="163" spans="1:8" ht="12.75">
      <c r="A163" s="192" t="s">
        <v>180</v>
      </c>
      <c r="B163" s="187"/>
      <c r="C163" s="176"/>
      <c r="D163" s="193" t="s">
        <v>166</v>
      </c>
      <c r="E163" s="203">
        <f>IF(E162&gt;0,'[2]Tax Rates'!C40,0)</f>
        <v>50000000</v>
      </c>
      <c r="F163" s="19"/>
      <c r="G163" s="179"/>
      <c r="H163" s="167"/>
    </row>
    <row r="164" spans="1:8" ht="12.75">
      <c r="A164" s="192" t="s">
        <v>181</v>
      </c>
      <c r="B164" s="187"/>
      <c r="C164" s="176"/>
      <c r="D164" s="195" t="s">
        <v>152</v>
      </c>
      <c r="E164" s="194">
        <f>E162-E163</f>
        <v>-21740929</v>
      </c>
      <c r="F164" s="19"/>
      <c r="G164" s="179"/>
      <c r="H164" s="167"/>
    </row>
    <row r="165" spans="1:8" ht="12.75">
      <c r="A165" s="192"/>
      <c r="B165" s="187"/>
      <c r="C165" s="176"/>
      <c r="D165" s="195"/>
      <c r="E165" s="198"/>
      <c r="F165" s="19"/>
      <c r="G165" s="179"/>
      <c r="H165" s="167"/>
    </row>
    <row r="166" spans="1:8" ht="12.75">
      <c r="A166" s="192" t="s">
        <v>182</v>
      </c>
      <c r="B166" s="187"/>
      <c r="C166" s="176"/>
      <c r="D166" s="195"/>
      <c r="E166" s="204">
        <f>'[2]Tax Rates'!C36</f>
        <v>0.003</v>
      </c>
      <c r="F166" s="19"/>
      <c r="G166" s="179"/>
      <c r="H166" s="167"/>
    </row>
    <row r="167" spans="1:8" ht="12.75">
      <c r="A167" s="192"/>
      <c r="B167" s="187"/>
      <c r="C167" s="176"/>
      <c r="D167" s="195"/>
      <c r="E167" s="198"/>
      <c r="F167" s="19"/>
      <c r="G167" s="179"/>
      <c r="H167" s="167"/>
    </row>
    <row r="168" spans="1:8" ht="12.75">
      <c r="A168" s="192" t="s">
        <v>183</v>
      </c>
      <c r="B168" s="187"/>
      <c r="C168" s="176"/>
      <c r="D168" s="195"/>
      <c r="E168" s="194">
        <f>IF(E164&gt;0,E164*E166*B9/B10,0)</f>
        <v>0</v>
      </c>
      <c r="F168" s="19"/>
      <c r="G168" s="179"/>
      <c r="H168" s="167"/>
    </row>
    <row r="169" spans="1:8" ht="12.75">
      <c r="A169" s="192" t="s">
        <v>184</v>
      </c>
      <c r="B169" s="187"/>
      <c r="C169" s="176"/>
      <c r="D169" s="193" t="s">
        <v>166</v>
      </c>
      <c r="E169" s="207">
        <f>IF(E164&gt;0,IF(E144&gt;0,E136*'[2]Tax Rates'!C56,0),0)</f>
        <v>0</v>
      </c>
      <c r="F169" s="19"/>
      <c r="G169" s="179"/>
      <c r="H169" s="167"/>
    </row>
    <row r="170" spans="1:8" ht="12.75">
      <c r="A170" s="192" t="s">
        <v>185</v>
      </c>
      <c r="B170" s="187"/>
      <c r="C170" s="176"/>
      <c r="D170" s="195" t="s">
        <v>152</v>
      </c>
      <c r="E170" s="194">
        <f>E168-E169</f>
        <v>0</v>
      </c>
      <c r="F170" s="19"/>
      <c r="G170" s="179"/>
      <c r="H170" s="167"/>
    </row>
    <row r="171" spans="1:8" ht="12.75">
      <c r="A171" s="192"/>
      <c r="B171" s="187"/>
      <c r="C171" s="176"/>
      <c r="D171" s="195"/>
      <c r="E171" s="208"/>
      <c r="F171" s="19"/>
      <c r="G171" s="179"/>
      <c r="H171" s="167"/>
    </row>
    <row r="172" spans="1:8" ht="12.75">
      <c r="A172" s="209" t="s">
        <v>186</v>
      </c>
      <c r="B172" s="187"/>
      <c r="C172" s="176"/>
      <c r="D172" s="193" t="s">
        <v>166</v>
      </c>
      <c r="E172" s="203">
        <f>C84</f>
        <v>25189.210435113833</v>
      </c>
      <c r="F172" s="19"/>
      <c r="G172" s="179"/>
      <c r="H172" s="167"/>
    </row>
    <row r="173" spans="1:8" ht="12.75">
      <c r="A173" s="104" t="s">
        <v>187</v>
      </c>
      <c r="B173" s="187"/>
      <c r="C173" s="176"/>
      <c r="D173" s="195" t="s">
        <v>152</v>
      </c>
      <c r="E173" s="206">
        <f>E170-E172</f>
        <v>-25189.210435113833</v>
      </c>
      <c r="F173" s="19"/>
      <c r="G173" s="179"/>
      <c r="H173" s="167"/>
    </row>
    <row r="174" spans="1:8" ht="12.75">
      <c r="A174" s="104"/>
      <c r="B174" s="187"/>
      <c r="C174" s="176"/>
      <c r="D174" s="195"/>
      <c r="E174" s="198"/>
      <c r="F174" s="19"/>
      <c r="G174" s="179"/>
      <c r="H174" s="167"/>
    </row>
    <row r="175" spans="1:9" ht="12.75">
      <c r="A175" s="104" t="s">
        <v>188</v>
      </c>
      <c r="B175" s="187"/>
      <c r="C175" s="176"/>
      <c r="D175" s="195"/>
      <c r="E175" s="183">
        <f>'[2]Tax Rates'!F34-'[2]Tax Rates'!C38</f>
        <v>0.35000000000000003</v>
      </c>
      <c r="F175" s="135"/>
      <c r="G175" s="179"/>
      <c r="H175" s="167"/>
      <c r="I175" s="189" t="s">
        <v>189</v>
      </c>
    </row>
    <row r="176" spans="1:9" ht="12.75">
      <c r="A176" s="104"/>
      <c r="B176" s="187"/>
      <c r="C176" s="176"/>
      <c r="D176" s="195"/>
      <c r="E176" s="198"/>
      <c r="F176" s="19"/>
      <c r="G176" s="179"/>
      <c r="H176" s="167"/>
      <c r="I176" s="189" t="s">
        <v>190</v>
      </c>
    </row>
    <row r="177" spans="1:9" ht="12.75">
      <c r="A177" s="186" t="s">
        <v>191</v>
      </c>
      <c r="B177" s="187"/>
      <c r="C177" s="176"/>
      <c r="D177" s="195" t="s">
        <v>192</v>
      </c>
      <c r="E177" s="194">
        <f>E148/(1-E175)</f>
        <v>-54580.01138353766</v>
      </c>
      <c r="F177" s="19"/>
      <c r="G177" s="179"/>
      <c r="H177" s="167"/>
      <c r="I177" s="189" t="s">
        <v>193</v>
      </c>
    </row>
    <row r="178" spans="1:9" ht="12.75">
      <c r="A178" s="186" t="s">
        <v>194</v>
      </c>
      <c r="B178" s="187"/>
      <c r="C178" s="176"/>
      <c r="D178" s="195" t="s">
        <v>192</v>
      </c>
      <c r="E178" s="194">
        <f>IF(E164&gt;0,E173/(1-E175),-C91)</f>
        <v>-40302.73669618213</v>
      </c>
      <c r="F178" s="19"/>
      <c r="G178" s="179"/>
      <c r="H178" s="167"/>
      <c r="I178" s="189" t="s">
        <v>195</v>
      </c>
    </row>
    <row r="179" spans="1:8" ht="12.75">
      <c r="A179" s="186" t="s">
        <v>171</v>
      </c>
      <c r="B179" s="187"/>
      <c r="C179" s="176"/>
      <c r="D179" s="195" t="s">
        <v>192</v>
      </c>
      <c r="E179" s="194">
        <f>E159</f>
        <v>0</v>
      </c>
      <c r="F179" s="19"/>
      <c r="G179" s="179"/>
      <c r="H179" s="167"/>
    </row>
    <row r="180" spans="1:8" ht="12.75">
      <c r="A180" s="104"/>
      <c r="B180" s="187"/>
      <c r="C180" s="176"/>
      <c r="D180" s="195"/>
      <c r="E180" s="198"/>
      <c r="F180" s="19"/>
      <c r="G180" s="179"/>
      <c r="H180" s="167"/>
    </row>
    <row r="181" spans="1:8" ht="12.75">
      <c r="A181" s="186" t="s">
        <v>196</v>
      </c>
      <c r="B181" s="187"/>
      <c r="C181" s="176"/>
      <c r="D181" s="195" t="s">
        <v>152</v>
      </c>
      <c r="E181" s="210">
        <f>SUM(E177:E179)</f>
        <v>-94882.7480797198</v>
      </c>
      <c r="F181" s="19"/>
      <c r="G181" s="179"/>
      <c r="H181" s="167"/>
    </row>
    <row r="182" spans="1:8" ht="12.75">
      <c r="A182" s="104"/>
      <c r="B182" s="187"/>
      <c r="C182" s="176"/>
      <c r="D182" s="195"/>
      <c r="E182" s="198"/>
      <c r="F182" s="19"/>
      <c r="G182" s="179"/>
      <c r="H182" s="167"/>
    </row>
    <row r="183" spans="1:8" ht="12.75">
      <c r="A183" s="186" t="s">
        <v>197</v>
      </c>
      <c r="B183" s="187"/>
      <c r="C183" s="176"/>
      <c r="D183" s="195" t="s">
        <v>192</v>
      </c>
      <c r="E183" s="210">
        <f>E132</f>
        <v>0</v>
      </c>
      <c r="F183" s="19" t="s">
        <v>35</v>
      </c>
      <c r="G183" s="179"/>
      <c r="H183" s="167"/>
    </row>
    <row r="184" spans="1:8" ht="12.75">
      <c r="A184" s="186"/>
      <c r="B184" s="187"/>
      <c r="C184" s="176"/>
      <c r="D184" s="195"/>
      <c r="E184" s="198"/>
      <c r="F184" s="19"/>
      <c r="G184" s="179"/>
      <c r="H184" s="167"/>
    </row>
    <row r="185" spans="1:8" ht="15">
      <c r="A185" s="211" t="s">
        <v>198</v>
      </c>
      <c r="B185" s="187"/>
      <c r="C185" s="176"/>
      <c r="D185" s="195" t="s">
        <v>152</v>
      </c>
      <c r="E185" s="212">
        <f>E181+E183</f>
        <v>-94882.7480797198</v>
      </c>
      <c r="F185" s="19"/>
      <c r="G185" s="179"/>
      <c r="H185" s="167"/>
    </row>
    <row r="186" spans="1:8" ht="12.75">
      <c r="A186" s="213" t="s">
        <v>199</v>
      </c>
      <c r="B186" s="116"/>
      <c r="C186" s="176"/>
      <c r="D186" s="195"/>
      <c r="E186" s="214"/>
      <c r="F186" s="19"/>
      <c r="G186" s="179"/>
      <c r="H186" s="167"/>
    </row>
    <row r="187" spans="1:8" ht="12.75">
      <c r="A187" s="215"/>
      <c r="B187" s="116"/>
      <c r="C187" s="176"/>
      <c r="D187" s="195"/>
      <c r="E187" s="216"/>
      <c r="F187" s="19"/>
      <c r="G187" s="179"/>
      <c r="H187" s="167"/>
    </row>
    <row r="188" spans="1:8" ht="13.5" thickBot="1">
      <c r="A188" s="91"/>
      <c r="B188" s="116"/>
      <c r="C188" s="176"/>
      <c r="D188" s="195"/>
      <c r="E188" s="216"/>
      <c r="F188" s="19"/>
      <c r="G188" s="179"/>
      <c r="H188" s="167"/>
    </row>
    <row r="189" spans="1:8" ht="13.5" thickTop="1">
      <c r="A189" s="217"/>
      <c r="B189" s="218"/>
      <c r="C189" s="219"/>
      <c r="D189" s="220"/>
      <c r="E189" s="221"/>
      <c r="F189" s="13"/>
      <c r="G189" s="172"/>
      <c r="H189" s="222"/>
    </row>
    <row r="190" spans="1:8" ht="12.75">
      <c r="A190" s="186" t="s">
        <v>200</v>
      </c>
      <c r="B190" s="116"/>
      <c r="C190" s="133"/>
      <c r="D190" s="195"/>
      <c r="E190" s="214"/>
      <c r="F190" s="16"/>
      <c r="G190" s="85"/>
      <c r="H190" s="167"/>
    </row>
    <row r="191" spans="1:8" ht="12.75">
      <c r="A191" s="99" t="s">
        <v>201</v>
      </c>
      <c r="B191" s="85"/>
      <c r="C191" s="76"/>
      <c r="D191" s="195"/>
      <c r="E191" s="216"/>
      <c r="F191" s="16"/>
      <c r="G191" s="85"/>
      <c r="H191" s="167"/>
    </row>
    <row r="192" spans="1:8" ht="12.75">
      <c r="A192" s="99"/>
      <c r="B192" s="85"/>
      <c r="C192" s="76"/>
      <c r="D192" s="195"/>
      <c r="E192" s="216"/>
      <c r="F192" s="16"/>
      <c r="G192" s="85"/>
      <c r="H192" s="167"/>
    </row>
    <row r="193" spans="1:8" ht="12.75">
      <c r="A193" s="104" t="s">
        <v>202</v>
      </c>
      <c r="B193" s="116"/>
      <c r="C193" s="176"/>
      <c r="D193" s="223"/>
      <c r="E193" s="224">
        <f>'[2]REGINFO'!D62</f>
        <v>1024391.32375</v>
      </c>
      <c r="F193" s="16"/>
      <c r="G193" s="85"/>
      <c r="H193" s="167"/>
    </row>
    <row r="194" spans="1:8" ht="12.75">
      <c r="A194" s="104" t="s">
        <v>203</v>
      </c>
      <c r="B194" s="116"/>
      <c r="C194" s="176"/>
      <c r="D194" s="223"/>
      <c r="E194" s="224">
        <f>'[2]REGINFO'!D66</f>
        <v>778163.704028021</v>
      </c>
      <c r="F194" s="16"/>
      <c r="G194" s="85"/>
      <c r="H194" s="167"/>
    </row>
    <row r="195" spans="1:8" ht="12.75">
      <c r="A195" s="104"/>
      <c r="B195" s="116"/>
      <c r="C195" s="176"/>
      <c r="D195" s="223"/>
      <c r="E195" s="225"/>
      <c r="F195" s="16"/>
      <c r="G195" s="85"/>
      <c r="H195" s="167"/>
    </row>
    <row r="196" spans="1:8" ht="12.75">
      <c r="A196" s="104" t="s">
        <v>204</v>
      </c>
      <c r="B196" s="116"/>
      <c r="C196" s="176"/>
      <c r="D196" s="223"/>
      <c r="E196" s="224">
        <f>E193-E194</f>
        <v>246227.61972197902</v>
      </c>
      <c r="F196" s="16"/>
      <c r="G196" s="85"/>
      <c r="H196" s="167"/>
    </row>
    <row r="197" spans="1:8" ht="12.75">
      <c r="A197" s="104" t="s">
        <v>205</v>
      </c>
      <c r="B197" s="116"/>
      <c r="C197" s="176"/>
      <c r="D197" s="223"/>
      <c r="E197" s="216"/>
      <c r="F197" s="16"/>
      <c r="G197" s="85"/>
      <c r="H197" s="167"/>
    </row>
    <row r="198" spans="1:8" ht="12.75">
      <c r="A198" s="104"/>
      <c r="B198" s="116"/>
      <c r="C198" s="176"/>
      <c r="D198" s="223"/>
      <c r="E198" s="216"/>
      <c r="F198" s="16"/>
      <c r="G198" s="85"/>
      <c r="H198" s="167"/>
    </row>
    <row r="199" spans="1:8" ht="12.75">
      <c r="A199" s="186" t="s">
        <v>206</v>
      </c>
      <c r="B199" s="116"/>
      <c r="C199" s="176"/>
      <c r="D199" s="223"/>
      <c r="E199" s="216"/>
      <c r="F199" s="16"/>
      <c r="G199" s="226"/>
      <c r="H199" s="167"/>
    </row>
    <row r="200" spans="1:8" ht="12.75">
      <c r="A200" s="227" t="s">
        <v>207</v>
      </c>
      <c r="B200" s="116"/>
      <c r="C200" s="176"/>
      <c r="D200" s="223"/>
      <c r="E200" s="216"/>
      <c r="H200" s="167"/>
    </row>
    <row r="201" spans="1:8" ht="12.75">
      <c r="A201" s="104" t="s">
        <v>208</v>
      </c>
      <c r="B201" s="116"/>
      <c r="C201" s="176"/>
      <c r="D201" s="223"/>
      <c r="E201" s="224">
        <f>G37+G42</f>
        <v>902178</v>
      </c>
      <c r="F201" s="16"/>
      <c r="G201" s="226"/>
      <c r="H201" s="167"/>
    </row>
    <row r="202" spans="1:8" ht="12.75">
      <c r="A202" s="104" t="s">
        <v>209</v>
      </c>
      <c r="B202" s="116"/>
      <c r="C202" s="176"/>
      <c r="D202" s="223"/>
      <c r="E202" s="228">
        <f>'[2]REGINFO'!D62</f>
        <v>1024391.32375</v>
      </c>
      <c r="F202" s="16"/>
      <c r="G202" s="85"/>
      <c r="H202" s="167"/>
    </row>
    <row r="203" spans="1:8" ht="12.75">
      <c r="A203" s="104"/>
      <c r="B203" s="116"/>
      <c r="C203" s="176"/>
      <c r="D203" s="223"/>
      <c r="E203" s="225"/>
      <c r="F203" s="16"/>
      <c r="G203" s="85"/>
      <c r="H203" s="167"/>
    </row>
    <row r="204" spans="1:8" ht="12.75">
      <c r="A204" s="104" t="s">
        <v>210</v>
      </c>
      <c r="B204" s="116"/>
      <c r="C204" s="176"/>
      <c r="D204" s="223"/>
      <c r="E204" s="199">
        <f>IF((E201-E202)&gt;0,E201-E202,0)</f>
        <v>0</v>
      </c>
      <c r="F204" s="16"/>
      <c r="G204" s="85"/>
      <c r="H204" s="167"/>
    </row>
    <row r="205" spans="1:8" ht="12.75">
      <c r="A205" s="104"/>
      <c r="B205" s="116"/>
      <c r="C205" s="176"/>
      <c r="D205" s="223"/>
      <c r="E205" s="225"/>
      <c r="F205" s="16"/>
      <c r="G205" s="85"/>
      <c r="H205" s="167"/>
    </row>
    <row r="206" spans="1:8" ht="12.75">
      <c r="A206" s="186" t="s">
        <v>211</v>
      </c>
      <c r="B206" s="116"/>
      <c r="C206" s="176"/>
      <c r="D206" s="223"/>
      <c r="E206" s="229">
        <f>IF((E201-E202)&gt;0,E201-E202,0)</f>
        <v>0</v>
      </c>
      <c r="F206" s="16"/>
      <c r="G206" s="85"/>
      <c r="H206" s="167"/>
    </row>
    <row r="207" spans="1:8" ht="12.75">
      <c r="A207" s="104"/>
      <c r="B207" s="116"/>
      <c r="C207" s="176"/>
      <c r="D207" s="223"/>
      <c r="E207" s="225"/>
      <c r="F207" s="16"/>
      <c r="G207" s="85"/>
      <c r="H207" s="167"/>
    </row>
    <row r="208" spans="1:8" ht="13.5" thickBot="1">
      <c r="A208" s="230" t="s">
        <v>212</v>
      </c>
      <c r="B208" s="231"/>
      <c r="C208" s="232"/>
      <c r="D208" s="233"/>
      <c r="E208" s="234">
        <f>+E196-E204</f>
        <v>246227.61972197902</v>
      </c>
      <c r="F208" s="235"/>
      <c r="G208" s="236"/>
      <c r="H208" s="237"/>
    </row>
    <row r="209" spans="1:5" ht="12.75">
      <c r="A209" s="32"/>
      <c r="B209" s="2"/>
      <c r="C209" s="42"/>
      <c r="D209" s="238"/>
      <c r="E209" s="239"/>
    </row>
    <row r="210" spans="2:6" ht="12.75">
      <c r="B210" s="42"/>
      <c r="C210" s="42"/>
      <c r="D210" s="42"/>
      <c r="E210" s="42"/>
      <c r="F210" s="42"/>
    </row>
    <row r="211" spans="2:5" ht="12.75">
      <c r="B211" s="2"/>
      <c r="C211" s="42"/>
      <c r="D211" s="42"/>
      <c r="E211" s="240"/>
    </row>
    <row r="212" spans="2:5" ht="12.75">
      <c r="B212" s="2"/>
      <c r="C212" s="42"/>
      <c r="D212" s="238"/>
      <c r="E212" s="240"/>
    </row>
    <row r="213" spans="2:5" ht="12.75">
      <c r="B213" s="2"/>
      <c r="C213" s="34"/>
      <c r="D213" s="241"/>
      <c r="E213" s="242"/>
    </row>
    <row r="214" spans="2:5" ht="12.75">
      <c r="B214" s="2"/>
      <c r="C214" s="114"/>
      <c r="D214" s="241"/>
      <c r="E214" s="243"/>
    </row>
    <row r="215" spans="2:5" ht="12.75">
      <c r="B215" s="2"/>
      <c r="C215" s="34"/>
      <c r="D215" s="241"/>
      <c r="E215" s="244"/>
    </row>
    <row r="216" spans="2:5" ht="12.75">
      <c r="B216" s="2"/>
      <c r="C216" s="34"/>
      <c r="D216" s="241"/>
      <c r="E216" s="242"/>
    </row>
    <row r="217" spans="2:5" ht="12.75">
      <c r="B217" s="2"/>
      <c r="C217" s="34"/>
      <c r="D217" s="241"/>
      <c r="E217" s="244"/>
    </row>
    <row r="218" spans="4:5" ht="12.75">
      <c r="D218" s="241"/>
      <c r="E218" s="245"/>
    </row>
    <row r="219" spans="4:5" ht="12.75">
      <c r="D219" s="241"/>
      <c r="E219" s="246"/>
    </row>
    <row r="220" spans="4:5" ht="12.75">
      <c r="D220" s="241"/>
      <c r="E220" s="246"/>
    </row>
    <row r="221" spans="3:5" ht="12.75">
      <c r="C221" t="s">
        <v>35</v>
      </c>
      <c r="D221" s="241"/>
      <c r="E221" s="246"/>
    </row>
    <row r="222" spans="3:5" ht="12.75">
      <c r="C222" t="s">
        <v>35</v>
      </c>
      <c r="D222" s="241"/>
      <c r="E222" s="246"/>
    </row>
    <row r="223" spans="3:5" ht="12.75">
      <c r="C223" t="s">
        <v>35</v>
      </c>
      <c r="D223" s="241"/>
      <c r="E223" s="246"/>
    </row>
    <row r="224" spans="4:5" ht="12.75">
      <c r="D224" s="241"/>
      <c r="E224" s="246"/>
    </row>
    <row r="225" spans="4:5" ht="12.75">
      <c r="D225" s="241"/>
      <c r="E225" s="246"/>
    </row>
    <row r="226" spans="4:5" ht="12.75">
      <c r="D226" s="241"/>
      <c r="E226" s="246"/>
    </row>
    <row r="227" spans="4:5" ht="12.75">
      <c r="D227" s="241"/>
      <c r="E227" s="246"/>
    </row>
    <row r="228" spans="4:5" ht="12.75">
      <c r="D228" s="241"/>
      <c r="E228" s="246"/>
    </row>
    <row r="229" spans="4:5" ht="12.75">
      <c r="D229" s="241"/>
      <c r="E229" s="246"/>
    </row>
    <row r="230" spans="4:5" ht="12.75">
      <c r="D230" s="241"/>
      <c r="E230" s="246"/>
    </row>
    <row r="231" spans="4:5" ht="12.75">
      <c r="D231" s="241"/>
      <c r="E231" s="246"/>
    </row>
    <row r="232" spans="4:5" ht="12.75">
      <c r="D232" s="241"/>
      <c r="E232" s="246"/>
    </row>
    <row r="233" spans="4:5" ht="12.75">
      <c r="D233" s="241"/>
      <c r="E233" s="246"/>
    </row>
    <row r="234" spans="4:5" ht="12.75">
      <c r="D234" s="241"/>
      <c r="E234" s="246"/>
    </row>
    <row r="235" spans="4:5" ht="12.75">
      <c r="D235" s="241"/>
      <c r="E235" s="246"/>
    </row>
    <row r="236" spans="4:5" ht="12.75">
      <c r="D236" s="241"/>
      <c r="E236" s="246"/>
    </row>
    <row r="237" spans="4:5" ht="12.75">
      <c r="D237" s="241"/>
      <c r="E237" s="246"/>
    </row>
    <row r="238" spans="4:5" ht="12.75">
      <c r="D238" s="241"/>
      <c r="E238" s="246"/>
    </row>
    <row r="239" spans="4:5" ht="12.75">
      <c r="D239" s="241"/>
      <c r="E239" s="246"/>
    </row>
    <row r="240" spans="4:5" ht="12.75">
      <c r="D240" s="241"/>
      <c r="E240" s="246"/>
    </row>
    <row r="241" spans="4:5" ht="12.75">
      <c r="D241" s="241"/>
      <c r="E241" s="246"/>
    </row>
    <row r="242" spans="4:5" ht="12.75">
      <c r="D242" s="241"/>
      <c r="E242" s="246"/>
    </row>
    <row r="243" spans="4:5" ht="12.75">
      <c r="D243" s="241"/>
      <c r="E243" s="246"/>
    </row>
    <row r="244" spans="4:5" ht="12.75">
      <c r="D244" s="241"/>
      <c r="E244" s="246"/>
    </row>
    <row r="245" spans="4:5" ht="12.75">
      <c r="D245" s="241"/>
      <c r="E245" s="246"/>
    </row>
    <row r="246" spans="4:5" ht="12.75">
      <c r="D246" s="241"/>
      <c r="E246" s="246"/>
    </row>
    <row r="247" spans="4:5" ht="12.75">
      <c r="D247" s="241"/>
      <c r="E247" s="246"/>
    </row>
    <row r="248" spans="4:5" ht="12.75">
      <c r="D248" s="241"/>
      <c r="E248" s="246"/>
    </row>
    <row r="249" spans="4:5" ht="12.75">
      <c r="D249" s="241"/>
      <c r="E249" s="246"/>
    </row>
    <row r="250" spans="4:5" ht="12.75">
      <c r="D250" s="241"/>
      <c r="E250" s="246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24" r:id="rId3"/>
  <rowBreaks count="3" manualBreakCount="3">
    <brk id="85" max="7" man="1"/>
    <brk id="149" max="7" man="1"/>
    <brk id="21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IMBSI</cp:lastModifiedBy>
  <dcterms:created xsi:type="dcterms:W3CDTF">2011-08-19T20:27:16Z</dcterms:created>
  <dcterms:modified xsi:type="dcterms:W3CDTF">2011-09-19T19:48:12Z</dcterms:modified>
  <cp:category/>
  <cp:version/>
  <cp:contentType/>
  <cp:contentStatus/>
</cp:coreProperties>
</file>