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7290" tabRatio="1000" activeTab="0"/>
  </bookViews>
  <sheets>
    <sheet name="Rec &amp; JEs" sheetId="1" r:id="rId1"/>
  </sheets>
  <definedNames>
    <definedName name="_xlnm.Print_Area" localSheetId="0">'Rec &amp; JEs'!$A$193:$K$280</definedName>
    <definedName name="_xlnm.Print_Titles" localSheetId="0">'Rec &amp; JEs'!$1:$38</definedName>
  </definedNames>
  <calcPr fullCalcOnLoad="1"/>
</workbook>
</file>

<file path=xl/sharedStrings.xml><?xml version="1.0" encoding="utf-8"?>
<sst xmlns="http://schemas.openxmlformats.org/spreadsheetml/2006/main" count="228" uniqueCount="68">
  <si>
    <t>Recovered</t>
  </si>
  <si>
    <t>Interest Calculation</t>
  </si>
  <si>
    <t>Opening Balance</t>
  </si>
  <si>
    <t>Interest Income</t>
  </si>
  <si>
    <t xml:space="preserve">Outstanding </t>
  </si>
  <si>
    <t>Balance</t>
  </si>
  <si>
    <t>Principal</t>
  </si>
  <si>
    <t>A/c 4405</t>
  </si>
  <si>
    <t xml:space="preserve">Total </t>
  </si>
  <si>
    <t>Festival Hydro Inc</t>
  </si>
  <si>
    <t>2005 PILs</t>
  </si>
  <si>
    <t>2004 PILs</t>
  </si>
  <si>
    <t>2002 PILs</t>
  </si>
  <si>
    <t>2001 PILs</t>
  </si>
  <si>
    <t>Apr 30 2006</t>
  </si>
  <si>
    <t>Apr 30 Closing Balance</t>
  </si>
  <si>
    <t>May Closing Balance</t>
  </si>
  <si>
    <t>2001 to 2005 PILS  Carry Forward</t>
  </si>
  <si>
    <t>Interest</t>
  </si>
  <si>
    <t>Interest @ 4.14</t>
  </si>
  <si>
    <t>Interest @ 4.59</t>
  </si>
  <si>
    <t>Closing balance</t>
  </si>
  <si>
    <t xml:space="preserve">Interest </t>
  </si>
  <si>
    <t>Opening</t>
  </si>
  <si>
    <t>Interest @ 5.14</t>
  </si>
  <si>
    <t>Interest @ 4.08</t>
  </si>
  <si>
    <t>Interest @ 3.35</t>
  </si>
  <si>
    <t>Open</t>
  </si>
  <si>
    <t>Closing</t>
  </si>
  <si>
    <t>Interest @ 2.45</t>
  </si>
  <si>
    <t>Interest @ 1.00</t>
  </si>
  <si>
    <t>Interest @ 0.55%</t>
  </si>
  <si>
    <t>Interest @ 0.89%</t>
  </si>
  <si>
    <t>Interest @ 01.2</t>
  </si>
  <si>
    <t>as at Dec 31/10</t>
  </si>
  <si>
    <t>2001 PIL Proxy</t>
  </si>
  <si>
    <t>2001 Recoveries</t>
  </si>
  <si>
    <t xml:space="preserve">2001 Interest </t>
  </si>
  <si>
    <t>2002 PIL Proxy</t>
  </si>
  <si>
    <t>2002 Recoveries</t>
  </si>
  <si>
    <t xml:space="preserve">2002 Interest </t>
  </si>
  <si>
    <t>2002 True ups</t>
  </si>
  <si>
    <t>2004 PIL Proxy</t>
  </si>
  <si>
    <t>2004 Recoveries</t>
  </si>
  <si>
    <t xml:space="preserve">2004 Interest </t>
  </si>
  <si>
    <t>2004 True ups</t>
  </si>
  <si>
    <t>Total</t>
  </si>
  <si>
    <t>2005 PIL Proxy</t>
  </si>
  <si>
    <t>2005 Recoveries</t>
  </si>
  <si>
    <t xml:space="preserve">2005 Interest </t>
  </si>
  <si>
    <t>2005 True ups</t>
  </si>
  <si>
    <t>Totals</t>
  </si>
  <si>
    <t xml:space="preserve"> PIL Proxy</t>
  </si>
  <si>
    <t>Recoveries</t>
  </si>
  <si>
    <t>True ups</t>
  </si>
  <si>
    <t>Int May to Dec 06</t>
  </si>
  <si>
    <t>Int Jan to Dec 07</t>
  </si>
  <si>
    <t>Int Jan to Dec 08</t>
  </si>
  <si>
    <t>2009 YTD Interest</t>
  </si>
  <si>
    <t>Dec 10 YTD Interst</t>
  </si>
  <si>
    <t>Summary</t>
  </si>
  <si>
    <t>2006 Int May to Dec</t>
  </si>
  <si>
    <t>Interst</t>
  </si>
  <si>
    <t>2007 Interst</t>
  </si>
  <si>
    <t>2008 Interst</t>
  </si>
  <si>
    <t>2009 Interst</t>
  </si>
  <si>
    <t>2010 Interst</t>
  </si>
  <si>
    <t>Total at Dec 31, 2010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</si>
</sst>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[$-1009]mmmm\-dd\-yy"/>
    <numFmt numFmtId="199" formatCode="[$-409]h:mm:ss\ AM/PM"/>
    <numFmt numFmtId="200" formatCode="#,##0.00_ ;\-#,##0.00\ 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184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1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Border="1" applyAlignment="1">
      <alignment horizontal="right"/>
    </xf>
    <xf numFmtId="39" fontId="5" fillId="0" borderId="0" xfId="0" applyNumberFormat="1" applyFont="1" applyAlignment="1">
      <alignment/>
    </xf>
    <xf numFmtId="1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39" fontId="0" fillId="0" borderId="12" xfId="0" applyNumberFormat="1" applyBorder="1" applyAlignment="1">
      <alignment/>
    </xf>
    <xf numFmtId="39" fontId="3" fillId="0" borderId="12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421875" style="0" customWidth="1"/>
    <col min="2" max="2" width="22.00390625" style="0" customWidth="1"/>
    <col min="3" max="3" width="17.140625" style="2" customWidth="1"/>
    <col min="4" max="4" width="14.8515625" style="2" customWidth="1"/>
    <col min="5" max="5" width="15.00390625" style="2" customWidth="1"/>
    <col min="6" max="6" width="14.7109375" style="8" customWidth="1"/>
    <col min="7" max="7" width="12.8515625" style="2" bestFit="1" customWidth="1"/>
    <col min="8" max="8" width="14.28125" style="2" bestFit="1" customWidth="1"/>
    <col min="9" max="9" width="14.28125" style="2" customWidth="1"/>
    <col min="10" max="10" width="13.57421875" style="2" bestFit="1" customWidth="1"/>
    <col min="11" max="11" width="14.28125" style="2" customWidth="1"/>
    <col min="12" max="12" width="14.28125" style="3" customWidth="1"/>
    <col min="13" max="13" width="13.28125" style="2" bestFit="1" customWidth="1"/>
    <col min="14" max="14" width="14.00390625" style="2" bestFit="1" customWidth="1"/>
    <col min="15" max="15" width="13.28125" style="2" bestFit="1" customWidth="1"/>
    <col min="16" max="16" width="9.7109375" style="0" bestFit="1" customWidth="1"/>
    <col min="17" max="17" width="12.8515625" style="0" customWidth="1"/>
    <col min="19" max="19" width="10.140625" style="0" bestFit="1" customWidth="1"/>
    <col min="20" max="20" width="12.7109375" style="0" customWidth="1"/>
    <col min="23" max="23" width="9.8515625" style="0" customWidth="1"/>
    <col min="24" max="24" width="11.7109375" style="0" bestFit="1" customWidth="1"/>
    <col min="25" max="25" width="10.00390625" style="0" customWidth="1"/>
    <col min="26" max="26" width="9.8515625" style="0" customWidth="1"/>
    <col min="27" max="27" width="11.7109375" style="0" bestFit="1" customWidth="1"/>
    <col min="28" max="28" width="10.57421875" style="0" customWidth="1"/>
    <col min="29" max="29" width="9.7109375" style="0" bestFit="1" customWidth="1"/>
    <col min="30" max="30" width="12.28125" style="0" bestFit="1" customWidth="1"/>
  </cols>
  <sheetData>
    <row r="1" spans="1:33" ht="12.75">
      <c r="A1" s="23" t="s">
        <v>9</v>
      </c>
      <c r="K1" s="9"/>
      <c r="L1" s="11"/>
      <c r="M1" s="9"/>
      <c r="N1" s="9"/>
      <c r="O1" s="9"/>
      <c r="P1" s="17"/>
      <c r="Q1" s="17"/>
      <c r="R1" s="17"/>
      <c r="S1" s="17"/>
      <c r="T1" s="17"/>
      <c r="U1" s="17"/>
      <c r="V1" s="1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2.75">
      <c r="A2" s="17" t="s">
        <v>17</v>
      </c>
      <c r="K2" s="9"/>
      <c r="L2" s="11"/>
      <c r="M2" s="9"/>
      <c r="N2" s="9"/>
      <c r="O2" s="9"/>
      <c r="P2" s="17"/>
      <c r="Q2" s="17"/>
      <c r="R2" s="17"/>
      <c r="S2" s="17"/>
      <c r="T2" s="17"/>
      <c r="U2" s="17"/>
      <c r="V2" s="1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2.75">
      <c r="A3" s="24" t="s">
        <v>34</v>
      </c>
      <c r="K3" s="9"/>
      <c r="L3" s="11"/>
      <c r="M3" s="12"/>
      <c r="N3" s="9"/>
      <c r="O3" s="9"/>
      <c r="P3" s="12"/>
      <c r="Q3" s="9"/>
      <c r="R3" s="9"/>
      <c r="S3" s="12"/>
      <c r="T3" s="9"/>
      <c r="U3" s="9"/>
      <c r="V3" s="17"/>
      <c r="W3" s="12"/>
      <c r="X3" s="9"/>
      <c r="Y3" s="9"/>
      <c r="Z3" s="12"/>
      <c r="AA3" s="9"/>
      <c r="AB3" s="9"/>
      <c r="AC3" s="12"/>
      <c r="AD3" s="9"/>
      <c r="AE3" s="9"/>
      <c r="AF3" s="17"/>
      <c r="AG3" s="17"/>
    </row>
    <row r="4" spans="1:33" ht="12.75">
      <c r="A4" s="24"/>
      <c r="K4" s="9"/>
      <c r="L4" s="11"/>
      <c r="M4" s="12"/>
      <c r="N4" s="9"/>
      <c r="O4" s="9"/>
      <c r="P4" s="12"/>
      <c r="Q4" s="9"/>
      <c r="R4" s="9"/>
      <c r="S4" s="12"/>
      <c r="T4" s="9"/>
      <c r="U4" s="9"/>
      <c r="V4" s="17"/>
      <c r="W4" s="12"/>
      <c r="X4" s="9"/>
      <c r="Y4" s="9"/>
      <c r="Z4" s="12"/>
      <c r="AA4" s="9"/>
      <c r="AB4" s="9"/>
      <c r="AC4" s="12"/>
      <c r="AD4" s="9"/>
      <c r="AE4" s="9"/>
      <c r="AF4" s="17"/>
      <c r="AG4" s="17"/>
    </row>
    <row r="5" spans="1:33" ht="12.75">
      <c r="A5" s="24"/>
      <c r="C5" s="29">
        <v>2001</v>
      </c>
      <c r="D5" s="29">
        <f>+C5+1</f>
        <v>2002</v>
      </c>
      <c r="E5" s="29">
        <v>2003</v>
      </c>
      <c r="F5" s="29">
        <v>2004</v>
      </c>
      <c r="G5" s="29">
        <v>2005</v>
      </c>
      <c r="H5" s="29">
        <v>2006</v>
      </c>
      <c r="I5" s="15" t="s">
        <v>46</v>
      </c>
      <c r="K5" s="9"/>
      <c r="L5" s="11"/>
      <c r="M5" s="12"/>
      <c r="N5" s="9"/>
      <c r="O5" s="9"/>
      <c r="P5" s="12"/>
      <c r="Q5" s="9"/>
      <c r="R5" s="9"/>
      <c r="S5" s="12"/>
      <c r="T5" s="9"/>
      <c r="U5" s="9"/>
      <c r="V5" s="17"/>
      <c r="W5" s="12"/>
      <c r="X5" s="9"/>
      <c r="Y5" s="9"/>
      <c r="Z5" s="12"/>
      <c r="AA5" s="9"/>
      <c r="AB5" s="9"/>
      <c r="AC5" s="12"/>
      <c r="AD5" s="9"/>
      <c r="AE5" s="9"/>
      <c r="AF5" s="17"/>
      <c r="AG5" s="17"/>
    </row>
    <row r="6" spans="1:33" ht="12.75">
      <c r="A6" s="24"/>
      <c r="K6" s="9"/>
      <c r="L6" s="11"/>
      <c r="M6" s="12"/>
      <c r="N6" s="9"/>
      <c r="O6" s="9"/>
      <c r="P6" s="12"/>
      <c r="Q6" s="9"/>
      <c r="R6" s="9"/>
      <c r="S6" s="12"/>
      <c r="T6" s="9"/>
      <c r="U6" s="9"/>
      <c r="V6" s="17"/>
      <c r="W6" s="12"/>
      <c r="X6" s="9"/>
      <c r="Y6" s="9"/>
      <c r="Z6" s="12"/>
      <c r="AA6" s="9"/>
      <c r="AB6" s="9"/>
      <c r="AC6" s="12"/>
      <c r="AD6" s="9"/>
      <c r="AE6" s="9"/>
      <c r="AF6" s="17"/>
      <c r="AG6" s="17"/>
    </row>
    <row r="7" spans="1:33" ht="12.75">
      <c r="A7" s="24"/>
      <c r="B7" s="14" t="s">
        <v>35</v>
      </c>
      <c r="C7" s="2">
        <v>370962</v>
      </c>
      <c r="E7" s="2">
        <v>370962</v>
      </c>
      <c r="F7" s="2"/>
      <c r="I7" s="2">
        <f>SUM(C7:H7)</f>
        <v>741924</v>
      </c>
      <c r="K7" s="9"/>
      <c r="L7" s="11"/>
      <c r="M7" s="12"/>
      <c r="N7" s="9"/>
      <c r="O7" s="9"/>
      <c r="P7" s="12"/>
      <c r="Q7" s="9"/>
      <c r="R7" s="9"/>
      <c r="S7" s="12"/>
      <c r="T7" s="9"/>
      <c r="U7" s="9"/>
      <c r="V7" s="17"/>
      <c r="W7" s="12"/>
      <c r="X7" s="9"/>
      <c r="Y7" s="9"/>
      <c r="Z7" s="12"/>
      <c r="AA7" s="9"/>
      <c r="AB7" s="9"/>
      <c r="AC7" s="12"/>
      <c r="AD7" s="9"/>
      <c r="AE7" s="9"/>
      <c r="AF7" s="17"/>
      <c r="AG7" s="17"/>
    </row>
    <row r="8" spans="1:33" ht="12.75">
      <c r="A8" s="24"/>
      <c r="B8" s="14" t="s">
        <v>36</v>
      </c>
      <c r="D8" s="2">
        <v>-274462.34</v>
      </c>
      <c r="E8" s="2">
        <v>-371543.74</v>
      </c>
      <c r="F8" s="2">
        <v>-121904.12</v>
      </c>
      <c r="I8" s="2">
        <f aca="true" t="shared" si="0" ref="I8:I31">SUM(C8:H8)</f>
        <v>-767910.2000000001</v>
      </c>
      <c r="K8" s="9"/>
      <c r="L8" s="11"/>
      <c r="M8" s="12"/>
      <c r="N8" s="9"/>
      <c r="O8" s="9"/>
      <c r="P8" s="12"/>
      <c r="Q8" s="9"/>
      <c r="R8" s="9"/>
      <c r="S8" s="12"/>
      <c r="T8" s="9"/>
      <c r="U8" s="9"/>
      <c r="V8" s="17"/>
      <c r="W8" s="12"/>
      <c r="X8" s="9"/>
      <c r="Y8" s="9"/>
      <c r="Z8" s="12"/>
      <c r="AA8" s="9"/>
      <c r="AB8" s="9"/>
      <c r="AC8" s="12"/>
      <c r="AD8" s="9"/>
      <c r="AE8" s="9"/>
      <c r="AF8" s="17"/>
      <c r="AG8" s="17"/>
    </row>
    <row r="9" spans="1:33" ht="12.75">
      <c r="A9" s="24"/>
      <c r="B9" s="14" t="s">
        <v>37</v>
      </c>
      <c r="D9" s="2">
        <v>20338.32</v>
      </c>
      <c r="E9" s="2">
        <v>6748.22</v>
      </c>
      <c r="F9" s="2">
        <v>-284.25</v>
      </c>
      <c r="G9" s="2">
        <v>-1884</v>
      </c>
      <c r="H9" s="2">
        <v>-619.4</v>
      </c>
      <c r="I9" s="2">
        <f t="shared" si="0"/>
        <v>24298.89</v>
      </c>
      <c r="K9" s="9"/>
      <c r="L9" s="11"/>
      <c r="M9" s="12"/>
      <c r="N9" s="9"/>
      <c r="O9" s="9"/>
      <c r="P9" s="12"/>
      <c r="Q9" s="9"/>
      <c r="R9" s="9"/>
      <c r="S9" s="12"/>
      <c r="T9" s="9"/>
      <c r="U9" s="9"/>
      <c r="V9" s="17"/>
      <c r="W9" s="12"/>
      <c r="X9" s="9"/>
      <c r="Y9" s="9"/>
      <c r="Z9" s="12"/>
      <c r="AA9" s="9"/>
      <c r="AB9" s="9"/>
      <c r="AC9" s="12"/>
      <c r="AD9" s="9"/>
      <c r="AE9" s="9"/>
      <c r="AF9" s="17"/>
      <c r="AG9" s="17"/>
    </row>
    <row r="10" spans="1:33" ht="13.5" thickBot="1">
      <c r="A10" s="24"/>
      <c r="B10" s="14"/>
      <c r="C10" s="10">
        <f aca="true" t="shared" si="1" ref="C10:H10">SUM(C7:C9)</f>
        <v>370962</v>
      </c>
      <c r="D10" s="10">
        <f t="shared" si="1"/>
        <v>-254124.02000000002</v>
      </c>
      <c r="E10" s="10">
        <f t="shared" si="1"/>
        <v>6166.48000000001</v>
      </c>
      <c r="F10" s="10">
        <f t="shared" si="1"/>
        <v>-122188.37</v>
      </c>
      <c r="G10" s="10">
        <f t="shared" si="1"/>
        <v>-1884</v>
      </c>
      <c r="H10" s="10">
        <f t="shared" si="1"/>
        <v>-619.4</v>
      </c>
      <c r="I10" s="10">
        <f t="shared" si="0"/>
        <v>-1687.3100000000036</v>
      </c>
      <c r="K10" s="9"/>
      <c r="L10" s="11"/>
      <c r="M10" s="12"/>
      <c r="N10" s="9"/>
      <c r="O10" s="9"/>
      <c r="P10" s="12"/>
      <c r="Q10" s="9"/>
      <c r="R10" s="9"/>
      <c r="S10" s="12"/>
      <c r="T10" s="9"/>
      <c r="U10" s="9"/>
      <c r="V10" s="17"/>
      <c r="W10" s="12"/>
      <c r="X10" s="9"/>
      <c r="Y10" s="9"/>
      <c r="Z10" s="12"/>
      <c r="AA10" s="9"/>
      <c r="AB10" s="9"/>
      <c r="AC10" s="12"/>
      <c r="AD10" s="9"/>
      <c r="AE10" s="9"/>
      <c r="AF10" s="17"/>
      <c r="AG10" s="17"/>
    </row>
    <row r="11" spans="1:33" ht="13.5" thickTop="1">
      <c r="A11" s="24"/>
      <c r="F11" s="2"/>
      <c r="I11" s="2">
        <f t="shared" si="0"/>
        <v>0</v>
      </c>
      <c r="K11" s="9"/>
      <c r="L11" s="11"/>
      <c r="M11" s="12"/>
      <c r="N11" s="9"/>
      <c r="O11" s="9"/>
      <c r="P11" s="12"/>
      <c r="Q11" s="9"/>
      <c r="R11" s="9"/>
      <c r="S11" s="12"/>
      <c r="T11" s="9"/>
      <c r="U11" s="9"/>
      <c r="V11" s="17"/>
      <c r="W11" s="12"/>
      <c r="X11" s="9"/>
      <c r="Y11" s="9"/>
      <c r="Z11" s="12"/>
      <c r="AA11" s="9"/>
      <c r="AB11" s="9"/>
      <c r="AC11" s="12"/>
      <c r="AD11" s="9"/>
      <c r="AE11" s="9"/>
      <c r="AF11" s="17"/>
      <c r="AG11" s="17"/>
    </row>
    <row r="12" spans="1:33" ht="12.75">
      <c r="A12" s="24"/>
      <c r="B12" s="14" t="s">
        <v>38</v>
      </c>
      <c r="D12" s="2">
        <v>1226571</v>
      </c>
      <c r="E12" s="2">
        <v>1226571</v>
      </c>
      <c r="F12" s="2"/>
      <c r="I12" s="2">
        <f t="shared" si="0"/>
        <v>2453142</v>
      </c>
      <c r="K12" s="9"/>
      <c r="L12" s="11"/>
      <c r="M12" s="12"/>
      <c r="N12" s="9"/>
      <c r="O12" s="9"/>
      <c r="P12" s="12"/>
      <c r="Q12" s="9"/>
      <c r="R12" s="9"/>
      <c r="S12" s="12"/>
      <c r="T12" s="9"/>
      <c r="U12" s="9"/>
      <c r="V12" s="17"/>
      <c r="W12" s="12"/>
      <c r="X12" s="9"/>
      <c r="Y12" s="9"/>
      <c r="Z12" s="12"/>
      <c r="AA12" s="9"/>
      <c r="AB12" s="9"/>
      <c r="AC12" s="12"/>
      <c r="AD12" s="9"/>
      <c r="AE12" s="9"/>
      <c r="AF12" s="17"/>
      <c r="AG12" s="17"/>
    </row>
    <row r="13" spans="1:33" ht="12.75">
      <c r="A13" s="24"/>
      <c r="B13" s="14" t="s">
        <v>39</v>
      </c>
      <c r="D13" s="2">
        <v>-907833.732</v>
      </c>
      <c r="E13" s="2">
        <v>-1231980.33</v>
      </c>
      <c r="F13" s="2">
        <v>-403070.6</v>
      </c>
      <c r="I13" s="2">
        <f t="shared" si="0"/>
        <v>-2542884.662</v>
      </c>
      <c r="K13" s="9"/>
      <c r="L13" s="11"/>
      <c r="M13" s="12"/>
      <c r="N13" s="9"/>
      <c r="O13" s="9"/>
      <c r="P13" s="12"/>
      <c r="Q13" s="9"/>
      <c r="R13" s="9"/>
      <c r="S13" s="12"/>
      <c r="T13" s="9"/>
      <c r="U13" s="9"/>
      <c r="V13" s="17"/>
      <c r="W13" s="12"/>
      <c r="X13" s="9"/>
      <c r="Y13" s="9"/>
      <c r="Z13" s="12"/>
      <c r="AA13" s="9"/>
      <c r="AB13" s="9"/>
      <c r="AC13" s="12"/>
      <c r="AD13" s="9"/>
      <c r="AE13" s="9"/>
      <c r="AF13" s="17"/>
      <c r="AG13" s="17"/>
    </row>
    <row r="14" spans="1:33" ht="12.75">
      <c r="A14" s="24"/>
      <c r="B14" s="14" t="s">
        <v>40</v>
      </c>
      <c r="D14" s="2">
        <v>18666.71</v>
      </c>
      <c r="E14" s="2">
        <v>21821.26</v>
      </c>
      <c r="F14" s="2">
        <v>-4353.85</v>
      </c>
      <c r="G14" s="2">
        <v>-11962.09</v>
      </c>
      <c r="H14" s="2">
        <v>-3965.33</v>
      </c>
      <c r="I14" s="2">
        <f t="shared" si="0"/>
        <v>20206.700000000004</v>
      </c>
      <c r="K14" s="9"/>
      <c r="L14" s="11"/>
      <c r="M14" s="12"/>
      <c r="N14" s="9"/>
      <c r="O14" s="9"/>
      <c r="P14" s="12"/>
      <c r="Q14" s="9"/>
      <c r="R14" s="9"/>
      <c r="S14" s="12"/>
      <c r="T14" s="9"/>
      <c r="U14" s="9"/>
      <c r="V14" s="17"/>
      <c r="W14" s="12"/>
      <c r="X14" s="9"/>
      <c r="Y14" s="9"/>
      <c r="Z14" s="12"/>
      <c r="AA14" s="9"/>
      <c r="AB14" s="9"/>
      <c r="AC14" s="12"/>
      <c r="AD14" s="9"/>
      <c r="AE14" s="9"/>
      <c r="AF14" s="17"/>
      <c r="AG14" s="17"/>
    </row>
    <row r="15" spans="1:33" ht="12.75">
      <c r="A15" s="24"/>
      <c r="B15" s="14" t="s">
        <v>41</v>
      </c>
      <c r="E15" s="2">
        <v>-9294</v>
      </c>
      <c r="F15" s="2">
        <v>-67325</v>
      </c>
      <c r="I15" s="2">
        <f t="shared" si="0"/>
        <v>-76619</v>
      </c>
      <c r="K15" s="9"/>
      <c r="L15" s="11"/>
      <c r="M15" s="12"/>
      <c r="N15" s="9"/>
      <c r="O15" s="9"/>
      <c r="P15" s="12"/>
      <c r="Q15" s="9"/>
      <c r="R15" s="9"/>
      <c r="S15" s="12"/>
      <c r="T15" s="9"/>
      <c r="U15" s="9"/>
      <c r="V15" s="17"/>
      <c r="W15" s="12"/>
      <c r="X15" s="9"/>
      <c r="Y15" s="9"/>
      <c r="Z15" s="12"/>
      <c r="AA15" s="9"/>
      <c r="AB15" s="9"/>
      <c r="AC15" s="12"/>
      <c r="AD15" s="9"/>
      <c r="AE15" s="9"/>
      <c r="AF15" s="17"/>
      <c r="AG15" s="17"/>
    </row>
    <row r="16" spans="1:33" ht="13.5" thickBot="1">
      <c r="A16" s="24"/>
      <c r="C16" s="10">
        <f>SUM(C13:C15)</f>
        <v>0</v>
      </c>
      <c r="D16" s="10">
        <f aca="true" t="shared" si="2" ref="D16:I16">SUM(D12:D15)</f>
        <v>337403.97800000006</v>
      </c>
      <c r="E16" s="10">
        <f t="shared" si="2"/>
        <v>7117.929999999924</v>
      </c>
      <c r="F16" s="10">
        <f t="shared" si="2"/>
        <v>-474749.44999999995</v>
      </c>
      <c r="G16" s="10">
        <f t="shared" si="2"/>
        <v>-11962.09</v>
      </c>
      <c r="H16" s="10">
        <f t="shared" si="2"/>
        <v>-3965.33</v>
      </c>
      <c r="I16" s="10">
        <f t="shared" si="2"/>
        <v>-146154.962</v>
      </c>
      <c r="K16" s="9"/>
      <c r="L16" s="11"/>
      <c r="M16" s="12"/>
      <c r="N16" s="9"/>
      <c r="O16" s="9"/>
      <c r="P16" s="12"/>
      <c r="Q16" s="9"/>
      <c r="R16" s="9"/>
      <c r="S16" s="12"/>
      <c r="T16" s="9"/>
      <c r="U16" s="9"/>
      <c r="V16" s="17"/>
      <c r="W16" s="12"/>
      <c r="X16" s="9"/>
      <c r="Y16" s="9"/>
      <c r="Z16" s="12"/>
      <c r="AA16" s="9"/>
      <c r="AB16" s="9"/>
      <c r="AC16" s="12"/>
      <c r="AD16" s="9"/>
      <c r="AE16" s="9"/>
      <c r="AF16" s="17"/>
      <c r="AG16" s="17"/>
    </row>
    <row r="17" spans="1:33" ht="13.5" thickTop="1">
      <c r="A17" s="24"/>
      <c r="B17" s="14" t="s">
        <v>42</v>
      </c>
      <c r="F17" s="2">
        <v>1226571</v>
      </c>
      <c r="I17" s="2">
        <f t="shared" si="0"/>
        <v>1226571</v>
      </c>
      <c r="K17" s="9"/>
      <c r="L17" s="11"/>
      <c r="M17" s="12"/>
      <c r="N17" s="9"/>
      <c r="O17" s="9"/>
      <c r="P17" s="12"/>
      <c r="Q17" s="9"/>
      <c r="R17" s="9"/>
      <c r="S17" s="12"/>
      <c r="T17" s="9"/>
      <c r="U17" s="9"/>
      <c r="V17" s="17"/>
      <c r="W17" s="12"/>
      <c r="X17" s="9"/>
      <c r="Y17" s="9"/>
      <c r="Z17" s="12"/>
      <c r="AA17" s="9"/>
      <c r="AB17" s="9"/>
      <c r="AC17" s="12"/>
      <c r="AD17" s="9"/>
      <c r="AE17" s="9"/>
      <c r="AF17" s="17"/>
      <c r="AG17" s="17"/>
    </row>
    <row r="18" spans="1:33" ht="12.75">
      <c r="A18" s="24"/>
      <c r="B18" s="14" t="s">
        <v>43</v>
      </c>
      <c r="F18" s="2">
        <v>-759102.54</v>
      </c>
      <c r="G18" s="2">
        <v>-416724.67</v>
      </c>
      <c r="I18" s="2">
        <f t="shared" si="0"/>
        <v>-1175827.21</v>
      </c>
      <c r="K18" s="9"/>
      <c r="L18" s="11"/>
      <c r="M18" s="12"/>
      <c r="N18" s="9"/>
      <c r="O18" s="9"/>
      <c r="P18" s="12"/>
      <c r="Q18" s="9"/>
      <c r="R18" s="9"/>
      <c r="S18" s="12"/>
      <c r="T18" s="9"/>
      <c r="U18" s="9"/>
      <c r="V18" s="17"/>
      <c r="W18" s="12"/>
      <c r="X18" s="9"/>
      <c r="Y18" s="9"/>
      <c r="Z18" s="12"/>
      <c r="AA18" s="9"/>
      <c r="AB18" s="9"/>
      <c r="AC18" s="12"/>
      <c r="AD18" s="9"/>
      <c r="AE18" s="9"/>
      <c r="AF18" s="17"/>
      <c r="AG18" s="17"/>
    </row>
    <row r="19" spans="1:33" ht="12.75">
      <c r="A19" s="24"/>
      <c r="B19" s="14" t="s">
        <v>44</v>
      </c>
      <c r="F19" s="2">
        <v>24192.16</v>
      </c>
      <c r="G19" s="2">
        <v>4689.63</v>
      </c>
      <c r="H19" s="2">
        <v>-1649.02</v>
      </c>
      <c r="I19" s="2">
        <f>SUM(C19:H19)</f>
        <v>27232.77</v>
      </c>
      <c r="K19" s="9"/>
      <c r="L19" s="11"/>
      <c r="M19" s="12"/>
      <c r="N19" s="9"/>
      <c r="O19" s="9"/>
      <c r="P19" s="12"/>
      <c r="Q19" s="9"/>
      <c r="R19" s="9"/>
      <c r="S19" s="12"/>
      <c r="T19" s="9"/>
      <c r="U19" s="9"/>
      <c r="V19" s="17"/>
      <c r="W19" s="12"/>
      <c r="X19" s="9"/>
      <c r="Y19" s="9"/>
      <c r="Z19" s="12"/>
      <c r="AA19" s="9"/>
      <c r="AB19" s="9"/>
      <c r="AC19" s="12"/>
      <c r="AD19" s="9"/>
      <c r="AE19" s="9"/>
      <c r="AF19" s="17"/>
      <c r="AG19" s="17"/>
    </row>
    <row r="20" spans="1:33" ht="12.75">
      <c r="A20" s="24"/>
      <c r="B20" s="14" t="s">
        <v>45</v>
      </c>
      <c r="G20" s="2">
        <v>-119927</v>
      </c>
      <c r="I20" s="2">
        <f t="shared" si="0"/>
        <v>-119927</v>
      </c>
      <c r="K20" s="9"/>
      <c r="L20" s="11"/>
      <c r="M20" s="12"/>
      <c r="N20" s="9"/>
      <c r="O20" s="9"/>
      <c r="P20" s="12"/>
      <c r="Q20" s="9"/>
      <c r="R20" s="9"/>
      <c r="S20" s="12"/>
      <c r="T20" s="9"/>
      <c r="U20" s="9"/>
      <c r="V20" s="17"/>
      <c r="W20" s="12"/>
      <c r="X20" s="9"/>
      <c r="Y20" s="9"/>
      <c r="Z20" s="12"/>
      <c r="AA20" s="9"/>
      <c r="AB20" s="9"/>
      <c r="AC20" s="12"/>
      <c r="AD20" s="9"/>
      <c r="AE20" s="9"/>
      <c r="AF20" s="17"/>
      <c r="AG20" s="17"/>
    </row>
    <row r="21" spans="1:33" ht="13.5" thickBot="1">
      <c r="A21" s="24"/>
      <c r="C21" s="10">
        <f>SUM(C18:C20)</f>
        <v>0</v>
      </c>
      <c r="D21" s="10">
        <f aca="true" t="shared" si="3" ref="D21:I21">SUM(D17:D20)</f>
        <v>0</v>
      </c>
      <c r="E21" s="10">
        <f t="shared" si="3"/>
        <v>0</v>
      </c>
      <c r="F21" s="10">
        <f t="shared" si="3"/>
        <v>491660.61999999994</v>
      </c>
      <c r="G21" s="10">
        <f t="shared" si="3"/>
        <v>-531962.04</v>
      </c>
      <c r="H21" s="10">
        <f t="shared" si="3"/>
        <v>-1649.02</v>
      </c>
      <c r="I21" s="10">
        <f t="shared" si="3"/>
        <v>-41950.43999999996</v>
      </c>
      <c r="K21" s="9"/>
      <c r="L21" s="11"/>
      <c r="M21" s="12"/>
      <c r="N21" s="9"/>
      <c r="O21" s="9"/>
      <c r="P21" s="12"/>
      <c r="Q21" s="9"/>
      <c r="R21" s="9"/>
      <c r="S21" s="12"/>
      <c r="T21" s="9"/>
      <c r="U21" s="9"/>
      <c r="V21" s="17"/>
      <c r="W21" s="12"/>
      <c r="X21" s="9"/>
      <c r="Y21" s="9"/>
      <c r="Z21" s="12"/>
      <c r="AA21" s="9"/>
      <c r="AB21" s="9"/>
      <c r="AC21" s="12"/>
      <c r="AD21" s="9"/>
      <c r="AE21" s="9"/>
      <c r="AF21" s="17"/>
      <c r="AG21" s="17"/>
    </row>
    <row r="22" spans="1:33" ht="13.5" thickTop="1">
      <c r="A22" s="24"/>
      <c r="B22" s="14" t="s">
        <v>47</v>
      </c>
      <c r="F22" s="2"/>
      <c r="G22" s="2">
        <v>1246265.25</v>
      </c>
      <c r="H22" s="2">
        <v>417610</v>
      </c>
      <c r="I22" s="2">
        <f t="shared" si="0"/>
        <v>1663875.25</v>
      </c>
      <c r="K22" s="9"/>
      <c r="L22" s="11"/>
      <c r="M22" s="12"/>
      <c r="N22" s="9"/>
      <c r="O22" s="9"/>
      <c r="P22" s="12"/>
      <c r="Q22" s="9"/>
      <c r="R22" s="9"/>
      <c r="S22" s="12"/>
      <c r="T22" s="9"/>
      <c r="U22" s="9"/>
      <c r="V22" s="17"/>
      <c r="W22" s="12"/>
      <c r="X22" s="9"/>
      <c r="Y22" s="9"/>
      <c r="Z22" s="12"/>
      <c r="AA22" s="9"/>
      <c r="AB22" s="9"/>
      <c r="AC22" s="12"/>
      <c r="AD22" s="9"/>
      <c r="AE22" s="9"/>
      <c r="AF22" s="17"/>
      <c r="AG22" s="17"/>
    </row>
    <row r="23" spans="1:33" ht="12.75">
      <c r="A23" s="24"/>
      <c r="B23" s="14" t="s">
        <v>48</v>
      </c>
      <c r="F23" s="2"/>
      <c r="G23" s="2">
        <v>-831803.65</v>
      </c>
      <c r="H23" s="2">
        <v>-518171.1</v>
      </c>
      <c r="I23" s="2">
        <f t="shared" si="0"/>
        <v>-1349974.75</v>
      </c>
      <c r="K23" s="9"/>
      <c r="L23" s="11"/>
      <c r="M23" s="12"/>
      <c r="N23" s="9"/>
      <c r="O23" s="9"/>
      <c r="P23" s="12"/>
      <c r="Q23" s="9"/>
      <c r="R23" s="9"/>
      <c r="S23" s="12"/>
      <c r="T23" s="9"/>
      <c r="U23" s="9"/>
      <c r="V23" s="17"/>
      <c r="W23" s="12"/>
      <c r="X23" s="9"/>
      <c r="Y23" s="9"/>
      <c r="Z23" s="12"/>
      <c r="AA23" s="9"/>
      <c r="AB23" s="9"/>
      <c r="AC23" s="12"/>
      <c r="AD23" s="9"/>
      <c r="AE23" s="9"/>
      <c r="AF23" s="17"/>
      <c r="AG23" s="17"/>
    </row>
    <row r="24" spans="1:33" ht="12.75">
      <c r="A24" s="24"/>
      <c r="B24" s="14" t="s">
        <v>49</v>
      </c>
      <c r="F24" s="2"/>
      <c r="G24" s="2">
        <v>22740.23</v>
      </c>
      <c r="H24" s="2">
        <v>9749.95</v>
      </c>
      <c r="I24" s="2">
        <f t="shared" si="0"/>
        <v>32490.18</v>
      </c>
      <c r="K24" s="9"/>
      <c r="L24" s="11"/>
      <c r="M24" s="12"/>
      <c r="N24" s="9"/>
      <c r="O24" s="9"/>
      <c r="P24" s="12"/>
      <c r="Q24" s="9"/>
      <c r="R24" s="9"/>
      <c r="S24" s="12"/>
      <c r="T24" s="9"/>
      <c r="U24" s="9"/>
      <c r="V24" s="17"/>
      <c r="W24" s="12"/>
      <c r="X24" s="9"/>
      <c r="Y24" s="9"/>
      <c r="Z24" s="12"/>
      <c r="AA24" s="9"/>
      <c r="AB24" s="9"/>
      <c r="AC24" s="12"/>
      <c r="AD24" s="9"/>
      <c r="AE24" s="9"/>
      <c r="AF24" s="17"/>
      <c r="AG24" s="17"/>
    </row>
    <row r="25" spans="1:33" ht="12.75">
      <c r="A25" s="24"/>
      <c r="B25" s="14" t="s">
        <v>50</v>
      </c>
      <c r="F25" s="2"/>
      <c r="H25" s="2">
        <v>-59864</v>
      </c>
      <c r="I25" s="2">
        <f t="shared" si="0"/>
        <v>-59864</v>
      </c>
      <c r="K25" s="9"/>
      <c r="L25" s="11"/>
      <c r="M25" s="12"/>
      <c r="N25" s="9"/>
      <c r="O25" s="9"/>
      <c r="P25" s="12"/>
      <c r="Q25" s="9"/>
      <c r="R25" s="9"/>
      <c r="S25" s="12"/>
      <c r="T25" s="9"/>
      <c r="U25" s="9"/>
      <c r="V25" s="17"/>
      <c r="W25" s="12"/>
      <c r="X25" s="9"/>
      <c r="Y25" s="9"/>
      <c r="Z25" s="12"/>
      <c r="AA25" s="9"/>
      <c r="AB25" s="9"/>
      <c r="AC25" s="12"/>
      <c r="AD25" s="9"/>
      <c r="AE25" s="9"/>
      <c r="AF25" s="17"/>
      <c r="AG25" s="17"/>
    </row>
    <row r="26" spans="1:33" ht="13.5" thickBot="1">
      <c r="A26" s="24"/>
      <c r="C26" s="10">
        <f>SUM(C23:C25)</f>
        <v>0</v>
      </c>
      <c r="D26" s="10">
        <f aca="true" t="shared" si="4" ref="D26:I26">SUM(D22:D25)</f>
        <v>0</v>
      </c>
      <c r="E26" s="10">
        <f t="shared" si="4"/>
        <v>0</v>
      </c>
      <c r="F26" s="10">
        <f t="shared" si="4"/>
        <v>0</v>
      </c>
      <c r="G26" s="10">
        <f t="shared" si="4"/>
        <v>437201.82999999996</v>
      </c>
      <c r="H26" s="10">
        <f t="shared" si="4"/>
        <v>-150675.14999999997</v>
      </c>
      <c r="I26" s="10">
        <f t="shared" si="4"/>
        <v>286526.68</v>
      </c>
      <c r="K26" s="9"/>
      <c r="L26" s="11"/>
      <c r="M26" s="12"/>
      <c r="N26" s="9"/>
      <c r="O26" s="9"/>
      <c r="P26" s="12"/>
      <c r="Q26" s="9"/>
      <c r="R26" s="9"/>
      <c r="S26" s="12"/>
      <c r="T26" s="9"/>
      <c r="U26" s="9"/>
      <c r="V26" s="17"/>
      <c r="W26" s="12"/>
      <c r="X26" s="9"/>
      <c r="Y26" s="9"/>
      <c r="Z26" s="12"/>
      <c r="AA26" s="9"/>
      <c r="AB26" s="9"/>
      <c r="AC26" s="12"/>
      <c r="AD26" s="9"/>
      <c r="AE26" s="9"/>
      <c r="AF26" s="17"/>
      <c r="AG26" s="17"/>
    </row>
    <row r="27" spans="1:33" ht="13.5" thickTop="1">
      <c r="A27" s="24"/>
      <c r="B27" s="14" t="s">
        <v>51</v>
      </c>
      <c r="F27" s="2"/>
      <c r="K27" s="9"/>
      <c r="L27" s="11"/>
      <c r="M27" s="12"/>
      <c r="N27" s="9"/>
      <c r="O27" s="9"/>
      <c r="P27" s="12"/>
      <c r="Q27" s="9"/>
      <c r="R27" s="9"/>
      <c r="S27" s="12"/>
      <c r="T27" s="9"/>
      <c r="U27" s="9"/>
      <c r="V27" s="17"/>
      <c r="W27" s="12"/>
      <c r="X27" s="9"/>
      <c r="Y27" s="9"/>
      <c r="Z27" s="12"/>
      <c r="AA27" s="9"/>
      <c r="AB27" s="9"/>
      <c r="AC27" s="12"/>
      <c r="AD27" s="9"/>
      <c r="AE27" s="9"/>
      <c r="AF27" s="17"/>
      <c r="AG27" s="17"/>
    </row>
    <row r="28" spans="1:33" ht="12.75">
      <c r="A28" s="24"/>
      <c r="B28" s="14" t="s">
        <v>52</v>
      </c>
      <c r="C28" s="2">
        <f aca="true" t="shared" si="5" ref="C28:H28">+C7+C12+C17+C22</f>
        <v>370962</v>
      </c>
      <c r="D28" s="2">
        <f t="shared" si="5"/>
        <v>1226571</v>
      </c>
      <c r="E28" s="2">
        <f t="shared" si="5"/>
        <v>1597533</v>
      </c>
      <c r="F28" s="2">
        <f t="shared" si="5"/>
        <v>1226571</v>
      </c>
      <c r="G28" s="2">
        <f t="shared" si="5"/>
        <v>1246265.25</v>
      </c>
      <c r="H28" s="2">
        <f t="shared" si="5"/>
        <v>417610</v>
      </c>
      <c r="I28" s="2">
        <f t="shared" si="0"/>
        <v>6085512.25</v>
      </c>
      <c r="K28" s="9"/>
      <c r="L28" s="11"/>
      <c r="M28" s="12"/>
      <c r="N28" s="9"/>
      <c r="O28" s="9"/>
      <c r="P28" s="12"/>
      <c r="Q28" s="9"/>
      <c r="R28" s="9"/>
      <c r="S28" s="12"/>
      <c r="T28" s="9"/>
      <c r="U28" s="9"/>
      <c r="V28" s="17"/>
      <c r="W28" s="12"/>
      <c r="X28" s="9"/>
      <c r="Y28" s="9"/>
      <c r="Z28" s="12"/>
      <c r="AA28" s="9"/>
      <c r="AB28" s="9"/>
      <c r="AC28" s="12"/>
      <c r="AD28" s="9"/>
      <c r="AE28" s="9"/>
      <c r="AF28" s="17"/>
      <c r="AG28" s="17"/>
    </row>
    <row r="29" spans="1:33" ht="12.75">
      <c r="A29" s="24"/>
      <c r="B29" s="14" t="s">
        <v>53</v>
      </c>
      <c r="C29" s="2">
        <f>+C8+C13+C18+C23</f>
        <v>0</v>
      </c>
      <c r="D29" s="2">
        <f aca="true" t="shared" si="6" ref="D29:H30">+D8+D13+D18+D23</f>
        <v>-1182296.072</v>
      </c>
      <c r="E29" s="2">
        <f t="shared" si="6"/>
        <v>-1603524.07</v>
      </c>
      <c r="F29" s="2">
        <f t="shared" si="6"/>
        <v>-1284077.26</v>
      </c>
      <c r="G29" s="2">
        <f t="shared" si="6"/>
        <v>-1248528.32</v>
      </c>
      <c r="H29" s="2">
        <f t="shared" si="6"/>
        <v>-518171.1</v>
      </c>
      <c r="I29" s="2">
        <f t="shared" si="0"/>
        <v>-5836596.822</v>
      </c>
      <c r="K29" s="9"/>
      <c r="L29" s="11"/>
      <c r="M29" s="12"/>
      <c r="N29" s="9"/>
      <c r="O29" s="9"/>
      <c r="P29" s="12"/>
      <c r="Q29" s="9"/>
      <c r="R29" s="9"/>
      <c r="S29" s="12"/>
      <c r="T29" s="9"/>
      <c r="U29" s="9"/>
      <c r="V29" s="17"/>
      <c r="W29" s="12"/>
      <c r="X29" s="9"/>
      <c r="Y29" s="9"/>
      <c r="Z29" s="12"/>
      <c r="AA29" s="9"/>
      <c r="AB29" s="9"/>
      <c r="AC29" s="12"/>
      <c r="AD29" s="9"/>
      <c r="AE29" s="9"/>
      <c r="AF29" s="17"/>
      <c r="AG29" s="17"/>
    </row>
    <row r="30" spans="1:33" ht="12.75">
      <c r="A30" s="24"/>
      <c r="B30" s="14" t="s">
        <v>22</v>
      </c>
      <c r="C30" s="2">
        <f>+C9+C14+C19+C24</f>
        <v>0</v>
      </c>
      <c r="D30" s="2">
        <f t="shared" si="6"/>
        <v>39005.03</v>
      </c>
      <c r="E30" s="2">
        <f t="shared" si="6"/>
        <v>28569.48</v>
      </c>
      <c r="F30" s="2">
        <f t="shared" si="6"/>
        <v>19554.059999999998</v>
      </c>
      <c r="G30" s="2">
        <f t="shared" si="6"/>
        <v>13583.77</v>
      </c>
      <c r="H30" s="2">
        <f t="shared" si="6"/>
        <v>3516.2000000000007</v>
      </c>
      <c r="I30" s="2">
        <f t="shared" si="0"/>
        <v>104228.54</v>
      </c>
      <c r="K30" s="9"/>
      <c r="L30" s="11"/>
      <c r="M30" s="12"/>
      <c r="N30" s="9"/>
      <c r="O30" s="9"/>
      <c r="P30" s="12"/>
      <c r="Q30" s="9"/>
      <c r="R30" s="9"/>
      <c r="S30" s="12"/>
      <c r="T30" s="9"/>
      <c r="U30" s="9"/>
      <c r="V30" s="17"/>
      <c r="W30" s="12"/>
      <c r="X30" s="9"/>
      <c r="Y30" s="9"/>
      <c r="Z30" s="12"/>
      <c r="AA30" s="9"/>
      <c r="AB30" s="9"/>
      <c r="AC30" s="12"/>
      <c r="AD30" s="9"/>
      <c r="AE30" s="9"/>
      <c r="AF30" s="17"/>
      <c r="AG30" s="17"/>
    </row>
    <row r="31" spans="1:33" ht="12.75">
      <c r="A31" s="24"/>
      <c r="B31" s="14" t="s">
        <v>54</v>
      </c>
      <c r="C31" s="2">
        <f aca="true" t="shared" si="7" ref="C31:H31">+C15+C20+C25</f>
        <v>0</v>
      </c>
      <c r="D31" s="2">
        <f t="shared" si="7"/>
        <v>0</v>
      </c>
      <c r="E31" s="2">
        <f t="shared" si="7"/>
        <v>-9294</v>
      </c>
      <c r="F31" s="2">
        <f t="shared" si="7"/>
        <v>-67325</v>
      </c>
      <c r="G31" s="2">
        <f t="shared" si="7"/>
        <v>-119927</v>
      </c>
      <c r="H31" s="2">
        <f t="shared" si="7"/>
        <v>-59864</v>
      </c>
      <c r="I31" s="2">
        <f t="shared" si="0"/>
        <v>-256410</v>
      </c>
      <c r="K31" s="9"/>
      <c r="L31" s="11"/>
      <c r="M31" s="12"/>
      <c r="N31" s="9"/>
      <c r="O31" s="9"/>
      <c r="P31" s="12"/>
      <c r="Q31" s="9"/>
      <c r="R31" s="9"/>
      <c r="S31" s="12"/>
      <c r="T31" s="9"/>
      <c r="U31" s="9"/>
      <c r="V31" s="17"/>
      <c r="W31" s="12"/>
      <c r="X31" s="9"/>
      <c r="Y31" s="9"/>
      <c r="Z31" s="12"/>
      <c r="AA31" s="9"/>
      <c r="AB31" s="9"/>
      <c r="AC31" s="12"/>
      <c r="AD31" s="9"/>
      <c r="AE31" s="9"/>
      <c r="AF31" s="17"/>
      <c r="AG31" s="17"/>
    </row>
    <row r="32" spans="1:33" ht="13.5" thickBot="1">
      <c r="A32" s="24"/>
      <c r="C32" s="10">
        <f>SUM(C28:C31)</f>
        <v>370962</v>
      </c>
      <c r="D32" s="10">
        <f aca="true" t="shared" si="8" ref="D32:I32">SUM(D28:D31)</f>
        <v>83279.95800000007</v>
      </c>
      <c r="E32" s="10">
        <f t="shared" si="8"/>
        <v>13284.409999999934</v>
      </c>
      <c r="F32" s="10">
        <f t="shared" si="8"/>
        <v>-105277.20000000001</v>
      </c>
      <c r="G32" s="10">
        <f t="shared" si="8"/>
        <v>-108606.30000000006</v>
      </c>
      <c r="H32" s="10">
        <f t="shared" si="8"/>
        <v>-156908.89999999997</v>
      </c>
      <c r="I32" s="10">
        <f t="shared" si="8"/>
        <v>96733.96800000028</v>
      </c>
      <c r="K32" s="9"/>
      <c r="L32" s="11"/>
      <c r="M32" s="12"/>
      <c r="N32" s="9"/>
      <c r="O32" s="9"/>
      <c r="P32" s="12"/>
      <c r="Q32" s="9"/>
      <c r="R32" s="9"/>
      <c r="S32" s="12"/>
      <c r="T32" s="9"/>
      <c r="U32" s="9"/>
      <c r="V32" s="17"/>
      <c r="W32" s="12"/>
      <c r="X32" s="9"/>
      <c r="Y32" s="9"/>
      <c r="Z32" s="12"/>
      <c r="AA32" s="9"/>
      <c r="AB32" s="9"/>
      <c r="AC32" s="12"/>
      <c r="AD32" s="9"/>
      <c r="AE32" s="9"/>
      <c r="AF32" s="17"/>
      <c r="AG32" s="17"/>
    </row>
    <row r="33" spans="1:33" ht="13.5" thickTop="1">
      <c r="A33" s="24"/>
      <c r="F33" s="2"/>
      <c r="H33" s="15" t="s">
        <v>18</v>
      </c>
      <c r="I33" s="2">
        <f>+I30</f>
        <v>104228.54</v>
      </c>
      <c r="K33" s="9"/>
      <c r="L33" s="11"/>
      <c r="M33" s="12"/>
      <c r="N33" s="9"/>
      <c r="O33" s="9"/>
      <c r="P33" s="12"/>
      <c r="Q33" s="9"/>
      <c r="R33" s="9"/>
      <c r="S33" s="12"/>
      <c r="T33" s="9"/>
      <c r="U33" s="9"/>
      <c r="V33" s="17"/>
      <c r="W33" s="12"/>
      <c r="X33" s="9"/>
      <c r="Y33" s="9"/>
      <c r="Z33" s="12"/>
      <c r="AA33" s="9"/>
      <c r="AB33" s="9"/>
      <c r="AC33" s="12"/>
      <c r="AD33" s="9"/>
      <c r="AE33" s="9"/>
      <c r="AF33" s="17"/>
      <c r="AG33" s="17"/>
    </row>
    <row r="34" spans="1:33" ht="12.75">
      <c r="A34" s="24"/>
      <c r="F34" s="2"/>
      <c r="H34" s="15" t="s">
        <v>6</v>
      </c>
      <c r="I34" s="2">
        <f>+I31+I29+I28</f>
        <v>-7494.5719999996945</v>
      </c>
      <c r="K34" s="9"/>
      <c r="L34" s="11"/>
      <c r="M34" s="12"/>
      <c r="N34" s="9"/>
      <c r="O34" s="9"/>
      <c r="P34" s="12"/>
      <c r="Q34" s="9"/>
      <c r="R34" s="9"/>
      <c r="S34" s="12"/>
      <c r="T34" s="9"/>
      <c r="U34" s="9"/>
      <c r="V34" s="17"/>
      <c r="W34" s="12"/>
      <c r="X34" s="9"/>
      <c r="Y34" s="9"/>
      <c r="Z34" s="12"/>
      <c r="AA34" s="9"/>
      <c r="AB34" s="9"/>
      <c r="AC34" s="12"/>
      <c r="AD34" s="9"/>
      <c r="AE34" s="9"/>
      <c r="AF34" s="17"/>
      <c r="AG34" s="17"/>
    </row>
    <row r="35" spans="1:33" ht="12.75">
      <c r="A35" s="24"/>
      <c r="K35" s="9"/>
      <c r="L35" s="11"/>
      <c r="M35" s="12"/>
      <c r="N35" s="9"/>
      <c r="O35" s="9"/>
      <c r="P35" s="12"/>
      <c r="Q35" s="9"/>
      <c r="R35" s="9"/>
      <c r="S35" s="12"/>
      <c r="T35" s="9"/>
      <c r="U35" s="9"/>
      <c r="V35" s="17"/>
      <c r="W35" s="12"/>
      <c r="X35" s="9"/>
      <c r="Y35" s="9"/>
      <c r="Z35" s="12"/>
      <c r="AA35" s="9"/>
      <c r="AB35" s="9"/>
      <c r="AC35" s="12"/>
      <c r="AD35" s="9"/>
      <c r="AE35" s="9"/>
      <c r="AF35" s="17"/>
      <c r="AG35" s="17"/>
    </row>
    <row r="36" spans="3:33" ht="12.75">
      <c r="C36" s="4" t="s">
        <v>4</v>
      </c>
      <c r="D36" s="5"/>
      <c r="E36" s="4" t="s">
        <v>4</v>
      </c>
      <c r="F36" s="3"/>
      <c r="G36" s="20" t="s">
        <v>8</v>
      </c>
      <c r="K36" s="9"/>
      <c r="L36" s="9"/>
      <c r="M36" s="9"/>
      <c r="N36" s="9"/>
      <c r="O36" s="9"/>
      <c r="P36" s="17"/>
      <c r="Q36" s="9"/>
      <c r="R36" s="9"/>
      <c r="S36" s="17"/>
      <c r="T36" s="9"/>
      <c r="U36" s="9"/>
      <c r="V36" s="17"/>
      <c r="W36" s="17"/>
      <c r="X36" s="9"/>
      <c r="Y36" s="9"/>
      <c r="Z36" s="17"/>
      <c r="AA36" s="9"/>
      <c r="AB36" s="9"/>
      <c r="AC36" s="17"/>
      <c r="AD36" s="9"/>
      <c r="AE36" s="9"/>
      <c r="AF36" s="17"/>
      <c r="AG36" s="17"/>
    </row>
    <row r="37" spans="2:33" ht="12.75">
      <c r="B37" s="1" t="s">
        <v>1</v>
      </c>
      <c r="C37" s="6" t="s">
        <v>5</v>
      </c>
      <c r="D37" s="6" t="s">
        <v>3</v>
      </c>
      <c r="E37" s="6" t="s">
        <v>6</v>
      </c>
      <c r="F37" s="3"/>
      <c r="G37" s="20" t="s">
        <v>0</v>
      </c>
      <c r="K37" s="9"/>
      <c r="L37" s="9"/>
      <c r="M37" s="9"/>
      <c r="N37" s="9"/>
      <c r="O37" s="9"/>
      <c r="P37" s="17"/>
      <c r="Q37" s="9"/>
      <c r="R37" s="9"/>
      <c r="S37" s="17"/>
      <c r="T37" s="9"/>
      <c r="U37" s="9"/>
      <c r="V37" s="17"/>
      <c r="W37" s="17"/>
      <c r="X37" s="9"/>
      <c r="Y37" s="9"/>
      <c r="Z37" s="17"/>
      <c r="AA37" s="9"/>
      <c r="AB37" s="9"/>
      <c r="AC37" s="17"/>
      <c r="AD37" s="9"/>
      <c r="AE37" s="9"/>
      <c r="AF37" s="17"/>
      <c r="AG37" s="17"/>
    </row>
    <row r="38" spans="4:33" ht="12.75">
      <c r="D38" s="7" t="s">
        <v>7</v>
      </c>
      <c r="F38" s="3"/>
      <c r="K38" s="9"/>
      <c r="L38" s="9"/>
      <c r="M38" s="9"/>
      <c r="N38" s="9"/>
      <c r="O38" s="9"/>
      <c r="P38" s="17"/>
      <c r="Q38" s="9"/>
      <c r="R38" s="9"/>
      <c r="S38" s="17"/>
      <c r="T38" s="9"/>
      <c r="U38" s="9"/>
      <c r="V38" s="17"/>
      <c r="W38" s="17"/>
      <c r="X38" s="9"/>
      <c r="Y38" s="9"/>
      <c r="Z38" s="17"/>
      <c r="AA38" s="9"/>
      <c r="AB38" s="9"/>
      <c r="AC38" s="17"/>
      <c r="AD38" s="9"/>
      <c r="AE38" s="9"/>
      <c r="AF38" s="17"/>
      <c r="AG38" s="17"/>
    </row>
    <row r="39" spans="1:33" ht="12.75">
      <c r="A39" s="13" t="s">
        <v>14</v>
      </c>
      <c r="B39" t="s">
        <v>10</v>
      </c>
      <c r="C39" s="2">
        <v>286526.68</v>
      </c>
      <c r="D39" s="7">
        <v>32490.18</v>
      </c>
      <c r="E39" s="2">
        <v>254036.5</v>
      </c>
      <c r="F39" s="2">
        <f>+E39+D39</f>
        <v>286526.68</v>
      </c>
      <c r="G39" s="2">
        <v>1349974.75</v>
      </c>
      <c r="K39" s="9"/>
      <c r="L39" s="9"/>
      <c r="M39" s="9"/>
      <c r="N39" s="9"/>
      <c r="O39" s="9"/>
      <c r="P39" s="17"/>
      <c r="Q39" s="9"/>
      <c r="R39" s="9"/>
      <c r="S39" s="17"/>
      <c r="T39" s="9"/>
      <c r="U39" s="9"/>
      <c r="V39" s="17"/>
      <c r="W39" s="17"/>
      <c r="X39" s="9"/>
      <c r="Y39" s="9"/>
      <c r="Z39" s="17"/>
      <c r="AA39" s="9"/>
      <c r="AB39" s="9"/>
      <c r="AC39" s="17"/>
      <c r="AD39" s="9"/>
      <c r="AE39" s="9"/>
      <c r="AF39" s="17"/>
      <c r="AG39" s="17"/>
    </row>
    <row r="40" spans="1:33" ht="12.75">
      <c r="A40" s="13"/>
      <c r="B40" t="s">
        <v>11</v>
      </c>
      <c r="C40" s="2">
        <v>-41950.44</v>
      </c>
      <c r="D40" s="7">
        <v>27232.77</v>
      </c>
      <c r="E40" s="2">
        <v>-69183.21</v>
      </c>
      <c r="F40" s="2">
        <f>+E40+D40</f>
        <v>-41950.44</v>
      </c>
      <c r="G40" s="2">
        <v>1175827.21</v>
      </c>
      <c r="K40" s="9"/>
      <c r="L40" s="9"/>
      <c r="M40" s="9"/>
      <c r="N40" s="9"/>
      <c r="O40" s="9"/>
      <c r="P40" s="17"/>
      <c r="Q40" s="9"/>
      <c r="R40" s="9"/>
      <c r="S40" s="17"/>
      <c r="T40" s="9"/>
      <c r="U40" s="9"/>
      <c r="V40" s="17"/>
      <c r="W40" s="17"/>
      <c r="X40" s="9"/>
      <c r="Y40" s="9"/>
      <c r="Z40" s="17"/>
      <c r="AA40" s="9"/>
      <c r="AB40" s="9"/>
      <c r="AC40" s="17"/>
      <c r="AD40" s="9"/>
      <c r="AE40" s="9"/>
      <c r="AF40" s="17"/>
      <c r="AG40" s="17"/>
    </row>
    <row r="41" spans="1:33" ht="12.75">
      <c r="A41" s="13"/>
      <c r="B41" t="s">
        <v>12</v>
      </c>
      <c r="C41" s="2">
        <v>-146154.96</v>
      </c>
      <c r="D41" s="7">
        <v>20206.7</v>
      </c>
      <c r="E41" s="2">
        <v>-166361.66</v>
      </c>
      <c r="F41" s="2">
        <f>+E41+D41</f>
        <v>-146154.96</v>
      </c>
      <c r="G41" s="2">
        <v>2542884.66</v>
      </c>
      <c r="K41" s="9"/>
      <c r="L41" s="9"/>
      <c r="M41" s="9"/>
      <c r="N41" s="9"/>
      <c r="O41" s="9"/>
      <c r="P41" s="17"/>
      <c r="Q41" s="9"/>
      <c r="R41" s="9"/>
      <c r="S41" s="17"/>
      <c r="T41" s="9"/>
      <c r="U41" s="9"/>
      <c r="V41" s="17"/>
      <c r="W41" s="17"/>
      <c r="X41" s="9"/>
      <c r="Y41" s="9"/>
      <c r="Z41" s="17"/>
      <c r="AA41" s="9"/>
      <c r="AB41" s="9"/>
      <c r="AC41" s="17"/>
      <c r="AD41" s="9"/>
      <c r="AE41" s="9"/>
      <c r="AF41" s="17"/>
      <c r="AG41" s="17"/>
    </row>
    <row r="42" spans="1:33" ht="12.75">
      <c r="A42" s="13"/>
      <c r="B42" t="s">
        <v>13</v>
      </c>
      <c r="C42" s="2">
        <v>-1687.31</v>
      </c>
      <c r="D42" s="7">
        <v>24298.9</v>
      </c>
      <c r="E42" s="2">
        <v>-25986.21</v>
      </c>
      <c r="F42" s="2">
        <f>+E42+D42</f>
        <v>-1687.3099999999977</v>
      </c>
      <c r="G42" s="2">
        <v>767910.19</v>
      </c>
      <c r="K42" s="9"/>
      <c r="L42" s="9"/>
      <c r="M42" s="9"/>
      <c r="N42" s="9"/>
      <c r="O42" s="9"/>
      <c r="P42" s="17"/>
      <c r="Q42" s="9"/>
      <c r="R42" s="9"/>
      <c r="S42" s="17"/>
      <c r="T42" s="9"/>
      <c r="U42" s="9"/>
      <c r="V42" s="17"/>
      <c r="W42" s="17"/>
      <c r="X42" s="9"/>
      <c r="Y42" s="9"/>
      <c r="Z42" s="17"/>
      <c r="AA42" s="9"/>
      <c r="AB42" s="9"/>
      <c r="AC42" s="17"/>
      <c r="AD42" s="9"/>
      <c r="AE42" s="9"/>
      <c r="AF42" s="17"/>
      <c r="AG42" s="17"/>
    </row>
    <row r="43" spans="2:33" ht="13.5" thickBot="1">
      <c r="B43" s="14" t="s">
        <v>15</v>
      </c>
      <c r="C43" s="16">
        <f>SUM(C39:C42)</f>
        <v>96733.97</v>
      </c>
      <c r="D43" s="16">
        <f>SUM(D39:D42)</f>
        <v>104228.54999999999</v>
      </c>
      <c r="E43" s="16">
        <f>SUM(E39:E42)</f>
        <v>-7494.580000000024</v>
      </c>
      <c r="F43" s="16">
        <f>SUM(F39:F42)</f>
        <v>96733.97</v>
      </c>
      <c r="G43" s="16">
        <f>SUM(G39:G42)</f>
        <v>5836596.8100000005</v>
      </c>
      <c r="K43" s="9"/>
      <c r="L43" s="9"/>
      <c r="M43" s="9"/>
      <c r="N43" s="9"/>
      <c r="O43" s="9"/>
      <c r="P43" s="17"/>
      <c r="Q43" s="9"/>
      <c r="R43" s="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2:33" ht="13.5" thickTop="1">
      <c r="B44" s="1"/>
      <c r="C44" s="21"/>
      <c r="D44" s="22"/>
      <c r="F44" s="2"/>
      <c r="K44" s="9"/>
      <c r="L44" s="9"/>
      <c r="M44" s="9"/>
      <c r="N44" s="9"/>
      <c r="O44" s="9"/>
      <c r="P44" s="17"/>
      <c r="Q44" s="9"/>
      <c r="R44" s="9"/>
      <c r="S44" s="17"/>
      <c r="T44" s="9"/>
      <c r="U44" s="9"/>
      <c r="V44" s="17"/>
      <c r="W44" s="17"/>
      <c r="X44" s="9"/>
      <c r="Y44" s="9"/>
      <c r="Z44" s="17"/>
      <c r="AA44" s="9"/>
      <c r="AB44" s="9"/>
      <c r="AC44" s="17"/>
      <c r="AD44" s="9"/>
      <c r="AE44" s="9"/>
      <c r="AF44" s="17"/>
      <c r="AG44" s="17"/>
    </row>
    <row r="45" spans="1:33" ht="12.75">
      <c r="A45" s="13">
        <v>38838</v>
      </c>
      <c r="B45" t="s">
        <v>2</v>
      </c>
      <c r="C45" s="2">
        <f>+C43</f>
        <v>96733.97</v>
      </c>
      <c r="D45" s="15">
        <f>+D43</f>
        <v>104228.54999999999</v>
      </c>
      <c r="E45" s="15">
        <f>+E43</f>
        <v>-7494.580000000024</v>
      </c>
      <c r="F45" s="15">
        <f>+F43</f>
        <v>96733.97</v>
      </c>
      <c r="G45" s="15">
        <f>+G43</f>
        <v>5836596.8100000005</v>
      </c>
      <c r="K45" s="9"/>
      <c r="L45" s="9"/>
      <c r="M45" s="9"/>
      <c r="N45" s="9"/>
      <c r="O45" s="9"/>
      <c r="P45" s="17"/>
      <c r="Q45" s="9"/>
      <c r="R45" s="9"/>
      <c r="S45" s="17"/>
      <c r="T45" s="9"/>
      <c r="U45" s="9"/>
      <c r="V45" s="17"/>
      <c r="W45" s="17"/>
      <c r="X45" s="9"/>
      <c r="Y45" s="9"/>
      <c r="Z45" s="17"/>
      <c r="AA45" s="9"/>
      <c r="AB45" s="9"/>
      <c r="AC45" s="17"/>
      <c r="AD45" s="9"/>
      <c r="AE45" s="9"/>
      <c r="AF45" s="17"/>
      <c r="AG45" s="17"/>
    </row>
    <row r="46" spans="2:33" ht="12.75">
      <c r="B46" t="s">
        <v>19</v>
      </c>
      <c r="C46" s="2">
        <f>+E43*0.0414/365*30.42</f>
        <v>-25.85913456723296</v>
      </c>
      <c r="D46" s="15">
        <f>+C46</f>
        <v>-25.85913456723296</v>
      </c>
      <c r="E46" s="2">
        <v>0</v>
      </c>
      <c r="F46" s="2"/>
      <c r="K46" s="9"/>
      <c r="L46" s="9"/>
      <c r="M46" s="9"/>
      <c r="N46" s="9"/>
      <c r="O46" s="9"/>
      <c r="P46" s="17"/>
      <c r="Q46" s="9"/>
      <c r="R46" s="9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2:33" ht="13.5" thickBot="1">
      <c r="B47" s="14" t="s">
        <v>16</v>
      </c>
      <c r="C47" s="16">
        <f>SUM(C45:C46)</f>
        <v>96708.11086543277</v>
      </c>
      <c r="D47" s="16">
        <f>+D46+D43</f>
        <v>104202.69086543276</v>
      </c>
      <c r="E47" s="16">
        <f>SUM(E45:E46)</f>
        <v>-7494.580000000024</v>
      </c>
      <c r="F47" s="10">
        <f>+E47+D47</f>
        <v>96708.11086543274</v>
      </c>
      <c r="G47" s="16">
        <f>SUM(G45:G46)</f>
        <v>5836596.8100000005</v>
      </c>
      <c r="K47" s="9"/>
      <c r="L47" s="9"/>
      <c r="M47" s="9"/>
      <c r="N47" s="9"/>
      <c r="O47" s="9"/>
      <c r="P47" s="17"/>
      <c r="Q47" s="9"/>
      <c r="R47" s="9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3:33" ht="13.5" thickTop="1">
      <c r="C48" s="21"/>
      <c r="D48" s="22"/>
      <c r="F48" s="2"/>
      <c r="K48" s="9"/>
      <c r="L48" s="9"/>
      <c r="M48" s="9"/>
      <c r="N48" s="9"/>
      <c r="O48" s="9"/>
      <c r="P48" s="17"/>
      <c r="Q48" s="9"/>
      <c r="R48" s="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4:33" ht="12.75">
      <c r="D49" s="7"/>
      <c r="F49" s="2"/>
      <c r="K49" s="9"/>
      <c r="L49" s="9"/>
      <c r="M49" s="9"/>
      <c r="N49" s="9"/>
      <c r="O49" s="9"/>
      <c r="P49" s="17"/>
      <c r="Q49" s="9"/>
      <c r="R49" s="9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ht="12.75">
      <c r="A50" s="13">
        <v>38869</v>
      </c>
      <c r="B50" t="s">
        <v>2</v>
      </c>
      <c r="C50" s="2">
        <f>+C47</f>
        <v>96708.11086543277</v>
      </c>
      <c r="D50" s="2">
        <f>+D47</f>
        <v>104202.69086543276</v>
      </c>
      <c r="E50" s="2">
        <f>+E47</f>
        <v>-7494.580000000024</v>
      </c>
      <c r="F50" s="2">
        <f>+F47</f>
        <v>96708.11086543274</v>
      </c>
      <c r="G50" s="2">
        <f>+G47</f>
        <v>5836596.8100000005</v>
      </c>
      <c r="K50" s="9"/>
      <c r="L50" s="9"/>
      <c r="M50" s="9"/>
      <c r="N50" s="9"/>
      <c r="O50" s="9"/>
      <c r="P50" s="17"/>
      <c r="Q50" s="9"/>
      <c r="R50" s="9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2:33" ht="12.75">
      <c r="B51" t="s">
        <v>19</v>
      </c>
      <c r="C51" s="2">
        <f>+E50*0.0414/365*30.42</f>
        <v>-25.85913456723296</v>
      </c>
      <c r="D51" s="2">
        <f>+C51</f>
        <v>-25.85913456723296</v>
      </c>
      <c r="E51" s="2">
        <v>0</v>
      </c>
      <c r="F51" s="2"/>
      <c r="K51" s="9"/>
      <c r="L51" s="9"/>
      <c r="M51" s="9"/>
      <c r="N51" s="9"/>
      <c r="O51" s="9"/>
      <c r="P51" s="9"/>
      <c r="Q51" s="9"/>
      <c r="R51" s="9"/>
      <c r="S51" s="9"/>
      <c r="T51" s="17"/>
      <c r="U51" s="9"/>
      <c r="V51" s="17"/>
      <c r="W51" s="9"/>
      <c r="X51" s="17"/>
      <c r="Y51" s="9"/>
      <c r="Z51" s="9"/>
      <c r="AA51" s="17"/>
      <c r="AB51" s="9"/>
      <c r="AC51" s="9"/>
      <c r="AD51" s="17"/>
      <c r="AE51" s="9"/>
      <c r="AF51" s="17"/>
      <c r="AG51" s="17"/>
    </row>
    <row r="52" spans="2:33" ht="13.5" thickBot="1">
      <c r="B52" t="s">
        <v>21</v>
      </c>
      <c r="C52" s="10">
        <f>+C51+C50</f>
        <v>96682.25173086554</v>
      </c>
      <c r="D52" s="10">
        <f>+D51+D50</f>
        <v>104176.83173086552</v>
      </c>
      <c r="E52" s="10">
        <f>+E51+E50</f>
        <v>-7494.580000000024</v>
      </c>
      <c r="F52" s="10">
        <f>+F51+F50</f>
        <v>96708.11086543274</v>
      </c>
      <c r="G52" s="10">
        <f>+G51+G50</f>
        <v>5836596.8100000005</v>
      </c>
      <c r="K52" s="9"/>
      <c r="L52" s="9"/>
      <c r="M52" s="9"/>
      <c r="N52" s="9"/>
      <c r="O52" s="9"/>
      <c r="P52" s="17"/>
      <c r="Q52" s="9"/>
      <c r="R52" s="9"/>
      <c r="S52" s="9"/>
      <c r="T52" s="17"/>
      <c r="U52" s="9"/>
      <c r="V52" s="17"/>
      <c r="W52" s="9"/>
      <c r="X52" s="17"/>
      <c r="Y52" s="9"/>
      <c r="Z52" s="9"/>
      <c r="AA52" s="17"/>
      <c r="AB52" s="9"/>
      <c r="AC52" s="9"/>
      <c r="AD52" s="17"/>
      <c r="AE52" s="9"/>
      <c r="AF52" s="17"/>
      <c r="AG52" s="17"/>
    </row>
    <row r="53" spans="5:33" ht="13.5" thickTop="1">
      <c r="E53" s="3"/>
      <c r="F53" s="2"/>
      <c r="K53" s="9"/>
      <c r="L53" s="9"/>
      <c r="M53" s="9"/>
      <c r="N53" s="9"/>
      <c r="O53" s="9"/>
      <c r="P53" s="17"/>
      <c r="Q53" s="9"/>
      <c r="R53" s="9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ht="12.75">
      <c r="A54" s="13">
        <v>38899</v>
      </c>
      <c r="B54" t="s">
        <v>2</v>
      </c>
      <c r="C54" s="2">
        <f>+C52</f>
        <v>96682.25173086554</v>
      </c>
      <c r="D54" s="2">
        <f>+D52</f>
        <v>104176.83173086552</v>
      </c>
      <c r="E54" s="2">
        <f>+E52</f>
        <v>-7494.580000000024</v>
      </c>
      <c r="F54" s="2">
        <f>+F52</f>
        <v>96708.11086543274</v>
      </c>
      <c r="G54" s="2">
        <f>+G52</f>
        <v>5836596.8100000005</v>
      </c>
      <c r="K54" s="9"/>
      <c r="L54" s="9"/>
      <c r="M54" s="9"/>
      <c r="N54" s="9"/>
      <c r="O54" s="9"/>
      <c r="P54" s="17"/>
      <c r="Q54" s="9"/>
      <c r="R54" s="9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2:33" ht="12.75">
      <c r="B55" t="s">
        <v>20</v>
      </c>
      <c r="C55" s="2">
        <f>+E54*0.0459/365*30.42</f>
        <v>-28.669910063671328</v>
      </c>
      <c r="D55" s="2">
        <f>+C55</f>
        <v>-28.669910063671328</v>
      </c>
      <c r="E55" s="2">
        <v>0</v>
      </c>
      <c r="F55" s="2"/>
      <c r="K55" s="9"/>
      <c r="L55" s="9"/>
      <c r="M55" s="9"/>
      <c r="N55" s="9"/>
      <c r="O55" s="9"/>
      <c r="P55" s="17"/>
      <c r="Q55" s="9"/>
      <c r="R55" s="9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2:33" ht="13.5" thickBot="1">
      <c r="B56" t="s">
        <v>21</v>
      </c>
      <c r="C56" s="10">
        <f>+C55+C54</f>
        <v>96653.58182080186</v>
      </c>
      <c r="D56" s="10">
        <f>+D55+D54</f>
        <v>104148.16182080185</v>
      </c>
      <c r="E56" s="10">
        <f>+E55+E54</f>
        <v>-7494.580000000024</v>
      </c>
      <c r="F56" s="10">
        <f>+F55+F54</f>
        <v>96708.11086543274</v>
      </c>
      <c r="G56" s="10">
        <f>+G55+G54</f>
        <v>5836596.8100000005</v>
      </c>
      <c r="K56" s="9"/>
      <c r="L56" s="9"/>
      <c r="M56" s="9"/>
      <c r="N56" s="9"/>
      <c r="O56" s="9"/>
      <c r="P56" s="17"/>
      <c r="Q56" s="9"/>
      <c r="R56" s="9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5:33" ht="13.5" thickTop="1">
      <c r="E57" s="3"/>
      <c r="F57" s="2"/>
      <c r="K57" s="9"/>
      <c r="L57" s="9"/>
      <c r="M57" s="9"/>
      <c r="N57" s="9"/>
      <c r="O57" s="9"/>
      <c r="P57" s="17"/>
      <c r="Q57" s="9"/>
      <c r="R57" s="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ht="12.75">
      <c r="A58" s="13">
        <v>38930</v>
      </c>
      <c r="B58" t="s">
        <v>2</v>
      </c>
      <c r="C58" s="2">
        <f>+C56</f>
        <v>96653.58182080186</v>
      </c>
      <c r="D58" s="2">
        <f>+D56</f>
        <v>104148.16182080185</v>
      </c>
      <c r="E58" s="2">
        <f>+E56</f>
        <v>-7494.580000000024</v>
      </c>
      <c r="F58" s="2">
        <f>+F56</f>
        <v>96708.11086543274</v>
      </c>
      <c r="G58" s="2">
        <f>+G56</f>
        <v>5836596.8100000005</v>
      </c>
      <c r="K58" s="9"/>
      <c r="L58" s="9"/>
      <c r="M58" s="9"/>
      <c r="N58" s="9"/>
      <c r="O58" s="9"/>
      <c r="P58" s="17"/>
      <c r="Q58" s="9"/>
      <c r="R58" s="9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2:33" ht="12.75">
      <c r="B59" t="s">
        <v>20</v>
      </c>
      <c r="C59" s="2">
        <f>+E58*0.0459/365*30.42</f>
        <v>-28.669910063671328</v>
      </c>
      <c r="D59" s="2">
        <f>+C59</f>
        <v>-28.669910063671328</v>
      </c>
      <c r="E59" s="2">
        <v>0</v>
      </c>
      <c r="F59" s="2"/>
      <c r="K59" s="9"/>
      <c r="L59" s="9"/>
      <c r="M59" s="9"/>
      <c r="N59" s="9"/>
      <c r="O59" s="9"/>
      <c r="P59" s="17"/>
      <c r="Q59" s="9"/>
      <c r="R59" s="9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2:33" ht="13.5" thickBot="1">
      <c r="B60" t="s">
        <v>21</v>
      </c>
      <c r="C60" s="10">
        <f>+C59+C58</f>
        <v>96624.91191073818</v>
      </c>
      <c r="D60" s="10">
        <f>+D59+D58</f>
        <v>104119.49191073817</v>
      </c>
      <c r="E60" s="10">
        <f>+E59+E58</f>
        <v>-7494.580000000024</v>
      </c>
      <c r="F60" s="10">
        <f>+F59+F58</f>
        <v>96708.11086543274</v>
      </c>
      <c r="G60" s="10">
        <f>+G59+G58</f>
        <v>5836596.8100000005</v>
      </c>
      <c r="K60" s="9"/>
      <c r="L60" s="9"/>
      <c r="M60" s="9"/>
      <c r="N60" s="9"/>
      <c r="O60" s="9"/>
      <c r="P60" s="17"/>
      <c r="Q60" s="9"/>
      <c r="R60" s="9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5:33" ht="13.5" thickTop="1">
      <c r="E61" s="3"/>
      <c r="F61" s="2"/>
      <c r="K61" s="9"/>
      <c r="L61" s="9"/>
      <c r="M61" s="9"/>
      <c r="N61" s="9"/>
      <c r="O61" s="9"/>
      <c r="P61" s="17"/>
      <c r="Q61" s="9"/>
      <c r="R61" s="9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ht="12.75">
      <c r="A62" s="13">
        <v>38961</v>
      </c>
      <c r="B62" t="s">
        <v>2</v>
      </c>
      <c r="C62" s="2">
        <f>+C60</f>
        <v>96624.91191073818</v>
      </c>
      <c r="D62" s="2">
        <f>+D60</f>
        <v>104119.49191073817</v>
      </c>
      <c r="E62" s="2">
        <f>+E60</f>
        <v>-7494.580000000024</v>
      </c>
      <c r="F62" s="2">
        <f>+F60</f>
        <v>96708.11086543274</v>
      </c>
      <c r="G62" s="2">
        <f>+G60</f>
        <v>5836596.8100000005</v>
      </c>
      <c r="K62" s="9"/>
      <c r="L62" s="9"/>
      <c r="M62" s="9"/>
      <c r="N62" s="9"/>
      <c r="O62" s="9"/>
      <c r="P62" s="17"/>
      <c r="Q62" s="9"/>
      <c r="R62" s="9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2:33" ht="12.75">
      <c r="B63" t="s">
        <v>20</v>
      </c>
      <c r="C63" s="2">
        <f>+E62*0.0459/365*30.42</f>
        <v>-28.669910063671328</v>
      </c>
      <c r="D63" s="2">
        <f>+C63</f>
        <v>-28.669910063671328</v>
      </c>
      <c r="E63" s="2">
        <v>0</v>
      </c>
      <c r="F63" s="2"/>
      <c r="K63" s="9"/>
      <c r="L63" s="9"/>
      <c r="M63" s="9"/>
      <c r="N63" s="9"/>
      <c r="O63" s="9"/>
      <c r="P63" s="17"/>
      <c r="Q63" s="9"/>
      <c r="R63" s="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3" ht="13.5" thickBot="1">
      <c r="B64" t="s">
        <v>21</v>
      </c>
      <c r="C64" s="10">
        <f>+C63+C62</f>
        <v>96596.24200067451</v>
      </c>
      <c r="D64" s="10">
        <f>+D63+D62</f>
        <v>104090.8220006745</v>
      </c>
      <c r="E64" s="10">
        <f>+E63+E62</f>
        <v>-7494.580000000024</v>
      </c>
      <c r="F64" s="10">
        <f>+F63+F62</f>
        <v>96708.11086543274</v>
      </c>
      <c r="G64" s="10">
        <f>+G63+G62</f>
        <v>5836596.8100000005</v>
      </c>
      <c r="K64" s="9"/>
      <c r="L64" s="9"/>
      <c r="M64" s="9"/>
      <c r="N64" s="9"/>
      <c r="O64" s="9"/>
      <c r="P64" s="17"/>
      <c r="Q64" s="9"/>
      <c r="R64" s="9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3:33" ht="13.5" thickTop="1">
      <c r="C65" s="25"/>
      <c r="E65" s="25"/>
      <c r="F65" s="25"/>
      <c r="K65" s="9"/>
      <c r="L65" s="9"/>
      <c r="M65" s="9"/>
      <c r="N65" s="9"/>
      <c r="O65" s="9"/>
      <c r="P65" s="17"/>
      <c r="Q65" s="9"/>
      <c r="R65" s="9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ht="12.75">
      <c r="A66" s="13">
        <v>38991</v>
      </c>
      <c r="B66" t="s">
        <v>2</v>
      </c>
      <c r="C66" s="2">
        <f>+C64</f>
        <v>96596.24200067451</v>
      </c>
      <c r="D66" s="2">
        <f>+D64</f>
        <v>104090.8220006745</v>
      </c>
      <c r="E66" s="2">
        <f>+E64</f>
        <v>-7494.580000000024</v>
      </c>
      <c r="F66" s="2">
        <f>+F64</f>
        <v>96708.11086543274</v>
      </c>
      <c r="G66" s="2">
        <f>+G64</f>
        <v>5836596.8100000005</v>
      </c>
      <c r="K66" s="9"/>
      <c r="L66" s="9"/>
      <c r="M66" s="9"/>
      <c r="N66" s="9"/>
      <c r="O66" s="9"/>
      <c r="P66" s="17"/>
      <c r="Q66" s="9"/>
      <c r="R66" s="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3" ht="12.75">
      <c r="B67" t="s">
        <v>20</v>
      </c>
      <c r="C67" s="2">
        <f>+E66*0.0459/365*30.42</f>
        <v>-28.669910063671328</v>
      </c>
      <c r="D67" s="2">
        <f>+C67</f>
        <v>-28.669910063671328</v>
      </c>
      <c r="E67" s="2">
        <v>0</v>
      </c>
      <c r="F67" s="2"/>
      <c r="K67" s="9"/>
      <c r="L67" s="9"/>
      <c r="M67" s="9"/>
      <c r="N67" s="9"/>
      <c r="O67" s="9"/>
      <c r="P67" s="17"/>
      <c r="Q67" s="9"/>
      <c r="R67" s="9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2:33" ht="13.5" thickBot="1">
      <c r="B68" t="s">
        <v>21</v>
      </c>
      <c r="C68" s="10">
        <f>+C67+C66</f>
        <v>96567.57209061083</v>
      </c>
      <c r="D68" s="10">
        <f>+D67+D66</f>
        <v>104062.15209061082</v>
      </c>
      <c r="E68" s="10">
        <f>+E67+E66</f>
        <v>-7494.580000000024</v>
      </c>
      <c r="F68" s="10">
        <f>+F67+F66</f>
        <v>96708.11086543274</v>
      </c>
      <c r="G68" s="10">
        <f>+G67+G66</f>
        <v>5836596.8100000005</v>
      </c>
      <c r="K68" s="9"/>
      <c r="L68" s="9"/>
      <c r="M68" s="9"/>
      <c r="N68" s="9"/>
      <c r="O68" s="9"/>
      <c r="P68" s="17"/>
      <c r="Q68" s="9"/>
      <c r="R68" s="9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3:33" ht="13.5" thickTop="1">
      <c r="C69" s="9"/>
      <c r="D69" s="9"/>
      <c r="E69" s="9"/>
      <c r="F69" s="9"/>
      <c r="G69" s="9"/>
      <c r="K69" s="9"/>
      <c r="L69" s="9"/>
      <c r="M69" s="9"/>
      <c r="N69" s="9"/>
      <c r="O69" s="9"/>
      <c r="P69" s="17"/>
      <c r="Q69" s="9"/>
      <c r="R69" s="9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ht="12.75">
      <c r="A70" s="13">
        <v>39022</v>
      </c>
      <c r="B70" t="s">
        <v>2</v>
      </c>
      <c r="C70" s="2">
        <f>+C68</f>
        <v>96567.57209061083</v>
      </c>
      <c r="D70" s="2">
        <f>+D68</f>
        <v>104062.15209061082</v>
      </c>
      <c r="E70" s="2">
        <f>+E68</f>
        <v>-7494.580000000024</v>
      </c>
      <c r="F70" s="2">
        <f>+F68</f>
        <v>96708.11086543274</v>
      </c>
      <c r="G70" s="2">
        <f>+G68</f>
        <v>5836596.8100000005</v>
      </c>
      <c r="K70" s="9"/>
      <c r="L70" s="9"/>
      <c r="M70" s="9"/>
      <c r="N70" s="9"/>
      <c r="O70" s="9"/>
      <c r="P70" s="17"/>
      <c r="Q70" s="9"/>
      <c r="R70" s="9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2:33" ht="12.75">
      <c r="B71" t="s">
        <v>20</v>
      </c>
      <c r="C71" s="2">
        <f>+E70*0.0459/365*30.42</f>
        <v>-28.669910063671328</v>
      </c>
      <c r="D71" s="2">
        <f>+C71</f>
        <v>-28.669910063671328</v>
      </c>
      <c r="E71" s="2">
        <v>0</v>
      </c>
      <c r="F71" s="2"/>
      <c r="K71" s="9"/>
      <c r="L71" s="9"/>
      <c r="M71" s="9"/>
      <c r="N71" s="9"/>
      <c r="O71" s="9"/>
      <c r="P71" s="17"/>
      <c r="Q71" s="9"/>
      <c r="R71" s="9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2:33" ht="13.5" thickBot="1">
      <c r="B72" t="s">
        <v>21</v>
      </c>
      <c r="C72" s="10">
        <f>+C71+C70</f>
        <v>96538.90218054716</v>
      </c>
      <c r="D72" s="10">
        <f>+D71+D70</f>
        <v>104033.48218054714</v>
      </c>
      <c r="E72" s="10">
        <f>+E71+E70</f>
        <v>-7494.580000000024</v>
      </c>
      <c r="F72" s="10">
        <f>+F71+F70</f>
        <v>96708.11086543274</v>
      </c>
      <c r="G72" s="10">
        <f>+G71+G70</f>
        <v>5836596.8100000005</v>
      </c>
      <c r="K72" s="9"/>
      <c r="L72" s="9"/>
      <c r="M72" s="9"/>
      <c r="N72" s="9"/>
      <c r="O72" s="9"/>
      <c r="P72" s="17"/>
      <c r="Q72" s="9"/>
      <c r="R72" s="9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3:33" ht="13.5" thickTop="1">
      <c r="C73" s="9"/>
      <c r="D73" s="9"/>
      <c r="E73" s="9"/>
      <c r="F73" s="9"/>
      <c r="G73" s="9"/>
      <c r="K73" s="9"/>
      <c r="L73" s="9"/>
      <c r="M73" s="9"/>
      <c r="N73" s="9"/>
      <c r="O73" s="9"/>
      <c r="P73" s="17"/>
      <c r="Q73" s="9"/>
      <c r="R73" s="9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12.75">
      <c r="A74" s="13">
        <v>39052</v>
      </c>
      <c r="B74" t="s">
        <v>2</v>
      </c>
      <c r="C74" s="2">
        <f>+C72</f>
        <v>96538.90218054716</v>
      </c>
      <c r="D74" s="2">
        <f>+D72</f>
        <v>104033.48218054714</v>
      </c>
      <c r="E74" s="2">
        <f>+E72</f>
        <v>-7494.580000000024</v>
      </c>
      <c r="F74" s="2">
        <f>+F72</f>
        <v>96708.11086543274</v>
      </c>
      <c r="G74" s="2">
        <f>+G72</f>
        <v>5836596.8100000005</v>
      </c>
      <c r="K74" s="9"/>
      <c r="L74" s="9"/>
      <c r="M74" s="9"/>
      <c r="N74" s="9"/>
      <c r="O74" s="9"/>
      <c r="P74" s="17"/>
      <c r="Q74" s="9"/>
      <c r="R74" s="9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2:33" ht="12.75">
      <c r="B75" t="s">
        <v>20</v>
      </c>
      <c r="C75" s="2">
        <f>+E74*0.0459/365*30.42</f>
        <v>-28.669910063671328</v>
      </c>
      <c r="D75" s="2">
        <f>+C75</f>
        <v>-28.669910063671328</v>
      </c>
      <c r="E75" s="2">
        <v>0</v>
      </c>
      <c r="F75" s="2"/>
      <c r="K75" s="9"/>
      <c r="L75" s="9"/>
      <c r="M75" s="9"/>
      <c r="N75" s="9"/>
      <c r="O75" s="9"/>
      <c r="P75" s="17"/>
      <c r="Q75" s="9"/>
      <c r="R75" s="9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2:33" ht="13.5" thickBot="1">
      <c r="B76" t="s">
        <v>21</v>
      </c>
      <c r="C76" s="10">
        <f>+C75+C74</f>
        <v>96510.23227048348</v>
      </c>
      <c r="D76" s="10">
        <f>+D75+D74</f>
        <v>104004.81227048347</v>
      </c>
      <c r="E76" s="10">
        <f>+E75+E74</f>
        <v>-7494.580000000024</v>
      </c>
      <c r="F76" s="10">
        <f>+F75+F74</f>
        <v>96708.11086543274</v>
      </c>
      <c r="G76" s="10">
        <f>+G75+G74</f>
        <v>5836596.8100000005</v>
      </c>
      <c r="K76" s="9"/>
      <c r="L76" s="9"/>
      <c r="M76" s="9"/>
      <c r="N76" s="9"/>
      <c r="O76" s="9"/>
      <c r="P76" s="17"/>
      <c r="Q76" s="9"/>
      <c r="R76" s="9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2:33" ht="13.5" thickTop="1">
      <c r="B77" s="30" t="s">
        <v>55</v>
      </c>
      <c r="C77" s="12">
        <f>+C46+C51+C55+C59+C63+C67+C71+C75</f>
        <v>-223.73772951649389</v>
      </c>
      <c r="D77" s="9"/>
      <c r="E77" s="9"/>
      <c r="F77" s="9"/>
      <c r="G77" s="9"/>
      <c r="K77" s="9"/>
      <c r="L77" s="9"/>
      <c r="M77" s="9"/>
      <c r="N77" s="9"/>
      <c r="O77" s="9"/>
      <c r="P77" s="17"/>
      <c r="Q77" s="9"/>
      <c r="R77" s="9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3:33" ht="12.75">
      <c r="C78" s="9"/>
      <c r="D78" s="9"/>
      <c r="E78" s="9"/>
      <c r="F78" s="9"/>
      <c r="G78" s="9"/>
      <c r="K78" s="9"/>
      <c r="L78" s="9"/>
      <c r="M78" s="9"/>
      <c r="N78" s="9"/>
      <c r="O78" s="9"/>
      <c r="P78" s="17"/>
      <c r="Q78" s="9"/>
      <c r="R78" s="9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ht="12.75">
      <c r="A79" s="13">
        <v>39083</v>
      </c>
      <c r="B79" t="s">
        <v>2</v>
      </c>
      <c r="C79" s="2">
        <f>+C76</f>
        <v>96510.23227048348</v>
      </c>
      <c r="D79" s="2">
        <f>+D76</f>
        <v>104004.81227048347</v>
      </c>
      <c r="E79" s="2">
        <f>+E76</f>
        <v>-7494.580000000024</v>
      </c>
      <c r="F79" s="2">
        <f>+F76</f>
        <v>96708.11086543274</v>
      </c>
      <c r="G79" s="2">
        <f>+G76</f>
        <v>5836596.8100000005</v>
      </c>
      <c r="K79" s="9"/>
      <c r="L79" s="9"/>
      <c r="M79" s="9"/>
      <c r="N79" s="9"/>
      <c r="O79" s="9"/>
      <c r="P79" s="17"/>
      <c r="Q79" s="9"/>
      <c r="R79" s="9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2:33" ht="12.75">
      <c r="B80" t="s">
        <v>20</v>
      </c>
      <c r="C80" s="2">
        <f>+E79*0.0459/365*30.42</f>
        <v>-28.669910063671328</v>
      </c>
      <c r="D80" s="2">
        <f>+C80</f>
        <v>-28.669910063671328</v>
      </c>
      <c r="E80" s="2">
        <v>0</v>
      </c>
      <c r="F80" s="2"/>
      <c r="K80" s="9"/>
      <c r="L80" s="9"/>
      <c r="M80" s="9"/>
      <c r="N80" s="9"/>
      <c r="O80" s="9"/>
      <c r="P80" s="17"/>
      <c r="Q80" s="9"/>
      <c r="R80" s="9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2:33" ht="13.5" thickBot="1">
      <c r="B81" t="s">
        <v>21</v>
      </c>
      <c r="C81" s="10">
        <f>+C80+C79</f>
        <v>96481.5623604198</v>
      </c>
      <c r="D81" s="10">
        <f>+D80+D79</f>
        <v>103976.14236041979</v>
      </c>
      <c r="E81" s="10">
        <f>+E80+E79</f>
        <v>-7494.580000000024</v>
      </c>
      <c r="F81" s="10">
        <f>+F80+F79</f>
        <v>96708.11086543274</v>
      </c>
      <c r="G81" s="10">
        <f>+G80+G79</f>
        <v>5836596.8100000005</v>
      </c>
      <c r="K81" s="9"/>
      <c r="L81" s="9"/>
      <c r="M81" s="9"/>
      <c r="N81" s="9"/>
      <c r="O81" s="9"/>
      <c r="P81" s="17"/>
      <c r="Q81" s="9"/>
      <c r="R81" s="9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3:33" ht="13.5" thickTop="1">
      <c r="C82" s="9"/>
      <c r="D82" s="9"/>
      <c r="E82" s="9"/>
      <c r="F82" s="9"/>
      <c r="G82" s="9"/>
      <c r="K82" s="9"/>
      <c r="L82" s="9"/>
      <c r="M82" s="9"/>
      <c r="N82" s="9"/>
      <c r="O82" s="9"/>
      <c r="P82" s="17"/>
      <c r="Q82" s="9"/>
      <c r="R82" s="9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ht="12.75">
      <c r="A83" s="13">
        <v>39115</v>
      </c>
      <c r="B83" t="s">
        <v>2</v>
      </c>
      <c r="C83" s="2">
        <f>+C81</f>
        <v>96481.5623604198</v>
      </c>
      <c r="D83" s="2">
        <f>+D81</f>
        <v>103976.14236041979</v>
      </c>
      <c r="E83" s="2">
        <f>+E81</f>
        <v>-7494.580000000024</v>
      </c>
      <c r="F83" s="2">
        <f>+F81</f>
        <v>96708.11086543274</v>
      </c>
      <c r="G83" s="2">
        <f>+G81</f>
        <v>5836596.8100000005</v>
      </c>
      <c r="K83" s="9"/>
      <c r="L83" s="9"/>
      <c r="M83" s="9"/>
      <c r="N83" s="9"/>
      <c r="O83" s="9"/>
      <c r="P83" s="17"/>
      <c r="Q83" s="9"/>
      <c r="R83" s="9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2:33" ht="12.75">
      <c r="B84" t="s">
        <v>20</v>
      </c>
      <c r="C84" s="2">
        <f>+E83*0.0459/365*30.42</f>
        <v>-28.669910063671328</v>
      </c>
      <c r="D84" s="2">
        <f>+C84</f>
        <v>-28.669910063671328</v>
      </c>
      <c r="E84" s="2">
        <v>0</v>
      </c>
      <c r="F84" s="2"/>
      <c r="K84" s="9"/>
      <c r="L84" s="9"/>
      <c r="M84" s="9"/>
      <c r="N84" s="9"/>
      <c r="O84" s="9"/>
      <c r="P84" s="17"/>
      <c r="Q84" s="9"/>
      <c r="R84" s="9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2:33" ht="13.5" thickBot="1">
      <c r="B85" t="s">
        <v>21</v>
      </c>
      <c r="C85" s="10">
        <f>+C84+C83</f>
        <v>96452.89245035613</v>
      </c>
      <c r="D85" s="10">
        <f>+D84+D83</f>
        <v>103947.47245035612</v>
      </c>
      <c r="E85" s="10">
        <f>+E84+E83</f>
        <v>-7494.580000000024</v>
      </c>
      <c r="F85" s="10">
        <f>+F84+F83</f>
        <v>96708.11086543274</v>
      </c>
      <c r="G85" s="10">
        <f>+G84+G83</f>
        <v>5836596.8100000005</v>
      </c>
      <c r="K85" s="9"/>
      <c r="L85" s="9"/>
      <c r="M85" s="9"/>
      <c r="N85" s="9"/>
      <c r="O85" s="9"/>
      <c r="P85" s="17"/>
      <c r="Q85" s="9"/>
      <c r="R85" s="9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3:33" ht="13.5" thickTop="1">
      <c r="C86" s="9"/>
      <c r="D86" s="9"/>
      <c r="E86" s="9"/>
      <c r="F86" s="9"/>
      <c r="G86" s="9"/>
      <c r="K86" s="9"/>
      <c r="L86" s="9"/>
      <c r="M86" s="9"/>
      <c r="N86" s="9"/>
      <c r="O86" s="9"/>
      <c r="P86" s="17"/>
      <c r="Q86" s="9"/>
      <c r="R86" s="9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2.75">
      <c r="A87" s="13">
        <v>39144</v>
      </c>
      <c r="B87" t="s">
        <v>2</v>
      </c>
      <c r="C87" s="2">
        <f>+C85</f>
        <v>96452.89245035613</v>
      </c>
      <c r="D87" s="2">
        <f>+D85</f>
        <v>103947.47245035612</v>
      </c>
      <c r="E87" s="2">
        <f>+E85</f>
        <v>-7494.580000000024</v>
      </c>
      <c r="F87" s="2">
        <f>+F85</f>
        <v>96708.11086543274</v>
      </c>
      <c r="G87" s="2">
        <f>+G85</f>
        <v>5836596.8100000005</v>
      </c>
      <c r="K87" s="9"/>
      <c r="L87" s="9"/>
      <c r="M87" s="9"/>
      <c r="N87" s="9"/>
      <c r="O87" s="9"/>
      <c r="P87" s="17"/>
      <c r="Q87" s="9"/>
      <c r="R87" s="9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2:33" ht="12.75">
      <c r="B88" t="s">
        <v>20</v>
      </c>
      <c r="C88" s="2">
        <f>+E87*0.0459/365*30.42</f>
        <v>-28.669910063671328</v>
      </c>
      <c r="D88" s="2">
        <f>+C88</f>
        <v>-28.669910063671328</v>
      </c>
      <c r="E88" s="2">
        <v>0</v>
      </c>
      <c r="F88" s="2"/>
      <c r="K88" s="9"/>
      <c r="L88" s="9"/>
      <c r="M88" s="9"/>
      <c r="N88" s="9"/>
      <c r="O88" s="9"/>
      <c r="P88" s="17"/>
      <c r="Q88" s="9"/>
      <c r="R88" s="9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2:33" ht="13.5" thickBot="1">
      <c r="B89" t="s">
        <v>21</v>
      </c>
      <c r="C89" s="10">
        <f>+C88+C87</f>
        <v>96424.22254029245</v>
      </c>
      <c r="D89" s="10">
        <f>+D88+D87</f>
        <v>103918.80254029244</v>
      </c>
      <c r="E89" s="10">
        <f>+E88+E87</f>
        <v>-7494.580000000024</v>
      </c>
      <c r="F89" s="10">
        <f>+F88+F87</f>
        <v>96708.11086543274</v>
      </c>
      <c r="G89" s="10">
        <f>+G88+G87</f>
        <v>5836596.8100000005</v>
      </c>
      <c r="K89" s="9"/>
      <c r="L89" s="9"/>
      <c r="M89" s="9"/>
      <c r="N89" s="9"/>
      <c r="O89" s="9"/>
      <c r="P89" s="17"/>
      <c r="Q89" s="9"/>
      <c r="R89" s="9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3:33" ht="13.5" thickTop="1">
      <c r="C90" s="9"/>
      <c r="D90" s="9"/>
      <c r="E90" s="9"/>
      <c r="F90" s="9"/>
      <c r="G90" s="9"/>
      <c r="K90" s="9"/>
      <c r="L90" s="9"/>
      <c r="M90" s="9"/>
      <c r="N90" s="9"/>
      <c r="O90" s="9"/>
      <c r="P90" s="17"/>
      <c r="Q90" s="9"/>
      <c r="R90" s="9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ht="12.75">
      <c r="A91" s="13">
        <v>39176</v>
      </c>
      <c r="B91" t="s">
        <v>2</v>
      </c>
      <c r="C91" s="2">
        <f>+C89</f>
        <v>96424.22254029245</v>
      </c>
      <c r="D91" s="2">
        <f>+D89</f>
        <v>103918.80254029244</v>
      </c>
      <c r="E91" s="2">
        <f>+E89</f>
        <v>-7494.580000000024</v>
      </c>
      <c r="F91" s="2">
        <f>+F89</f>
        <v>96708.11086543274</v>
      </c>
      <c r="G91" s="2">
        <f>+G89</f>
        <v>5836596.8100000005</v>
      </c>
      <c r="K91" s="9"/>
      <c r="L91" s="9"/>
      <c r="M91" s="9"/>
      <c r="N91" s="9"/>
      <c r="O91" s="9"/>
      <c r="P91" s="17"/>
      <c r="Q91" s="9"/>
      <c r="R91" s="9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2:33" ht="12.75">
      <c r="B92" t="s">
        <v>20</v>
      </c>
      <c r="C92" s="2">
        <f>+E91*0.0459/365*30.42</f>
        <v>-28.669910063671328</v>
      </c>
      <c r="D92" s="2">
        <f>+C92</f>
        <v>-28.669910063671328</v>
      </c>
      <c r="E92" s="2">
        <v>0</v>
      </c>
      <c r="F92" s="2"/>
      <c r="K92" s="9"/>
      <c r="L92" s="9"/>
      <c r="M92" s="9"/>
      <c r="N92" s="9"/>
      <c r="O92" s="9"/>
      <c r="P92" s="17"/>
      <c r="Q92" s="9"/>
      <c r="R92" s="9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:33" ht="13.5" thickBot="1">
      <c r="B93" t="s">
        <v>21</v>
      </c>
      <c r="C93" s="10">
        <f>+C92+C91</f>
        <v>96395.55263022878</v>
      </c>
      <c r="D93" s="10">
        <f>+D92+D91</f>
        <v>103890.13263022876</v>
      </c>
      <c r="E93" s="10">
        <f>+E92+E91</f>
        <v>-7494.580000000024</v>
      </c>
      <c r="F93" s="10">
        <f>+F92+F91</f>
        <v>96708.11086543274</v>
      </c>
      <c r="G93" s="10">
        <f>+G92+G91</f>
        <v>5836596.8100000005</v>
      </c>
      <c r="K93" s="9"/>
      <c r="L93" s="9"/>
      <c r="M93" s="9"/>
      <c r="N93" s="9"/>
      <c r="O93" s="9"/>
      <c r="P93" s="17"/>
      <c r="Q93" s="9"/>
      <c r="R93" s="9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3:33" ht="13.5" thickTop="1">
      <c r="C94" s="9"/>
      <c r="D94" s="9"/>
      <c r="E94" s="9"/>
      <c r="F94" s="9"/>
      <c r="G94" s="9"/>
      <c r="K94" s="9"/>
      <c r="L94" s="9"/>
      <c r="M94" s="9"/>
      <c r="N94" s="9"/>
      <c r="O94" s="9"/>
      <c r="P94" s="17"/>
      <c r="Q94" s="9"/>
      <c r="R94" s="9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ht="12.75">
      <c r="A95" s="13">
        <v>39207</v>
      </c>
      <c r="B95" t="s">
        <v>2</v>
      </c>
      <c r="C95" s="2">
        <f>+C93</f>
        <v>96395.55263022878</v>
      </c>
      <c r="D95" s="2">
        <f>+D93</f>
        <v>103890.13263022876</v>
      </c>
      <c r="E95" s="2">
        <f>+E93</f>
        <v>-7494.580000000024</v>
      </c>
      <c r="F95" s="2">
        <f>+F93</f>
        <v>96708.11086543274</v>
      </c>
      <c r="G95" s="2">
        <f>+G93</f>
        <v>5836596.8100000005</v>
      </c>
      <c r="K95" s="9"/>
      <c r="L95" s="9"/>
      <c r="M95" s="9"/>
      <c r="N95" s="9"/>
      <c r="O95" s="9"/>
      <c r="P95" s="17"/>
      <c r="Q95" s="9"/>
      <c r="R95" s="9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2:33" ht="12.75">
      <c r="B96" t="s">
        <v>20</v>
      </c>
      <c r="C96" s="2">
        <f>+E95*0.0459/365*30.42</f>
        <v>-28.669910063671328</v>
      </c>
      <c r="D96" s="2">
        <f>+C96</f>
        <v>-28.669910063671328</v>
      </c>
      <c r="E96" s="2">
        <v>0</v>
      </c>
      <c r="F96" s="2"/>
      <c r="K96" s="9"/>
      <c r="L96" s="9"/>
      <c r="M96" s="9"/>
      <c r="N96" s="9"/>
      <c r="O96" s="9"/>
      <c r="P96" s="17"/>
      <c r="Q96" s="9"/>
      <c r="R96" s="9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2:33" ht="13.5" thickBot="1">
      <c r="B97" t="s">
        <v>21</v>
      </c>
      <c r="C97" s="10">
        <f>+C96+C95</f>
        <v>96366.8827201651</v>
      </c>
      <c r="D97" s="10">
        <f>+D96+D95</f>
        <v>103861.46272016509</v>
      </c>
      <c r="E97" s="10">
        <f>+E96+E95</f>
        <v>-7494.580000000024</v>
      </c>
      <c r="F97" s="10">
        <f>+F96+F95</f>
        <v>96708.11086543274</v>
      </c>
      <c r="G97" s="10">
        <f>+G96+G95</f>
        <v>5836596.8100000005</v>
      </c>
      <c r="K97" s="9"/>
      <c r="L97" s="9"/>
      <c r="M97" s="9"/>
      <c r="N97" s="9"/>
      <c r="O97" s="9"/>
      <c r="P97" s="17"/>
      <c r="Q97" s="9"/>
      <c r="R97" s="9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3:33" ht="13.5" thickTop="1">
      <c r="C98" s="9"/>
      <c r="D98" s="9"/>
      <c r="E98" s="9"/>
      <c r="F98" s="9"/>
      <c r="G98" s="9"/>
      <c r="K98" s="9"/>
      <c r="L98" s="9"/>
      <c r="M98" s="9"/>
      <c r="N98" s="9"/>
      <c r="O98" s="9"/>
      <c r="P98" s="17"/>
      <c r="Q98" s="9"/>
      <c r="R98" s="9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ht="12.75">
      <c r="A99" s="13">
        <v>39239</v>
      </c>
      <c r="B99" t="s">
        <v>2</v>
      </c>
      <c r="C99" s="2">
        <f>+C97</f>
        <v>96366.8827201651</v>
      </c>
      <c r="D99" s="2">
        <f>+D97</f>
        <v>103861.46272016509</v>
      </c>
      <c r="E99" s="2">
        <f>+E97</f>
        <v>-7494.580000000024</v>
      </c>
      <c r="F99" s="2">
        <f>+F97</f>
        <v>96708.11086543274</v>
      </c>
      <c r="G99" s="2">
        <f>+G97</f>
        <v>5836596.8100000005</v>
      </c>
      <c r="K99" s="9"/>
      <c r="L99" s="9"/>
      <c r="M99" s="9"/>
      <c r="N99" s="9"/>
      <c r="O99" s="9"/>
      <c r="P99" s="17"/>
      <c r="Q99" s="9"/>
      <c r="R99" s="9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2:33" ht="12.75">
      <c r="B100" t="s">
        <v>20</v>
      </c>
      <c r="C100" s="2">
        <f>+E99*0.0459/365*30.42</f>
        <v>-28.669910063671328</v>
      </c>
      <c r="D100" s="2">
        <f>+C100</f>
        <v>-28.669910063671328</v>
      </c>
      <c r="E100" s="2">
        <v>0</v>
      </c>
      <c r="F100" s="2"/>
      <c r="K100" s="9"/>
      <c r="L100" s="9"/>
      <c r="M100" s="9"/>
      <c r="N100" s="9"/>
      <c r="O100" s="9"/>
      <c r="P100" s="17"/>
      <c r="Q100" s="9"/>
      <c r="R100" s="9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2:33" ht="13.5" thickBot="1">
      <c r="B101" t="s">
        <v>21</v>
      </c>
      <c r="C101" s="10">
        <f>+C100+C99</f>
        <v>96338.21281010142</v>
      </c>
      <c r="D101" s="10">
        <f>+D100+D99</f>
        <v>103832.79281010141</v>
      </c>
      <c r="E101" s="10">
        <f>+E100+E99</f>
        <v>-7494.580000000024</v>
      </c>
      <c r="F101" s="10">
        <f>+F100+F99</f>
        <v>96708.11086543274</v>
      </c>
      <c r="G101" s="10">
        <f>+G100+G99</f>
        <v>5836596.8100000005</v>
      </c>
      <c r="K101" s="9"/>
      <c r="L101" s="9"/>
      <c r="M101" s="9"/>
      <c r="N101" s="9"/>
      <c r="O101" s="9"/>
      <c r="P101" s="17"/>
      <c r="Q101" s="9"/>
      <c r="R101" s="9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3:33" ht="13.5" thickTop="1">
      <c r="C102" s="9"/>
      <c r="D102" s="9"/>
      <c r="E102" s="9"/>
      <c r="F102" s="9"/>
      <c r="G102" s="9"/>
      <c r="K102" s="9"/>
      <c r="L102" s="9"/>
      <c r="M102" s="9"/>
      <c r="N102" s="9"/>
      <c r="O102" s="9"/>
      <c r="P102" s="17"/>
      <c r="Q102" s="9"/>
      <c r="R102" s="9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ht="12.75">
      <c r="A103" s="13">
        <v>39270</v>
      </c>
      <c r="B103" t="s">
        <v>2</v>
      </c>
      <c r="C103" s="2">
        <f>+C101</f>
        <v>96338.21281010142</v>
      </c>
      <c r="D103" s="2">
        <f>+D101</f>
        <v>103832.79281010141</v>
      </c>
      <c r="E103" s="2">
        <f>+E101</f>
        <v>-7494.580000000024</v>
      </c>
      <c r="F103" s="2">
        <f>+F101</f>
        <v>96708.11086543274</v>
      </c>
      <c r="G103" s="2">
        <f>+G101</f>
        <v>5836596.8100000005</v>
      </c>
      <c r="K103" s="9"/>
      <c r="L103" s="9"/>
      <c r="M103" s="9"/>
      <c r="N103" s="9"/>
      <c r="O103" s="9"/>
      <c r="P103" s="17"/>
      <c r="Q103" s="9"/>
      <c r="R103" s="9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2:33" ht="12.75">
      <c r="B104" t="s">
        <v>20</v>
      </c>
      <c r="C104" s="2">
        <f>+E103*0.0459/365*30.42</f>
        <v>-28.669910063671328</v>
      </c>
      <c r="D104" s="2">
        <f>+C104</f>
        <v>-28.669910063671328</v>
      </c>
      <c r="E104" s="2">
        <v>0</v>
      </c>
      <c r="F104" s="2"/>
      <c r="K104" s="9"/>
      <c r="L104" s="9"/>
      <c r="M104" s="9"/>
      <c r="N104" s="9"/>
      <c r="O104" s="9"/>
      <c r="P104" s="17"/>
      <c r="Q104" s="9"/>
      <c r="R104" s="9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2:33" ht="13.5" thickBot="1">
      <c r="B105" t="s">
        <v>21</v>
      </c>
      <c r="C105" s="10">
        <f>+C104+C103</f>
        <v>96309.54290003775</v>
      </c>
      <c r="D105" s="10">
        <f>+D104+D103</f>
        <v>103804.12290003774</v>
      </c>
      <c r="E105" s="10">
        <f>+E104+E103</f>
        <v>-7494.580000000024</v>
      </c>
      <c r="F105" s="10">
        <f>+F104+F103</f>
        <v>96708.11086543274</v>
      </c>
      <c r="G105" s="10">
        <f>+G104+G103</f>
        <v>5836596.8100000005</v>
      </c>
      <c r="K105" s="9"/>
      <c r="L105" s="9"/>
      <c r="M105" s="9"/>
      <c r="N105" s="9"/>
      <c r="O105" s="9"/>
      <c r="P105" s="17"/>
      <c r="Q105" s="9"/>
      <c r="R105" s="9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3:33" ht="13.5" thickTop="1">
      <c r="C106" s="9"/>
      <c r="D106" s="9"/>
      <c r="E106" s="9"/>
      <c r="F106" s="9"/>
      <c r="G106" s="9"/>
      <c r="K106" s="9"/>
      <c r="L106" s="9"/>
      <c r="M106" s="9"/>
      <c r="N106" s="9"/>
      <c r="O106" s="9"/>
      <c r="P106" s="17"/>
      <c r="Q106" s="9"/>
      <c r="R106" s="9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ht="12.75">
      <c r="A107" s="13">
        <v>39302</v>
      </c>
      <c r="B107" t="s">
        <v>2</v>
      </c>
      <c r="C107" s="2">
        <f>+C105</f>
        <v>96309.54290003775</v>
      </c>
      <c r="D107" s="2">
        <f>+D105</f>
        <v>103804.12290003774</v>
      </c>
      <c r="E107" s="2">
        <f>+E105</f>
        <v>-7494.580000000024</v>
      </c>
      <c r="F107" s="2">
        <f>+F105</f>
        <v>96708.11086543274</v>
      </c>
      <c r="G107" s="2">
        <f>+G105</f>
        <v>5836596.8100000005</v>
      </c>
      <c r="K107" s="9"/>
      <c r="L107" s="9"/>
      <c r="M107" s="9"/>
      <c r="N107" s="9"/>
      <c r="O107" s="9"/>
      <c r="P107" s="17"/>
      <c r="Q107" s="9"/>
      <c r="R107" s="9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2:33" ht="12.75">
      <c r="B108" t="s">
        <v>20</v>
      </c>
      <c r="C108" s="2">
        <f>+E107*0.0459/365*30.42</f>
        <v>-28.669910063671328</v>
      </c>
      <c r="D108" s="2">
        <f>+C108</f>
        <v>-28.669910063671328</v>
      </c>
      <c r="E108" s="2">
        <v>0</v>
      </c>
      <c r="F108" s="2"/>
      <c r="K108" s="9"/>
      <c r="L108" s="9"/>
      <c r="M108" s="9"/>
      <c r="N108" s="9"/>
      <c r="O108" s="9"/>
      <c r="P108" s="17"/>
      <c r="Q108" s="9"/>
      <c r="R108" s="9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2:33" ht="13.5" thickBot="1">
      <c r="B109" t="s">
        <v>21</v>
      </c>
      <c r="C109" s="10">
        <f>+C108+C107</f>
        <v>96280.87298997407</v>
      </c>
      <c r="D109" s="10">
        <f>+D108+D107</f>
        <v>103775.45298997406</v>
      </c>
      <c r="E109" s="10">
        <f>+E108+E107</f>
        <v>-7494.580000000024</v>
      </c>
      <c r="F109" s="10">
        <f>+F108+F107</f>
        <v>96708.11086543274</v>
      </c>
      <c r="G109" s="10">
        <f>+G108+G107</f>
        <v>5836596.8100000005</v>
      </c>
      <c r="K109" s="9"/>
      <c r="L109" s="9"/>
      <c r="M109" s="9"/>
      <c r="N109" s="9"/>
      <c r="O109" s="9"/>
      <c r="P109" s="17"/>
      <c r="Q109" s="9"/>
      <c r="R109" s="9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3:33" ht="13.5" thickTop="1">
      <c r="C110" s="9"/>
      <c r="D110" s="9"/>
      <c r="E110" s="9"/>
      <c r="F110" s="9"/>
      <c r="G110" s="9"/>
      <c r="K110" s="9"/>
      <c r="L110" s="9"/>
      <c r="M110" s="9"/>
      <c r="N110" s="9"/>
      <c r="O110" s="9"/>
      <c r="P110" s="17"/>
      <c r="Q110" s="9"/>
      <c r="R110" s="9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12.75">
      <c r="A111" s="13">
        <v>39334</v>
      </c>
      <c r="B111" t="s">
        <v>2</v>
      </c>
      <c r="C111" s="2">
        <f>+C109</f>
        <v>96280.87298997407</v>
      </c>
      <c r="D111" s="2">
        <f>+D109</f>
        <v>103775.45298997406</v>
      </c>
      <c r="E111" s="2">
        <f>+E109</f>
        <v>-7494.580000000024</v>
      </c>
      <c r="F111" s="2">
        <f>+F109</f>
        <v>96708.11086543274</v>
      </c>
      <c r="G111" s="2">
        <f>+G109</f>
        <v>5836596.8100000005</v>
      </c>
      <c r="K111" s="9"/>
      <c r="L111" s="9"/>
      <c r="M111" s="9"/>
      <c r="N111" s="9"/>
      <c r="O111" s="9"/>
      <c r="P111" s="17"/>
      <c r="Q111" s="9"/>
      <c r="R111" s="9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2:33" ht="12.75">
      <c r="B112" t="s">
        <v>20</v>
      </c>
      <c r="C112" s="2">
        <f>+E111*0.0459/365*30.42</f>
        <v>-28.669910063671328</v>
      </c>
      <c r="D112" s="2">
        <f>+C112</f>
        <v>-28.669910063671328</v>
      </c>
      <c r="E112" s="2">
        <v>0</v>
      </c>
      <c r="F112" s="2"/>
      <c r="K112" s="9"/>
      <c r="L112" s="9"/>
      <c r="M112" s="9"/>
      <c r="N112" s="9"/>
      <c r="O112" s="9"/>
      <c r="P112" s="17"/>
      <c r="Q112" s="9"/>
      <c r="R112" s="9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2:33" ht="13.5" thickBot="1">
      <c r="B113" t="s">
        <v>21</v>
      </c>
      <c r="C113" s="10">
        <f>+C112+C111</f>
        <v>96252.2030799104</v>
      </c>
      <c r="D113" s="10">
        <f>+D112+D111</f>
        <v>103746.78307991038</v>
      </c>
      <c r="E113" s="10">
        <f>+E112+E111</f>
        <v>-7494.580000000024</v>
      </c>
      <c r="F113" s="10">
        <f>+F112+F111</f>
        <v>96708.11086543274</v>
      </c>
      <c r="G113" s="10">
        <f>+G112+G111</f>
        <v>5836596.8100000005</v>
      </c>
      <c r="K113" s="9"/>
      <c r="L113" s="9"/>
      <c r="M113" s="9"/>
      <c r="N113" s="9"/>
      <c r="O113" s="9"/>
      <c r="P113" s="17"/>
      <c r="Q113" s="9"/>
      <c r="R113" s="9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3:33" ht="13.5" thickTop="1">
      <c r="C114" s="9"/>
      <c r="D114" s="9"/>
      <c r="E114" s="9"/>
      <c r="F114" s="9"/>
      <c r="G114" s="9"/>
      <c r="K114" s="9"/>
      <c r="L114" s="9"/>
      <c r="M114" s="9"/>
      <c r="N114" s="9"/>
      <c r="O114" s="9"/>
      <c r="P114" s="17"/>
      <c r="Q114" s="9"/>
      <c r="R114" s="9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3" ht="12.75">
      <c r="A115" s="13">
        <v>39365</v>
      </c>
      <c r="B115" t="s">
        <v>2</v>
      </c>
      <c r="C115" s="2">
        <f>+C113</f>
        <v>96252.2030799104</v>
      </c>
      <c r="D115" s="2">
        <f>+D113</f>
        <v>103746.78307991038</v>
      </c>
      <c r="E115" s="2">
        <f>+E113</f>
        <v>-7494.580000000024</v>
      </c>
      <c r="F115" s="2">
        <f>+F113</f>
        <v>96708.11086543274</v>
      </c>
      <c r="G115" s="2">
        <f>+G113</f>
        <v>5836596.8100000005</v>
      </c>
      <c r="K115" s="9"/>
      <c r="L115" s="9"/>
      <c r="M115" s="9"/>
      <c r="N115" s="9"/>
      <c r="O115" s="9"/>
      <c r="P115" s="17"/>
      <c r="Q115" s="9"/>
      <c r="R115" s="9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2:33" ht="12.75">
      <c r="B116" t="s">
        <v>24</v>
      </c>
      <c r="C116" s="2">
        <f>+E115*0.0514/365*30.42</f>
        <v>-32.105302337096</v>
      </c>
      <c r="D116" s="2">
        <f>+C116</f>
        <v>-32.105302337096</v>
      </c>
      <c r="E116" s="2">
        <v>0</v>
      </c>
      <c r="F116" s="2"/>
      <c r="K116" s="9"/>
      <c r="L116" s="9"/>
      <c r="M116" s="9"/>
      <c r="N116" s="9"/>
      <c r="O116" s="9"/>
      <c r="P116" s="17"/>
      <c r="Q116" s="9"/>
      <c r="R116" s="9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2:33" ht="13.5" thickBot="1">
      <c r="B117" t="s">
        <v>21</v>
      </c>
      <c r="C117" s="10">
        <f>+C116+C115</f>
        <v>96220.0977775733</v>
      </c>
      <c r="D117" s="10">
        <f>+D116+D115</f>
        <v>103714.67777757329</v>
      </c>
      <c r="E117" s="10">
        <f>+E116+E115</f>
        <v>-7494.580000000024</v>
      </c>
      <c r="F117" s="10">
        <f>+F116+F115</f>
        <v>96708.11086543274</v>
      </c>
      <c r="G117" s="10">
        <f>+G116+G115</f>
        <v>5836596.8100000005</v>
      </c>
      <c r="K117" s="9"/>
      <c r="L117" s="9"/>
      <c r="M117" s="9"/>
      <c r="N117" s="9"/>
      <c r="O117" s="9"/>
      <c r="P117" s="17"/>
      <c r="Q117" s="9"/>
      <c r="R117" s="9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3:33" ht="13.5" thickTop="1">
      <c r="C118" s="9"/>
      <c r="D118" s="9"/>
      <c r="E118" s="9"/>
      <c r="F118" s="9"/>
      <c r="G118" s="9"/>
      <c r="K118" s="9"/>
      <c r="L118" s="9"/>
      <c r="M118" s="9"/>
      <c r="N118" s="9"/>
      <c r="O118" s="9"/>
      <c r="P118" s="17"/>
      <c r="Q118" s="9"/>
      <c r="R118" s="9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3" ht="12.75">
      <c r="A119" s="13">
        <v>39397</v>
      </c>
      <c r="B119" t="s">
        <v>2</v>
      </c>
      <c r="C119" s="2">
        <f>+C117</f>
        <v>96220.0977775733</v>
      </c>
      <c r="D119" s="2">
        <f>+D117</f>
        <v>103714.67777757329</v>
      </c>
      <c r="E119" s="2">
        <f>+E117</f>
        <v>-7494.580000000024</v>
      </c>
      <c r="F119" s="2">
        <f>+F117</f>
        <v>96708.11086543274</v>
      </c>
      <c r="G119" s="2">
        <f>+G117</f>
        <v>5836596.8100000005</v>
      </c>
      <c r="K119" s="9"/>
      <c r="L119" s="9"/>
      <c r="M119" s="9"/>
      <c r="N119" s="9"/>
      <c r="O119" s="9"/>
      <c r="P119" s="17"/>
      <c r="Q119" s="9"/>
      <c r="R119" s="9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2:33" ht="12.75">
      <c r="B120" t="s">
        <v>24</v>
      </c>
      <c r="C120" s="2">
        <f>+E119*0.0514/365*30.42</f>
        <v>-32.105302337096</v>
      </c>
      <c r="D120" s="2">
        <f>+C120</f>
        <v>-32.105302337096</v>
      </c>
      <c r="E120" s="2">
        <v>0</v>
      </c>
      <c r="F120" s="2"/>
      <c r="K120" s="9"/>
      <c r="L120" s="9"/>
      <c r="M120" s="9"/>
      <c r="N120" s="9"/>
      <c r="O120" s="9"/>
      <c r="P120" s="17"/>
      <c r="Q120" s="9"/>
      <c r="R120" s="9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2:33" ht="13.5" thickBot="1">
      <c r="B121" t="s">
        <v>21</v>
      </c>
      <c r="C121" s="10">
        <f>+C120+C119</f>
        <v>96187.99247523621</v>
      </c>
      <c r="D121" s="10">
        <f>+D120+D119</f>
        <v>103682.5724752362</v>
      </c>
      <c r="E121" s="10">
        <f>+E120+E119</f>
        <v>-7494.580000000024</v>
      </c>
      <c r="F121" s="10">
        <f>+F120+F119</f>
        <v>96708.11086543274</v>
      </c>
      <c r="G121" s="10">
        <f>+G120+G119</f>
        <v>5836596.8100000005</v>
      </c>
      <c r="K121" s="9"/>
      <c r="L121" s="9"/>
      <c r="M121" s="9"/>
      <c r="N121" s="9"/>
      <c r="O121" s="9"/>
      <c r="P121" s="17"/>
      <c r="Q121" s="9"/>
      <c r="R121" s="9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3:33" ht="13.5" thickTop="1">
      <c r="C122" s="9"/>
      <c r="D122" s="9"/>
      <c r="E122" s="9"/>
      <c r="F122" s="9"/>
      <c r="G122" s="9"/>
      <c r="K122" s="9"/>
      <c r="L122" s="9"/>
      <c r="M122" s="9"/>
      <c r="N122" s="9"/>
      <c r="O122" s="9"/>
      <c r="P122" s="17"/>
      <c r="Q122" s="9"/>
      <c r="R122" s="9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33" ht="12.75">
      <c r="A123" s="13">
        <v>39428</v>
      </c>
      <c r="B123" t="s">
        <v>2</v>
      </c>
      <c r="C123" s="2">
        <f>+C121</f>
        <v>96187.99247523621</v>
      </c>
      <c r="D123" s="2">
        <f>+D121</f>
        <v>103682.5724752362</v>
      </c>
      <c r="E123" s="2">
        <f>+E121</f>
        <v>-7494.580000000024</v>
      </c>
      <c r="F123" s="2">
        <f>+F121</f>
        <v>96708.11086543274</v>
      </c>
      <c r="G123" s="2">
        <f>+G121</f>
        <v>5836596.8100000005</v>
      </c>
      <c r="K123" s="9"/>
      <c r="L123" s="9"/>
      <c r="M123" s="9"/>
      <c r="N123" s="9"/>
      <c r="O123" s="9"/>
      <c r="P123" s="17"/>
      <c r="Q123" s="9"/>
      <c r="R123" s="9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2:33" ht="12.75">
      <c r="B124" t="s">
        <v>24</v>
      </c>
      <c r="C124" s="2">
        <f>+E123*0.0514/365*30.42</f>
        <v>-32.105302337096</v>
      </c>
      <c r="D124" s="2">
        <f>+C124</f>
        <v>-32.105302337096</v>
      </c>
      <c r="E124" s="2">
        <v>0</v>
      </c>
      <c r="F124" s="2"/>
      <c r="K124" s="9"/>
      <c r="L124" s="9"/>
      <c r="M124" s="9"/>
      <c r="N124" s="9"/>
      <c r="O124" s="9"/>
      <c r="P124" s="17"/>
      <c r="Q124" s="9"/>
      <c r="R124" s="9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2:33" ht="13.5" thickBot="1">
      <c r="B125" t="s">
        <v>21</v>
      </c>
      <c r="C125" s="10">
        <f>+C124+C123</f>
        <v>96155.88717289912</v>
      </c>
      <c r="D125" s="10">
        <f>+D124+D123</f>
        <v>103650.46717289911</v>
      </c>
      <c r="E125" s="10">
        <f>+E124+E123</f>
        <v>-7494.580000000024</v>
      </c>
      <c r="F125" s="10">
        <f>+F124+F123</f>
        <v>96708.11086543274</v>
      </c>
      <c r="G125" s="10">
        <f>+G124+G123</f>
        <v>5836596.8100000005</v>
      </c>
      <c r="K125" s="9"/>
      <c r="L125" s="9"/>
      <c r="M125" s="9"/>
      <c r="N125" s="9"/>
      <c r="O125" s="9"/>
      <c r="P125" s="17"/>
      <c r="Q125" s="9"/>
      <c r="R125" s="9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2:33" ht="13.5" thickTop="1">
      <c r="B126" s="30" t="s">
        <v>56</v>
      </c>
      <c r="C126" s="12">
        <f>+C124+C120+C116+C112+C108+C104+C100+C96+C92+C88+C84+C80</f>
        <v>-354.34509758433</v>
      </c>
      <c r="D126" s="9"/>
      <c r="E126" s="9"/>
      <c r="F126" s="9"/>
      <c r="G126" s="9"/>
      <c r="K126" s="9"/>
      <c r="L126" s="9"/>
      <c r="M126" s="9"/>
      <c r="N126" s="9"/>
      <c r="O126" s="9"/>
      <c r="P126" s="17"/>
      <c r="Q126" s="9"/>
      <c r="R126" s="9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2:33" ht="12.75">
      <c r="B127" s="30"/>
      <c r="C127" s="9"/>
      <c r="D127" s="9"/>
      <c r="E127" s="9"/>
      <c r="F127" s="9"/>
      <c r="G127" s="9"/>
      <c r="K127" s="9"/>
      <c r="L127" s="9"/>
      <c r="M127" s="9"/>
      <c r="N127" s="9"/>
      <c r="O127" s="9"/>
      <c r="P127" s="17"/>
      <c r="Q127" s="9"/>
      <c r="R127" s="9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</row>
    <row r="128" spans="1:33" ht="12.75">
      <c r="A128" s="13">
        <v>39448</v>
      </c>
      <c r="B128" t="s">
        <v>2</v>
      </c>
      <c r="C128" s="2">
        <f>+C125</f>
        <v>96155.88717289912</v>
      </c>
      <c r="D128" s="2">
        <f>+D125</f>
        <v>103650.46717289911</v>
      </c>
      <c r="E128" s="2">
        <f>+E125</f>
        <v>-7494.580000000024</v>
      </c>
      <c r="F128" s="2">
        <f>+F125</f>
        <v>96708.11086543274</v>
      </c>
      <c r="G128" s="2">
        <f>+G125</f>
        <v>5836596.8100000005</v>
      </c>
      <c r="K128" s="9"/>
      <c r="L128" s="9"/>
      <c r="M128" s="9"/>
      <c r="N128" s="9"/>
      <c r="O128" s="9"/>
      <c r="P128" s="17"/>
      <c r="Q128" s="9"/>
      <c r="R128" s="9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</row>
    <row r="129" spans="2:33" ht="12.75">
      <c r="B129" t="s">
        <v>24</v>
      </c>
      <c r="C129" s="2">
        <f>+E128*0.0514/365*30.42</f>
        <v>-32.105302337096</v>
      </c>
      <c r="D129" s="2">
        <f>+C129</f>
        <v>-32.105302337096</v>
      </c>
      <c r="E129" s="2">
        <v>0</v>
      </c>
      <c r="F129" s="2"/>
      <c r="K129" s="9"/>
      <c r="L129" s="9"/>
      <c r="M129" s="9"/>
      <c r="N129" s="9"/>
      <c r="O129" s="9"/>
      <c r="P129" s="17"/>
      <c r="Q129" s="9"/>
      <c r="R129" s="9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2:33" ht="13.5" thickBot="1">
      <c r="B130" t="s">
        <v>21</v>
      </c>
      <c r="C130" s="10">
        <f>+C129+C128</f>
        <v>96123.78187056203</v>
      </c>
      <c r="D130" s="10">
        <f>+D129+D128</f>
        <v>103618.36187056202</v>
      </c>
      <c r="E130" s="10">
        <f>+E129+E128</f>
        <v>-7494.580000000024</v>
      </c>
      <c r="F130" s="10">
        <f>+F129+F128</f>
        <v>96708.11086543274</v>
      </c>
      <c r="G130" s="10">
        <f>+G129+G128</f>
        <v>5836596.8100000005</v>
      </c>
      <c r="K130" s="9"/>
      <c r="L130" s="9"/>
      <c r="M130" s="9"/>
      <c r="N130" s="9"/>
      <c r="O130" s="9"/>
      <c r="P130" s="17"/>
      <c r="Q130" s="9"/>
      <c r="R130" s="9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3:33" ht="13.5" thickTop="1">
      <c r="C131" s="9"/>
      <c r="D131" s="9"/>
      <c r="E131" s="9"/>
      <c r="F131" s="9"/>
      <c r="G131" s="9"/>
      <c r="K131" s="9"/>
      <c r="L131" s="9"/>
      <c r="M131" s="9"/>
      <c r="N131" s="9"/>
      <c r="O131" s="9"/>
      <c r="P131" s="17"/>
      <c r="Q131" s="9"/>
      <c r="R131" s="9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</row>
    <row r="132" spans="1:33" ht="12.75">
      <c r="A132" s="13">
        <v>39480</v>
      </c>
      <c r="B132" t="s">
        <v>2</v>
      </c>
      <c r="C132" s="2">
        <f>+C130</f>
        <v>96123.78187056203</v>
      </c>
      <c r="D132" s="2">
        <f>+D130</f>
        <v>103618.36187056202</v>
      </c>
      <c r="E132" s="2">
        <f>+E130</f>
        <v>-7494.580000000024</v>
      </c>
      <c r="F132" s="2">
        <f>+F130</f>
        <v>96708.11086543274</v>
      </c>
      <c r="G132" s="2">
        <f>+G130</f>
        <v>5836596.8100000005</v>
      </c>
      <c r="K132" s="9"/>
      <c r="L132" s="9"/>
      <c r="M132" s="9"/>
      <c r="N132" s="9"/>
      <c r="O132" s="9"/>
      <c r="P132" s="17"/>
      <c r="Q132" s="9"/>
      <c r="R132" s="9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</row>
    <row r="133" spans="2:33" ht="12.75">
      <c r="B133" t="s">
        <v>24</v>
      </c>
      <c r="C133" s="2">
        <f>+E132*0.0514/365*30.42</f>
        <v>-32.105302337096</v>
      </c>
      <c r="D133" s="2">
        <f>+C133</f>
        <v>-32.105302337096</v>
      </c>
      <c r="E133" s="2">
        <v>0</v>
      </c>
      <c r="F133" s="2"/>
      <c r="K133" s="9"/>
      <c r="L133" s="9"/>
      <c r="M133" s="9"/>
      <c r="N133" s="9"/>
      <c r="O133" s="9"/>
      <c r="P133" s="17"/>
      <c r="Q133" s="9"/>
      <c r="R133" s="9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2:33" ht="13.5" thickBot="1">
      <c r="B134" t="s">
        <v>21</v>
      </c>
      <c r="C134" s="10">
        <f>+C133+C132</f>
        <v>96091.67656822494</v>
      </c>
      <c r="D134" s="10">
        <f>+D133+D132</f>
        <v>103586.25656822493</v>
      </c>
      <c r="E134" s="10">
        <f>+E133+E132</f>
        <v>-7494.580000000024</v>
      </c>
      <c r="F134" s="10">
        <f>+F133+F132</f>
        <v>96708.11086543274</v>
      </c>
      <c r="G134" s="10">
        <f>+G133+G132</f>
        <v>5836596.8100000005</v>
      </c>
      <c r="K134" s="9"/>
      <c r="L134" s="9"/>
      <c r="M134" s="9"/>
      <c r="N134" s="9"/>
      <c r="O134" s="9"/>
      <c r="P134" s="17"/>
      <c r="Q134" s="9"/>
      <c r="R134" s="9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</row>
    <row r="135" spans="3:33" ht="13.5" thickTop="1">
      <c r="C135" s="9"/>
      <c r="D135" s="9"/>
      <c r="E135" s="9"/>
      <c r="F135" s="9"/>
      <c r="G135" s="9"/>
      <c r="K135" s="9"/>
      <c r="L135" s="9"/>
      <c r="M135" s="9"/>
      <c r="N135" s="9"/>
      <c r="O135" s="9"/>
      <c r="P135" s="17"/>
      <c r="Q135" s="9"/>
      <c r="R135" s="9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</row>
    <row r="136" spans="1:33" ht="12.75">
      <c r="A136" s="13">
        <v>39510</v>
      </c>
      <c r="B136" t="s">
        <v>2</v>
      </c>
      <c r="C136" s="2">
        <f>+C134</f>
        <v>96091.67656822494</v>
      </c>
      <c r="D136" s="2">
        <f>+D134</f>
        <v>103586.25656822493</v>
      </c>
      <c r="E136" s="2">
        <f>+E134</f>
        <v>-7494.580000000024</v>
      </c>
      <c r="F136" s="2">
        <f>+F134</f>
        <v>96708.11086543274</v>
      </c>
      <c r="G136" s="2">
        <f>+G134</f>
        <v>5836596.8100000005</v>
      </c>
      <c r="K136" s="9"/>
      <c r="L136" s="9"/>
      <c r="M136" s="9"/>
      <c r="N136" s="9"/>
      <c r="O136" s="9"/>
      <c r="P136" s="17"/>
      <c r="Q136" s="9"/>
      <c r="R136" s="9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</row>
    <row r="137" spans="2:33" ht="12.75">
      <c r="B137" t="s">
        <v>24</v>
      </c>
      <c r="C137" s="2">
        <f>+E136*0.0514/365*30.42</f>
        <v>-32.105302337096</v>
      </c>
      <c r="D137" s="2">
        <f>+C137</f>
        <v>-32.105302337096</v>
      </c>
      <c r="E137" s="2">
        <v>0</v>
      </c>
      <c r="F137" s="2"/>
      <c r="K137" s="9"/>
      <c r="L137" s="9"/>
      <c r="M137" s="9"/>
      <c r="N137" s="9"/>
      <c r="O137" s="9"/>
      <c r="P137" s="17"/>
      <c r="Q137" s="9"/>
      <c r="R137" s="9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</row>
    <row r="138" spans="2:33" ht="13.5" thickBot="1">
      <c r="B138" t="s">
        <v>21</v>
      </c>
      <c r="C138" s="10">
        <f>+C137+C136</f>
        <v>96059.57126588785</v>
      </c>
      <c r="D138" s="10">
        <f>+D137+D136</f>
        <v>103554.15126588783</v>
      </c>
      <c r="E138" s="10">
        <f>+E137+E136</f>
        <v>-7494.580000000024</v>
      </c>
      <c r="F138" s="10">
        <f>+F137+F136</f>
        <v>96708.11086543274</v>
      </c>
      <c r="G138" s="10">
        <f>+G137+G136</f>
        <v>5836596.8100000005</v>
      </c>
      <c r="K138" s="9"/>
      <c r="L138" s="9"/>
      <c r="M138" s="9"/>
      <c r="N138" s="9"/>
      <c r="O138" s="9"/>
      <c r="P138" s="17"/>
      <c r="Q138" s="9"/>
      <c r="R138" s="9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</row>
    <row r="139" spans="3:33" ht="13.5" thickTop="1">
      <c r="C139" s="9"/>
      <c r="D139" s="9"/>
      <c r="E139" s="9"/>
      <c r="F139" s="9"/>
      <c r="G139" s="9"/>
      <c r="K139" s="9"/>
      <c r="L139" s="9"/>
      <c r="M139" s="9"/>
      <c r="N139" s="9"/>
      <c r="O139" s="9"/>
      <c r="P139" s="17"/>
      <c r="Q139" s="9"/>
      <c r="R139" s="9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</row>
    <row r="140" spans="1:33" ht="12.75">
      <c r="A140" s="13">
        <v>39542</v>
      </c>
      <c r="B140" t="s">
        <v>2</v>
      </c>
      <c r="C140" s="2">
        <f>+C138</f>
        <v>96059.57126588785</v>
      </c>
      <c r="D140" s="2">
        <f>+D138</f>
        <v>103554.15126588783</v>
      </c>
      <c r="E140" s="2">
        <f>+E138</f>
        <v>-7494.580000000024</v>
      </c>
      <c r="F140" s="2">
        <f>+F138</f>
        <v>96708.11086543274</v>
      </c>
      <c r="G140" s="2">
        <f>+G138</f>
        <v>5836596.8100000005</v>
      </c>
      <c r="K140" s="9"/>
      <c r="L140" s="9"/>
      <c r="M140" s="9"/>
      <c r="N140" s="9"/>
      <c r="O140" s="9"/>
      <c r="P140" s="17"/>
      <c r="Q140" s="9"/>
      <c r="R140" s="9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</row>
    <row r="141" spans="2:33" ht="12.75">
      <c r="B141" t="s">
        <v>25</v>
      </c>
      <c r="C141" s="2">
        <f>+E140*0.0408/365*30.42</f>
        <v>-25.484364501041178</v>
      </c>
      <c r="D141" s="2">
        <f>+C141</f>
        <v>-25.484364501041178</v>
      </c>
      <c r="E141" s="2">
        <v>0</v>
      </c>
      <c r="F141" s="2"/>
      <c r="K141" s="9"/>
      <c r="L141" s="9"/>
      <c r="M141" s="9"/>
      <c r="N141" s="9"/>
      <c r="O141" s="9"/>
      <c r="P141" s="17"/>
      <c r="Q141" s="9"/>
      <c r="R141" s="9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</row>
    <row r="142" spans="2:33" ht="13.5" thickBot="1">
      <c r="B142" t="s">
        <v>21</v>
      </c>
      <c r="C142" s="10">
        <f>+C141+C140</f>
        <v>96034.0869013868</v>
      </c>
      <c r="D142" s="10">
        <f>+D141+D140</f>
        <v>103528.6669013868</v>
      </c>
      <c r="E142" s="10">
        <f>+E141+E140</f>
        <v>-7494.580000000024</v>
      </c>
      <c r="F142" s="10">
        <f>+F141+F140</f>
        <v>96708.11086543274</v>
      </c>
      <c r="G142" s="10">
        <f>+G141+G140</f>
        <v>5836596.8100000005</v>
      </c>
      <c r="K142" s="9"/>
      <c r="L142" s="9"/>
      <c r="M142" s="9"/>
      <c r="N142" s="9"/>
      <c r="O142" s="9"/>
      <c r="P142" s="17"/>
      <c r="Q142" s="9"/>
      <c r="R142" s="9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</row>
    <row r="143" spans="3:33" ht="13.5" thickTop="1">
      <c r="C143" s="9"/>
      <c r="D143" s="9"/>
      <c r="E143" s="9"/>
      <c r="F143" s="9"/>
      <c r="G143" s="9"/>
      <c r="K143" s="9"/>
      <c r="L143" s="9"/>
      <c r="M143" s="9"/>
      <c r="N143" s="9"/>
      <c r="O143" s="9"/>
      <c r="P143" s="17"/>
      <c r="Q143" s="9"/>
      <c r="R143" s="9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</row>
    <row r="144" spans="1:33" ht="12.75">
      <c r="A144" s="13">
        <v>39573</v>
      </c>
      <c r="B144" t="s">
        <v>2</v>
      </c>
      <c r="C144" s="2">
        <f>+C142</f>
        <v>96034.0869013868</v>
      </c>
      <c r="D144" s="2">
        <f>+D142</f>
        <v>103528.6669013868</v>
      </c>
      <c r="E144" s="2">
        <f>+E142</f>
        <v>-7494.580000000024</v>
      </c>
      <c r="F144" s="2">
        <f>+F142</f>
        <v>96708.11086543274</v>
      </c>
      <c r="G144" s="2">
        <f>+G142</f>
        <v>5836596.8100000005</v>
      </c>
      <c r="K144" s="9"/>
      <c r="L144" s="9"/>
      <c r="M144" s="9"/>
      <c r="N144" s="9"/>
      <c r="O144" s="9"/>
      <c r="P144" s="17"/>
      <c r="Q144" s="9"/>
      <c r="R144" s="9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</row>
    <row r="145" spans="2:33" ht="12.75">
      <c r="B145" t="s">
        <v>25</v>
      </c>
      <c r="C145" s="2">
        <f>+E144*0.0408/365*30.42</f>
        <v>-25.484364501041178</v>
      </c>
      <c r="D145" s="2">
        <f>+C145</f>
        <v>-25.484364501041178</v>
      </c>
      <c r="E145" s="2">
        <v>0</v>
      </c>
      <c r="F145" s="2"/>
      <c r="K145" s="9"/>
      <c r="L145" s="9"/>
      <c r="M145" s="9"/>
      <c r="N145" s="9"/>
      <c r="O145" s="9"/>
      <c r="P145" s="17"/>
      <c r="Q145" s="9"/>
      <c r="R145" s="9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</row>
    <row r="146" spans="2:33" ht="13.5" thickBot="1">
      <c r="B146" t="s">
        <v>21</v>
      </c>
      <c r="C146" s="10">
        <f>+C145+C144</f>
        <v>96008.60253688577</v>
      </c>
      <c r="D146" s="10">
        <f>+D145+D144</f>
        <v>103503.18253688575</v>
      </c>
      <c r="E146" s="10">
        <f>+E145+E144</f>
        <v>-7494.580000000024</v>
      </c>
      <c r="F146" s="10">
        <f>+F145+F144</f>
        <v>96708.11086543274</v>
      </c>
      <c r="G146" s="10">
        <f>+G145+G144</f>
        <v>5836596.8100000005</v>
      </c>
      <c r="K146" s="9"/>
      <c r="L146" s="9"/>
      <c r="M146" s="9"/>
      <c r="N146" s="9"/>
      <c r="O146" s="9"/>
      <c r="P146" s="17"/>
      <c r="Q146" s="9"/>
      <c r="R146" s="9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</row>
    <row r="147" spans="3:33" ht="13.5" thickTop="1">
      <c r="C147" s="9"/>
      <c r="D147" s="9"/>
      <c r="E147" s="9"/>
      <c r="F147" s="9"/>
      <c r="G147" s="9"/>
      <c r="K147" s="9"/>
      <c r="L147" s="9"/>
      <c r="M147" s="9"/>
      <c r="N147" s="9"/>
      <c r="O147" s="9"/>
      <c r="P147" s="17"/>
      <c r="Q147" s="9"/>
      <c r="R147" s="9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</row>
    <row r="148" spans="1:33" ht="12.75">
      <c r="A148" s="13">
        <v>39605</v>
      </c>
      <c r="B148" t="s">
        <v>2</v>
      </c>
      <c r="C148" s="2">
        <f>+C146</f>
        <v>96008.60253688577</v>
      </c>
      <c r="D148" s="2">
        <f>+D146</f>
        <v>103503.18253688575</v>
      </c>
      <c r="E148" s="2">
        <f>+E146</f>
        <v>-7494.580000000024</v>
      </c>
      <c r="F148" s="2">
        <f>+F146</f>
        <v>96708.11086543274</v>
      </c>
      <c r="G148" s="2">
        <f>+G146</f>
        <v>5836596.8100000005</v>
      </c>
      <c r="K148" s="9"/>
      <c r="L148" s="9"/>
      <c r="M148" s="9"/>
      <c r="N148" s="9"/>
      <c r="O148" s="9"/>
      <c r="P148" s="17"/>
      <c r="Q148" s="9"/>
      <c r="R148" s="9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</row>
    <row r="149" spans="2:33" ht="12.75">
      <c r="B149" t="s">
        <v>25</v>
      </c>
      <c r="C149" s="2">
        <f>+E148*0.0408/365*30.42</f>
        <v>-25.484364501041178</v>
      </c>
      <c r="D149" s="2">
        <f>+C149</f>
        <v>-25.484364501041178</v>
      </c>
      <c r="E149" s="2">
        <v>0</v>
      </c>
      <c r="F149" s="2"/>
      <c r="K149" s="9"/>
      <c r="L149" s="9"/>
      <c r="M149" s="9"/>
      <c r="N149" s="9"/>
      <c r="O149" s="9"/>
      <c r="P149" s="17"/>
      <c r="Q149" s="9"/>
      <c r="R149" s="9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</row>
    <row r="150" spans="2:33" ht="13.5" thickBot="1">
      <c r="B150" t="s">
        <v>21</v>
      </c>
      <c r="C150" s="10">
        <f>+C149+C148</f>
        <v>95983.11817238473</v>
      </c>
      <c r="D150" s="10">
        <f>+D149+D148</f>
        <v>103477.69817238471</v>
      </c>
      <c r="E150" s="10">
        <f>+E149+E148</f>
        <v>-7494.580000000024</v>
      </c>
      <c r="F150" s="10">
        <f>+F149+F148</f>
        <v>96708.11086543274</v>
      </c>
      <c r="G150" s="10">
        <f>+G149+G148</f>
        <v>5836596.8100000005</v>
      </c>
      <c r="K150" s="9"/>
      <c r="L150" s="9"/>
      <c r="M150" s="9"/>
      <c r="N150" s="9"/>
      <c r="O150" s="9"/>
      <c r="P150" s="17"/>
      <c r="Q150" s="9"/>
      <c r="R150" s="9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</row>
    <row r="151" spans="3:33" ht="14.25" thickBot="1" thickTop="1">
      <c r="C151" s="10"/>
      <c r="D151" s="9"/>
      <c r="E151" s="9"/>
      <c r="F151" s="9"/>
      <c r="G151" s="9"/>
      <c r="K151" s="9"/>
      <c r="L151" s="9"/>
      <c r="M151" s="9"/>
      <c r="N151" s="9"/>
      <c r="O151" s="9"/>
      <c r="P151" s="17"/>
      <c r="Q151" s="9"/>
      <c r="R151" s="9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 ht="13.5" thickTop="1">
      <c r="A152" s="13">
        <v>39636</v>
      </c>
      <c r="B152" t="s">
        <v>2</v>
      </c>
      <c r="C152" s="2">
        <f>+C150</f>
        <v>95983.11817238473</v>
      </c>
      <c r="D152" s="2">
        <f>+D150</f>
        <v>103477.69817238471</v>
      </c>
      <c r="E152" s="2">
        <f>+E150</f>
        <v>-7494.580000000024</v>
      </c>
      <c r="F152" s="2">
        <f>+F150</f>
        <v>96708.11086543274</v>
      </c>
      <c r="G152" s="2">
        <f>+G150</f>
        <v>5836596.8100000005</v>
      </c>
      <c r="K152" s="9"/>
      <c r="L152" s="9"/>
      <c r="M152" s="9"/>
      <c r="N152" s="9"/>
      <c r="O152" s="9"/>
      <c r="P152" s="17"/>
      <c r="Q152" s="9"/>
      <c r="R152" s="9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</row>
    <row r="153" spans="2:33" ht="12.75">
      <c r="B153" t="s">
        <v>26</v>
      </c>
      <c r="C153" s="2">
        <f>+E152*0.0335/365*30.42</f>
        <v>-20.924662029041162</v>
      </c>
      <c r="D153" s="2">
        <f>+C153</f>
        <v>-20.924662029041162</v>
      </c>
      <c r="E153" s="2">
        <v>0</v>
      </c>
      <c r="F153" s="2"/>
      <c r="K153" s="9"/>
      <c r="L153" s="9"/>
      <c r="M153" s="9"/>
      <c r="N153" s="9"/>
      <c r="O153" s="9"/>
      <c r="P153" s="17"/>
      <c r="Q153" s="9"/>
      <c r="R153" s="9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2:33" ht="13.5" thickBot="1">
      <c r="B154" t="s">
        <v>21</v>
      </c>
      <c r="C154" s="10">
        <f>+C153+C152</f>
        <v>95962.19351035569</v>
      </c>
      <c r="D154" s="10">
        <f>+D153+D152</f>
        <v>103456.77351035568</v>
      </c>
      <c r="E154" s="10">
        <f>+E153+E152</f>
        <v>-7494.580000000024</v>
      </c>
      <c r="F154" s="10">
        <f>+F153+F152</f>
        <v>96708.11086543274</v>
      </c>
      <c r="G154" s="10">
        <f>+G153+G152</f>
        <v>5836596.8100000005</v>
      </c>
      <c r="K154" s="9"/>
      <c r="L154" s="9"/>
      <c r="M154" s="9"/>
      <c r="N154" s="9"/>
      <c r="O154" s="9"/>
      <c r="P154" s="17"/>
      <c r="Q154" s="9"/>
      <c r="R154" s="9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</row>
    <row r="155" spans="3:33" ht="13.5" thickTop="1">
      <c r="C155" s="9"/>
      <c r="D155" s="9"/>
      <c r="E155" s="9"/>
      <c r="F155" s="9"/>
      <c r="G155" s="9"/>
      <c r="K155" s="9"/>
      <c r="L155" s="9"/>
      <c r="M155" s="9"/>
      <c r="N155" s="9"/>
      <c r="O155" s="9"/>
      <c r="P155" s="17"/>
      <c r="Q155" s="9"/>
      <c r="R155" s="9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</row>
    <row r="156" spans="1:33" ht="12.75">
      <c r="A156" s="13">
        <v>39668</v>
      </c>
      <c r="B156" t="s">
        <v>2</v>
      </c>
      <c r="C156" s="2">
        <f>+C154</f>
        <v>95962.19351035569</v>
      </c>
      <c r="D156" s="2">
        <f>+D154</f>
        <v>103456.77351035568</v>
      </c>
      <c r="E156" s="2">
        <f>+E154</f>
        <v>-7494.580000000024</v>
      </c>
      <c r="F156" s="2">
        <f>+F154</f>
        <v>96708.11086543274</v>
      </c>
      <c r="G156" s="2">
        <f>+G154</f>
        <v>5836596.8100000005</v>
      </c>
      <c r="K156" s="9"/>
      <c r="L156" s="9"/>
      <c r="M156" s="9"/>
      <c r="N156" s="9"/>
      <c r="O156" s="9"/>
      <c r="P156" s="17"/>
      <c r="Q156" s="9"/>
      <c r="R156" s="9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</row>
    <row r="157" spans="2:33" ht="12.75">
      <c r="B157" t="s">
        <v>26</v>
      </c>
      <c r="C157" s="2">
        <f>+E156*0.0335/365*30.42</f>
        <v>-20.924662029041162</v>
      </c>
      <c r="D157" s="2">
        <f>+C157</f>
        <v>-20.924662029041162</v>
      </c>
      <c r="E157" s="2">
        <v>0</v>
      </c>
      <c r="F157" s="2"/>
      <c r="K157" s="9"/>
      <c r="L157" s="9"/>
      <c r="M157" s="9"/>
      <c r="N157" s="9"/>
      <c r="O157" s="9"/>
      <c r="P157" s="17"/>
      <c r="Q157" s="9"/>
      <c r="R157" s="9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</row>
    <row r="158" spans="2:33" ht="13.5" thickBot="1">
      <c r="B158" t="s">
        <v>21</v>
      </c>
      <c r="C158" s="10">
        <f>+C157+C156</f>
        <v>95941.26884832665</v>
      </c>
      <c r="D158" s="10">
        <f>+D157+D156</f>
        <v>103435.84884832664</v>
      </c>
      <c r="E158" s="10">
        <f>+E157+E156</f>
        <v>-7494.580000000024</v>
      </c>
      <c r="F158" s="10">
        <f>+F157+F156</f>
        <v>96708.11086543274</v>
      </c>
      <c r="G158" s="10">
        <f>+G157+G156</f>
        <v>5836596.8100000005</v>
      </c>
      <c r="K158" s="9"/>
      <c r="L158" s="9"/>
      <c r="M158" s="9"/>
      <c r="N158" s="9"/>
      <c r="O158" s="9"/>
      <c r="P158" s="17"/>
      <c r="Q158" s="9"/>
      <c r="R158" s="9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  <row r="159" spans="3:33" ht="13.5" thickTop="1">
      <c r="C159" s="9"/>
      <c r="D159" s="9"/>
      <c r="E159" s="9"/>
      <c r="F159" s="9"/>
      <c r="G159" s="9"/>
      <c r="K159" s="9"/>
      <c r="L159" s="9"/>
      <c r="M159" s="9"/>
      <c r="N159" s="9"/>
      <c r="O159" s="9"/>
      <c r="P159" s="17"/>
      <c r="Q159" s="9"/>
      <c r="R159" s="9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</row>
    <row r="160" spans="1:33" ht="12.75">
      <c r="A160" s="13">
        <v>39700</v>
      </c>
      <c r="B160" t="s">
        <v>2</v>
      </c>
      <c r="C160" s="2">
        <f>+C158</f>
        <v>95941.26884832665</v>
      </c>
      <c r="D160" s="2">
        <f>+D158</f>
        <v>103435.84884832664</v>
      </c>
      <c r="E160" s="2">
        <f>+E158</f>
        <v>-7494.580000000024</v>
      </c>
      <c r="F160" s="2">
        <f>+F158</f>
        <v>96708.11086543274</v>
      </c>
      <c r="G160" s="2">
        <f>+G158</f>
        <v>5836596.8100000005</v>
      </c>
      <c r="K160" s="9"/>
      <c r="L160" s="9"/>
      <c r="M160" s="9"/>
      <c r="N160" s="9"/>
      <c r="O160" s="9"/>
      <c r="P160" s="17"/>
      <c r="Q160" s="9"/>
      <c r="R160" s="9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</row>
    <row r="161" spans="2:33" ht="12.75">
      <c r="B161" t="s">
        <v>26</v>
      </c>
      <c r="C161" s="2">
        <f>+E160*0.0335/365*30.42</f>
        <v>-20.924662029041162</v>
      </c>
      <c r="D161" s="2">
        <f>+C161</f>
        <v>-20.924662029041162</v>
      </c>
      <c r="E161" s="2">
        <v>0</v>
      </c>
      <c r="F161" s="2"/>
      <c r="K161" s="9"/>
      <c r="L161" s="9"/>
      <c r="M161" s="9"/>
      <c r="N161" s="9"/>
      <c r="O161" s="9"/>
      <c r="P161" s="17"/>
      <c r="Q161" s="9"/>
      <c r="R161" s="9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</row>
    <row r="162" spans="2:33" ht="13.5" thickBot="1">
      <c r="B162" t="s">
        <v>21</v>
      </c>
      <c r="C162" s="10">
        <f>+C161+C160</f>
        <v>95920.34418629762</v>
      </c>
      <c r="D162" s="10">
        <f>+D161+D160</f>
        <v>103414.9241862976</v>
      </c>
      <c r="E162" s="10">
        <f>+E161+E160</f>
        <v>-7494.580000000024</v>
      </c>
      <c r="F162" s="10">
        <f>+F161+F160</f>
        <v>96708.11086543274</v>
      </c>
      <c r="G162" s="10">
        <f>+G161+G160</f>
        <v>5836596.8100000005</v>
      </c>
      <c r="K162" s="9"/>
      <c r="L162" s="9"/>
      <c r="M162" s="9"/>
      <c r="N162" s="9"/>
      <c r="O162" s="9"/>
      <c r="P162" s="17"/>
      <c r="Q162" s="9"/>
      <c r="R162" s="9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</row>
    <row r="163" spans="3:33" ht="13.5" thickTop="1">
      <c r="C163" s="9"/>
      <c r="D163" s="9"/>
      <c r="E163" s="9"/>
      <c r="F163" s="9"/>
      <c r="G163" s="9"/>
      <c r="K163" s="9"/>
      <c r="L163" s="9"/>
      <c r="M163" s="9"/>
      <c r="N163" s="9"/>
      <c r="O163" s="9"/>
      <c r="P163" s="17"/>
      <c r="Q163" s="9"/>
      <c r="R163" s="9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</row>
    <row r="164" spans="1:33" ht="12.75">
      <c r="A164" s="13">
        <v>39731</v>
      </c>
      <c r="B164" t="s">
        <v>2</v>
      </c>
      <c r="C164" s="2">
        <f>+C162</f>
        <v>95920.34418629762</v>
      </c>
      <c r="D164" s="2">
        <f>+D162</f>
        <v>103414.9241862976</v>
      </c>
      <c r="E164" s="2">
        <f>+E162</f>
        <v>-7494.580000000024</v>
      </c>
      <c r="F164" s="2">
        <f>+F162</f>
        <v>96708.11086543274</v>
      </c>
      <c r="G164" s="2">
        <f>+G162</f>
        <v>5836596.8100000005</v>
      </c>
      <c r="K164" s="9"/>
      <c r="L164" s="9"/>
      <c r="M164" s="9"/>
      <c r="N164" s="9"/>
      <c r="O164" s="9"/>
      <c r="P164" s="17"/>
      <c r="Q164" s="9"/>
      <c r="R164" s="9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2:33" ht="12.75">
      <c r="B165" t="s">
        <v>26</v>
      </c>
      <c r="C165" s="2">
        <f>+E164*0.0335/365*30.42</f>
        <v>-20.924662029041162</v>
      </c>
      <c r="D165" s="2">
        <f>+C165</f>
        <v>-20.924662029041162</v>
      </c>
      <c r="E165" s="2">
        <v>0</v>
      </c>
      <c r="F165" s="2"/>
      <c r="K165" s="9"/>
      <c r="L165" s="9"/>
      <c r="M165" s="9"/>
      <c r="N165" s="9"/>
      <c r="O165" s="9"/>
      <c r="P165" s="17"/>
      <c r="Q165" s="9"/>
      <c r="R165" s="9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</row>
    <row r="166" spans="2:33" ht="13.5" thickBot="1">
      <c r="B166" t="s">
        <v>21</v>
      </c>
      <c r="C166" s="10">
        <f>+C165+C164</f>
        <v>95899.41952426858</v>
      </c>
      <c r="D166" s="10">
        <f>+D165+D164</f>
        <v>103393.99952426857</v>
      </c>
      <c r="E166" s="10">
        <f>+E165+E164</f>
        <v>-7494.580000000024</v>
      </c>
      <c r="F166" s="10">
        <f>+F165+F164</f>
        <v>96708.11086543274</v>
      </c>
      <c r="G166" s="10">
        <f>+G165+G164</f>
        <v>5836596.8100000005</v>
      </c>
      <c r="K166" s="9"/>
      <c r="L166" s="9"/>
      <c r="M166" s="9"/>
      <c r="N166" s="9"/>
      <c r="O166" s="9"/>
      <c r="P166" s="17"/>
      <c r="Q166" s="9"/>
      <c r="R166" s="9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3:33" ht="13.5" thickTop="1">
      <c r="C167" s="9"/>
      <c r="D167" s="9"/>
      <c r="E167" s="9"/>
      <c r="F167" s="9"/>
      <c r="G167" s="9"/>
      <c r="K167" s="9"/>
      <c r="L167" s="9"/>
      <c r="M167" s="9"/>
      <c r="N167" s="9"/>
      <c r="O167" s="9"/>
      <c r="P167" s="17"/>
      <c r="Q167" s="9"/>
      <c r="R167" s="9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</row>
    <row r="168" spans="1:33" ht="12.75">
      <c r="A168" s="13">
        <v>39763</v>
      </c>
      <c r="B168" t="s">
        <v>2</v>
      </c>
      <c r="C168" s="2">
        <f>+C166</f>
        <v>95899.41952426858</v>
      </c>
      <c r="D168" s="2">
        <f>+D166</f>
        <v>103393.99952426857</v>
      </c>
      <c r="E168" s="2">
        <f>+E166</f>
        <v>-7494.580000000024</v>
      </c>
      <c r="F168" s="2">
        <f>+F166</f>
        <v>96708.11086543274</v>
      </c>
      <c r="G168" s="2">
        <f>+G166</f>
        <v>5836596.8100000005</v>
      </c>
      <c r="K168" s="9"/>
      <c r="L168" s="9"/>
      <c r="M168" s="9"/>
      <c r="N168" s="9"/>
      <c r="O168" s="9"/>
      <c r="P168" s="17"/>
      <c r="Q168" s="9"/>
      <c r="R168" s="9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</row>
    <row r="169" spans="2:33" ht="12.75">
      <c r="B169" t="s">
        <v>26</v>
      </c>
      <c r="C169" s="2">
        <f>+E168*0.0335/365*30.42</f>
        <v>-20.924662029041162</v>
      </c>
      <c r="D169" s="2">
        <f>+C169</f>
        <v>-20.924662029041162</v>
      </c>
      <c r="E169" s="2">
        <v>0</v>
      </c>
      <c r="F169" s="2"/>
      <c r="K169" s="9"/>
      <c r="L169" s="9"/>
      <c r="M169" s="9"/>
      <c r="N169" s="9"/>
      <c r="O169" s="9"/>
      <c r="P169" s="17"/>
      <c r="Q169" s="9"/>
      <c r="R169" s="9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</row>
    <row r="170" spans="2:33" ht="13.5" thickBot="1">
      <c r="B170" t="s">
        <v>21</v>
      </c>
      <c r="C170" s="10">
        <f>+C169+C168</f>
        <v>95878.49486223955</v>
      </c>
      <c r="D170" s="10">
        <f>+D169+D168</f>
        <v>103373.07486223953</v>
      </c>
      <c r="E170" s="10">
        <f>+E169+E168</f>
        <v>-7494.580000000024</v>
      </c>
      <c r="F170" s="10">
        <f>+F169+F168</f>
        <v>96708.11086543274</v>
      </c>
      <c r="G170" s="10">
        <f>+G169+G168</f>
        <v>5836596.8100000005</v>
      </c>
      <c r="K170" s="9"/>
      <c r="L170" s="9"/>
      <c r="M170" s="9"/>
      <c r="N170" s="9"/>
      <c r="O170" s="9"/>
      <c r="P170" s="17"/>
      <c r="Q170" s="9"/>
      <c r="R170" s="9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3:33" ht="13.5" thickTop="1">
      <c r="C171" s="9"/>
      <c r="D171" s="9"/>
      <c r="E171" s="9"/>
      <c r="F171" s="9"/>
      <c r="G171" s="9"/>
      <c r="K171" s="9"/>
      <c r="L171" s="9"/>
      <c r="M171" s="9"/>
      <c r="N171" s="9"/>
      <c r="O171" s="9"/>
      <c r="P171" s="17"/>
      <c r="Q171" s="9"/>
      <c r="R171" s="9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</row>
    <row r="172" spans="1:33" ht="12.75">
      <c r="A172" s="13">
        <v>39794</v>
      </c>
      <c r="B172" t="s">
        <v>2</v>
      </c>
      <c r="C172" s="2">
        <f>+C170</f>
        <v>95878.49486223955</v>
      </c>
      <c r="D172" s="2">
        <f>+D170</f>
        <v>103373.07486223953</v>
      </c>
      <c r="E172" s="2">
        <f>+E170</f>
        <v>-7494.580000000024</v>
      </c>
      <c r="F172" s="2">
        <f>+F170</f>
        <v>96708.11086543274</v>
      </c>
      <c r="G172" s="2">
        <f>+G170</f>
        <v>5836596.8100000005</v>
      </c>
      <c r="K172" s="9"/>
      <c r="L172" s="9"/>
      <c r="M172" s="9"/>
      <c r="N172" s="9"/>
      <c r="O172" s="9"/>
      <c r="P172" s="17"/>
      <c r="Q172" s="9"/>
      <c r="R172" s="9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</row>
    <row r="173" spans="2:33" ht="12.75">
      <c r="B173" t="s">
        <v>26</v>
      </c>
      <c r="C173" s="2">
        <f>+E172*0.0335/365*30.42</f>
        <v>-20.924662029041162</v>
      </c>
      <c r="D173" s="2">
        <f>+C173</f>
        <v>-20.924662029041162</v>
      </c>
      <c r="E173" s="2">
        <v>0</v>
      </c>
      <c r="F173" s="2"/>
      <c r="K173" s="9"/>
      <c r="L173" s="9"/>
      <c r="M173" s="9"/>
      <c r="N173" s="9"/>
      <c r="O173" s="9"/>
      <c r="P173" s="17"/>
      <c r="Q173" s="9"/>
      <c r="R173" s="9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</row>
    <row r="174" spans="2:33" ht="13.5" thickBot="1">
      <c r="B174" t="s">
        <v>21</v>
      </c>
      <c r="C174" s="10">
        <f>+C173+C172</f>
        <v>95857.57020021051</v>
      </c>
      <c r="D174" s="10">
        <f>+D173+D172</f>
        <v>103352.1502002105</v>
      </c>
      <c r="E174" s="10">
        <f>+E173+E172</f>
        <v>-7494.580000000024</v>
      </c>
      <c r="F174" s="10">
        <f>+F173+F172</f>
        <v>96708.11086543274</v>
      </c>
      <c r="G174" s="10">
        <f>+G173+G172</f>
        <v>5836596.8100000005</v>
      </c>
      <c r="K174" s="9"/>
      <c r="L174" s="9"/>
      <c r="M174" s="9"/>
      <c r="N174" s="9"/>
      <c r="O174" s="9"/>
      <c r="P174" s="17"/>
      <c r="Q174" s="9"/>
      <c r="R174" s="9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2:33" ht="13.5" thickTop="1">
      <c r="B175" s="30" t="s">
        <v>57</v>
      </c>
      <c r="C175" s="12">
        <f>+C173+C169+C165+C161+C157+C153+C149+C145+C141+C137+C133+C129</f>
        <v>-298.3169726886585</v>
      </c>
      <c r="D175" s="9"/>
      <c r="E175" s="9"/>
      <c r="F175" s="9"/>
      <c r="G175" s="9"/>
      <c r="K175" s="9"/>
      <c r="L175" s="9"/>
      <c r="M175" s="9"/>
      <c r="N175" s="9"/>
      <c r="O175" s="9"/>
      <c r="P175" s="17"/>
      <c r="Q175" s="9"/>
      <c r="R175" s="9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</row>
    <row r="176" spans="3:33" ht="12.75">
      <c r="C176" s="9"/>
      <c r="D176" s="9"/>
      <c r="E176" s="9"/>
      <c r="F176" s="9"/>
      <c r="G176" s="9"/>
      <c r="K176" s="9"/>
      <c r="L176" s="9"/>
      <c r="M176" s="9"/>
      <c r="N176" s="9"/>
      <c r="O176" s="9"/>
      <c r="P176" s="17"/>
      <c r="Q176" s="9"/>
      <c r="R176" s="9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</row>
    <row r="177" spans="1:33" ht="12.75">
      <c r="A177">
        <v>2008</v>
      </c>
      <c r="B177" t="s">
        <v>27</v>
      </c>
      <c r="C177" s="9">
        <f>+C128</f>
        <v>96155.88717289912</v>
      </c>
      <c r="D177" s="9"/>
      <c r="E177" s="9"/>
      <c r="F177" s="9"/>
      <c r="G177" s="9"/>
      <c r="K177" s="9"/>
      <c r="L177" s="9"/>
      <c r="M177" s="9"/>
      <c r="N177" s="9"/>
      <c r="O177" s="9"/>
      <c r="P177" s="17"/>
      <c r="Q177" s="9"/>
      <c r="R177" s="9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2:33" ht="12.75">
      <c r="B178" t="s">
        <v>22</v>
      </c>
      <c r="C178" s="9">
        <f>+C173+C169+C165+C161+C157+C153+C149+C145+C141+C137+C133+C129</f>
        <v>-298.3169726886585</v>
      </c>
      <c r="D178" s="9"/>
      <c r="E178" s="9"/>
      <c r="F178" s="9"/>
      <c r="G178" s="9"/>
      <c r="K178" s="9"/>
      <c r="L178" s="9"/>
      <c r="M178" s="9"/>
      <c r="N178" s="9"/>
      <c r="O178" s="9"/>
      <c r="P178" s="17"/>
      <c r="Q178" s="9"/>
      <c r="R178" s="9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</row>
    <row r="179" spans="2:33" ht="13.5" thickBot="1">
      <c r="B179" t="s">
        <v>28</v>
      </c>
      <c r="C179" s="10">
        <f>+C178+C177</f>
        <v>95857.57020021047</v>
      </c>
      <c r="D179" s="9"/>
      <c r="E179" s="9"/>
      <c r="F179" s="9"/>
      <c r="G179" s="9"/>
      <c r="K179" s="9"/>
      <c r="L179" s="9"/>
      <c r="M179" s="9"/>
      <c r="N179" s="9"/>
      <c r="O179" s="9"/>
      <c r="P179" s="17"/>
      <c r="Q179" s="9"/>
      <c r="R179" s="9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</row>
    <row r="180" spans="3:33" ht="13.5" thickTop="1">
      <c r="C180" s="9"/>
      <c r="D180" s="9"/>
      <c r="E180" s="9"/>
      <c r="F180" s="9"/>
      <c r="G180" s="9"/>
      <c r="K180" s="9"/>
      <c r="L180" s="9"/>
      <c r="M180" s="9"/>
      <c r="N180" s="9"/>
      <c r="O180" s="9"/>
      <c r="P180" s="17"/>
      <c r="Q180" s="9"/>
      <c r="R180" s="9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</row>
    <row r="181" spans="1:33" ht="12.75">
      <c r="A181" s="13">
        <v>39814</v>
      </c>
      <c r="B181" t="s">
        <v>2</v>
      </c>
      <c r="C181" s="2">
        <f>+C174</f>
        <v>95857.57020021051</v>
      </c>
      <c r="D181" s="2">
        <f>+D174</f>
        <v>103352.1502002105</v>
      </c>
      <c r="E181" s="2">
        <f>+E174</f>
        <v>-7494.580000000024</v>
      </c>
      <c r="F181" s="2">
        <f>+F174</f>
        <v>96708.11086543274</v>
      </c>
      <c r="G181" s="2">
        <f>+G174</f>
        <v>5836596.8100000005</v>
      </c>
      <c r="K181" s="9"/>
      <c r="L181" s="9"/>
      <c r="M181" s="9"/>
      <c r="N181" s="9"/>
      <c r="O181" s="9"/>
      <c r="P181" s="17"/>
      <c r="Q181" s="9"/>
      <c r="R181" s="9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</row>
    <row r="182" spans="2:33" ht="12.75">
      <c r="B182" s="14" t="s">
        <v>29</v>
      </c>
      <c r="C182" s="2">
        <f>+E181*0.0245/365*30.42</f>
        <v>-15.303111036164434</v>
      </c>
      <c r="D182" s="2">
        <f>+C182</f>
        <v>-15.303111036164434</v>
      </c>
      <c r="E182" s="2">
        <v>0</v>
      </c>
      <c r="F182" s="2"/>
      <c r="K182" s="9"/>
      <c r="L182" s="9"/>
      <c r="M182" s="9"/>
      <c r="N182" s="9"/>
      <c r="O182" s="9"/>
      <c r="P182" s="17"/>
      <c r="Q182" s="9"/>
      <c r="R182" s="9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</row>
    <row r="183" spans="2:33" ht="13.5" thickBot="1">
      <c r="B183" t="s">
        <v>21</v>
      </c>
      <c r="C183" s="10">
        <f>+C182+C181</f>
        <v>95842.26708917435</v>
      </c>
      <c r="D183" s="10">
        <f>+D182+D181</f>
        <v>103336.84708917433</v>
      </c>
      <c r="E183" s="10">
        <f>+E182+E181</f>
        <v>-7494.580000000024</v>
      </c>
      <c r="F183" s="10">
        <f>+F182+F181</f>
        <v>96708.11086543274</v>
      </c>
      <c r="G183" s="10">
        <f>+G182+G181</f>
        <v>5836596.8100000005</v>
      </c>
      <c r="K183" s="9"/>
      <c r="L183" s="9"/>
      <c r="M183" s="9"/>
      <c r="N183" s="9"/>
      <c r="O183" s="9"/>
      <c r="P183" s="17"/>
      <c r="Q183" s="9"/>
      <c r="R183" s="9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</row>
    <row r="184" spans="3:33" ht="13.5" thickTop="1">
      <c r="C184" s="9"/>
      <c r="D184" s="9"/>
      <c r="E184" s="9"/>
      <c r="F184" s="9"/>
      <c r="G184" s="9"/>
      <c r="K184" s="9"/>
      <c r="L184" s="9"/>
      <c r="M184" s="9"/>
      <c r="N184" s="9"/>
      <c r="O184" s="9"/>
      <c r="P184" s="17"/>
      <c r="Q184" s="9"/>
      <c r="R184" s="9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</row>
    <row r="185" spans="1:33" ht="12.75">
      <c r="A185" s="13">
        <v>39846</v>
      </c>
      <c r="B185" t="s">
        <v>2</v>
      </c>
      <c r="C185" s="2">
        <f>+C183</f>
        <v>95842.26708917435</v>
      </c>
      <c r="D185" s="2">
        <f>+D183</f>
        <v>103336.84708917433</v>
      </c>
      <c r="E185" s="2">
        <f>+E183</f>
        <v>-7494.580000000024</v>
      </c>
      <c r="F185" s="2">
        <f>+F183</f>
        <v>96708.11086543274</v>
      </c>
      <c r="G185" s="2">
        <f>+G183</f>
        <v>5836596.8100000005</v>
      </c>
      <c r="K185" s="9"/>
      <c r="L185" s="9"/>
      <c r="M185" s="9"/>
      <c r="N185" s="9"/>
      <c r="O185" s="9"/>
      <c r="P185" s="17"/>
      <c r="Q185" s="9"/>
      <c r="R185" s="9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</row>
    <row r="186" spans="2:33" ht="12.75">
      <c r="B186" s="14" t="s">
        <v>29</v>
      </c>
      <c r="C186" s="2">
        <f>+E185*0.0245/365*30.42</f>
        <v>-15.303111036164434</v>
      </c>
      <c r="D186" s="2">
        <f>+C186</f>
        <v>-15.303111036164434</v>
      </c>
      <c r="E186" s="2">
        <v>0</v>
      </c>
      <c r="F186" s="2"/>
      <c r="K186" s="9"/>
      <c r="L186" s="9"/>
      <c r="M186" s="9"/>
      <c r="N186" s="9"/>
      <c r="O186" s="9"/>
      <c r="P186" s="17"/>
      <c r="Q186" s="9"/>
      <c r="R186" s="9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</row>
    <row r="187" spans="2:33" ht="13.5" thickBot="1">
      <c r="B187" t="s">
        <v>21</v>
      </c>
      <c r="C187" s="10">
        <f>+C186+C185</f>
        <v>95826.96397813818</v>
      </c>
      <c r="D187" s="10">
        <f>+D186+D185</f>
        <v>103321.54397813817</v>
      </c>
      <c r="E187" s="10">
        <f>+E186+E185</f>
        <v>-7494.580000000024</v>
      </c>
      <c r="F187" s="10">
        <f>+F186+F185</f>
        <v>96708.11086543274</v>
      </c>
      <c r="G187" s="10">
        <f>+G186+G185</f>
        <v>5836596.8100000005</v>
      </c>
      <c r="K187" s="9"/>
      <c r="L187" s="9"/>
      <c r="M187" s="9"/>
      <c r="N187" s="9"/>
      <c r="O187" s="9"/>
      <c r="P187" s="17"/>
      <c r="Q187" s="9"/>
      <c r="R187" s="9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</row>
    <row r="188" spans="3:33" ht="13.5" thickTop="1">
      <c r="C188" s="9"/>
      <c r="D188" s="9"/>
      <c r="E188" s="9"/>
      <c r="F188" s="9"/>
      <c r="G188" s="9"/>
      <c r="K188" s="9"/>
      <c r="L188" s="9"/>
      <c r="M188" s="9"/>
      <c r="N188" s="9"/>
      <c r="O188" s="9"/>
      <c r="P188" s="17"/>
      <c r="Q188" s="9"/>
      <c r="R188" s="9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</row>
    <row r="189" spans="1:33" ht="12.75">
      <c r="A189" s="13">
        <v>39875</v>
      </c>
      <c r="B189" t="s">
        <v>2</v>
      </c>
      <c r="C189" s="2">
        <f>+C187</f>
        <v>95826.96397813818</v>
      </c>
      <c r="D189" s="2">
        <f>+D187</f>
        <v>103321.54397813817</v>
      </c>
      <c r="E189" s="2">
        <f>+E187</f>
        <v>-7494.580000000024</v>
      </c>
      <c r="F189" s="2">
        <f>+F187</f>
        <v>96708.11086543274</v>
      </c>
      <c r="G189" s="2">
        <f>+G187</f>
        <v>5836596.8100000005</v>
      </c>
      <c r="K189" s="9"/>
      <c r="L189" s="9"/>
      <c r="M189" s="9"/>
      <c r="N189" s="9"/>
      <c r="O189" s="9"/>
      <c r="P189" s="17"/>
      <c r="Q189" s="9"/>
      <c r="R189" s="9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2:33" ht="12.75">
      <c r="B190" s="14" t="s">
        <v>29</v>
      </c>
      <c r="C190" s="2">
        <f>+E189*0.0245/365*30.42</f>
        <v>-15.303111036164434</v>
      </c>
      <c r="D190" s="2">
        <f>+C190</f>
        <v>-15.303111036164434</v>
      </c>
      <c r="E190" s="2">
        <v>0</v>
      </c>
      <c r="F190" s="2"/>
      <c r="K190" s="9"/>
      <c r="L190" s="9"/>
      <c r="M190" s="9"/>
      <c r="N190" s="9"/>
      <c r="O190" s="9"/>
      <c r="P190" s="17"/>
      <c r="Q190" s="9"/>
      <c r="R190" s="9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</row>
    <row r="191" spans="2:33" ht="13.5" thickBot="1">
      <c r="B191" t="s">
        <v>21</v>
      </c>
      <c r="C191" s="10">
        <f>+C190+C189</f>
        <v>95811.66086710202</v>
      </c>
      <c r="D191" s="10">
        <f>+D190+D189</f>
        <v>103306.24086710201</v>
      </c>
      <c r="E191" s="10">
        <f>+E190+E189</f>
        <v>-7494.580000000024</v>
      </c>
      <c r="F191" s="10">
        <f>+F190+F189</f>
        <v>96708.11086543274</v>
      </c>
      <c r="G191" s="10">
        <f>+G190+G189</f>
        <v>5836596.8100000005</v>
      </c>
      <c r="K191" s="9"/>
      <c r="L191" s="9"/>
      <c r="M191" s="9"/>
      <c r="N191" s="9"/>
      <c r="O191" s="9"/>
      <c r="P191" s="17"/>
      <c r="Q191" s="9"/>
      <c r="R191" s="9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3:33" ht="13.5" thickTop="1">
      <c r="C192" s="9"/>
      <c r="D192" s="9"/>
      <c r="E192" s="9"/>
      <c r="F192" s="9"/>
      <c r="G192" s="9"/>
      <c r="K192" s="9"/>
      <c r="L192" s="9"/>
      <c r="M192" s="9"/>
      <c r="N192" s="9"/>
      <c r="O192" s="9"/>
      <c r="P192" s="17"/>
      <c r="Q192" s="9"/>
      <c r="R192" s="9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</row>
    <row r="193" spans="1:33" ht="12.75">
      <c r="A193" s="13">
        <v>39906</v>
      </c>
      <c r="B193" t="s">
        <v>2</v>
      </c>
      <c r="C193" s="2">
        <f>+C191</f>
        <v>95811.66086710202</v>
      </c>
      <c r="D193" s="2">
        <f>+D191</f>
        <v>103306.24086710201</v>
      </c>
      <c r="E193" s="2">
        <f>+E191</f>
        <v>-7494.580000000024</v>
      </c>
      <c r="F193" s="2">
        <f>+F191</f>
        <v>96708.11086543274</v>
      </c>
      <c r="G193" s="2">
        <f>+G191</f>
        <v>5836596.8100000005</v>
      </c>
      <c r="K193" s="9"/>
      <c r="L193" s="9"/>
      <c r="M193" s="9"/>
      <c r="N193" s="9"/>
      <c r="O193" s="9"/>
      <c r="P193" s="17"/>
      <c r="Q193" s="9"/>
      <c r="R193" s="9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2:33" ht="12.75">
      <c r="B194" s="14" t="s">
        <v>30</v>
      </c>
      <c r="C194" s="2">
        <f>+E193*0.01/365*30.42</f>
        <v>-6.246167769863034</v>
      </c>
      <c r="D194" s="2">
        <f>+C194</f>
        <v>-6.246167769863034</v>
      </c>
      <c r="E194" s="2">
        <v>0</v>
      </c>
      <c r="F194" s="2"/>
      <c r="K194" s="9"/>
      <c r="L194" s="9"/>
      <c r="M194" s="9"/>
      <c r="N194" s="9"/>
      <c r="O194" s="9"/>
      <c r="P194" s="17"/>
      <c r="Q194" s="9"/>
      <c r="R194" s="9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</row>
    <row r="195" spans="2:33" ht="13.5" thickBot="1">
      <c r="B195" t="s">
        <v>21</v>
      </c>
      <c r="C195" s="10">
        <f>+C194+C193</f>
        <v>95805.41469933216</v>
      </c>
      <c r="D195" s="10">
        <f>+D194+D193</f>
        <v>103299.99469933215</v>
      </c>
      <c r="E195" s="10">
        <f>+E194+E193</f>
        <v>-7494.580000000024</v>
      </c>
      <c r="F195" s="10">
        <f>+F194+F193</f>
        <v>96708.11086543274</v>
      </c>
      <c r="G195" s="10">
        <f>+G194+G193</f>
        <v>5836596.8100000005</v>
      </c>
      <c r="K195" s="9"/>
      <c r="L195" s="9"/>
      <c r="M195" s="9"/>
      <c r="N195" s="9"/>
      <c r="O195" s="9"/>
      <c r="P195" s="17"/>
      <c r="Q195" s="9"/>
      <c r="R195" s="9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</row>
    <row r="196" spans="3:33" ht="13.5" thickTop="1">
      <c r="C196" s="9"/>
      <c r="D196" s="9"/>
      <c r="E196" s="9"/>
      <c r="F196" s="9"/>
      <c r="G196" s="9"/>
      <c r="K196" s="9"/>
      <c r="L196" s="9"/>
      <c r="M196" s="9"/>
      <c r="N196" s="9"/>
      <c r="O196" s="9"/>
      <c r="P196" s="17"/>
      <c r="Q196" s="9"/>
      <c r="R196" s="9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</row>
    <row r="197" spans="1:33" ht="12.75">
      <c r="A197" s="13">
        <v>39936</v>
      </c>
      <c r="B197" t="s">
        <v>2</v>
      </c>
      <c r="C197" s="2">
        <f>+C195</f>
        <v>95805.41469933216</v>
      </c>
      <c r="D197" s="2">
        <f>+D195</f>
        <v>103299.99469933215</v>
      </c>
      <c r="E197" s="2">
        <f>+E195</f>
        <v>-7494.580000000024</v>
      </c>
      <c r="F197" s="2">
        <f>+F195</f>
        <v>96708.11086543274</v>
      </c>
      <c r="G197" s="2">
        <f>+G195</f>
        <v>5836596.8100000005</v>
      </c>
      <c r="K197" s="9"/>
      <c r="L197" s="9"/>
      <c r="M197" s="9"/>
      <c r="N197" s="9"/>
      <c r="O197" s="9"/>
      <c r="P197" s="17"/>
      <c r="Q197" s="9"/>
      <c r="R197" s="9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</row>
    <row r="198" spans="2:33" ht="12.75">
      <c r="B198" s="14" t="s">
        <v>30</v>
      </c>
      <c r="C198" s="2">
        <f>+E197*0.01/365*30.42</f>
        <v>-6.246167769863034</v>
      </c>
      <c r="D198" s="2">
        <f>+C198</f>
        <v>-6.246167769863034</v>
      </c>
      <c r="E198" s="2">
        <v>0</v>
      </c>
      <c r="F198" s="2"/>
      <c r="K198" s="9"/>
      <c r="L198" s="9"/>
      <c r="M198" s="9"/>
      <c r="N198" s="9"/>
      <c r="O198" s="9"/>
      <c r="P198" s="17"/>
      <c r="Q198" s="9"/>
      <c r="R198" s="9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</row>
    <row r="199" spans="2:33" ht="13.5" thickBot="1">
      <c r="B199" t="s">
        <v>21</v>
      </c>
      <c r="C199" s="10">
        <f>+C198+C197</f>
        <v>95799.1685315623</v>
      </c>
      <c r="D199" s="10">
        <f>+D198+D197</f>
        <v>103293.74853156229</v>
      </c>
      <c r="E199" s="10">
        <f>+E198+E197</f>
        <v>-7494.580000000024</v>
      </c>
      <c r="F199" s="10">
        <f>+F198+F197</f>
        <v>96708.11086543274</v>
      </c>
      <c r="G199" s="10">
        <f>+G198+G197</f>
        <v>5836596.8100000005</v>
      </c>
      <c r="K199" s="9"/>
      <c r="L199" s="9"/>
      <c r="M199" s="9"/>
      <c r="N199" s="9"/>
      <c r="O199" s="9"/>
      <c r="P199" s="17"/>
      <c r="Q199" s="9"/>
      <c r="R199" s="9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</row>
    <row r="200" spans="3:33" ht="13.5" thickTop="1">
      <c r="C200" s="9"/>
      <c r="D200" s="9"/>
      <c r="E200" s="9"/>
      <c r="F200" s="9"/>
      <c r="G200" s="9"/>
      <c r="K200" s="9"/>
      <c r="L200" s="9"/>
      <c r="M200" s="9"/>
      <c r="N200" s="9"/>
      <c r="O200" s="9"/>
      <c r="P200" s="17"/>
      <c r="Q200" s="9"/>
      <c r="R200" s="9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</row>
    <row r="201" spans="1:33" ht="12.75">
      <c r="A201" s="13">
        <v>39967</v>
      </c>
      <c r="B201" t="s">
        <v>2</v>
      </c>
      <c r="C201" s="2">
        <f>+C199</f>
        <v>95799.1685315623</v>
      </c>
      <c r="D201" s="2">
        <f>+D199</f>
        <v>103293.74853156229</v>
      </c>
      <c r="E201" s="2">
        <f>+E199</f>
        <v>-7494.580000000024</v>
      </c>
      <c r="F201" s="2">
        <f>+F199</f>
        <v>96708.11086543274</v>
      </c>
      <c r="G201" s="2">
        <f>+G199</f>
        <v>5836596.8100000005</v>
      </c>
      <c r="K201" s="9"/>
      <c r="L201" s="9"/>
      <c r="M201" s="9"/>
      <c r="N201" s="9"/>
      <c r="O201" s="9"/>
      <c r="P201" s="17"/>
      <c r="Q201" s="9"/>
      <c r="R201" s="9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</row>
    <row r="202" spans="2:33" ht="12.75">
      <c r="B202" s="14" t="s">
        <v>30</v>
      </c>
      <c r="C202" s="2">
        <f>+E201*0.01/365*30.42</f>
        <v>-6.246167769863034</v>
      </c>
      <c r="D202" s="2">
        <f>+C202</f>
        <v>-6.246167769863034</v>
      </c>
      <c r="E202" s="2">
        <v>0</v>
      </c>
      <c r="F202" s="2"/>
      <c r="K202" s="9"/>
      <c r="L202" s="9"/>
      <c r="M202" s="9"/>
      <c r="N202" s="9"/>
      <c r="O202" s="9"/>
      <c r="P202" s="17"/>
      <c r="Q202" s="9"/>
      <c r="R202" s="9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</row>
    <row r="203" spans="2:33" ht="13.5" thickBot="1">
      <c r="B203" t="s">
        <v>21</v>
      </c>
      <c r="C203" s="10">
        <f>+C202+C201</f>
        <v>95792.92236379244</v>
      </c>
      <c r="D203" s="10">
        <f>+D202+D201</f>
        <v>103287.50236379243</v>
      </c>
      <c r="E203" s="10">
        <f>+E202+E201</f>
        <v>-7494.580000000024</v>
      </c>
      <c r="F203" s="10">
        <f>+F202+F201</f>
        <v>96708.11086543274</v>
      </c>
      <c r="G203" s="10">
        <f>+G202+G201</f>
        <v>5836596.8100000005</v>
      </c>
      <c r="K203" s="9"/>
      <c r="L203" s="9"/>
      <c r="M203" s="9"/>
      <c r="N203" s="9"/>
      <c r="O203" s="9"/>
      <c r="P203" s="17"/>
      <c r="Q203" s="9"/>
      <c r="R203" s="9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</row>
    <row r="204" spans="3:33" ht="13.5" thickTop="1">
      <c r="C204" s="9"/>
      <c r="D204" s="9"/>
      <c r="E204" s="9"/>
      <c r="F204" s="9"/>
      <c r="G204" s="9"/>
      <c r="K204" s="9"/>
      <c r="L204" s="9"/>
      <c r="M204" s="9"/>
      <c r="N204" s="9"/>
      <c r="O204" s="9"/>
      <c r="P204" s="17"/>
      <c r="Q204" s="9"/>
      <c r="R204" s="9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</row>
    <row r="205" spans="1:33" ht="12.75">
      <c r="A205" s="13">
        <v>40003</v>
      </c>
      <c r="B205" t="s">
        <v>2</v>
      </c>
      <c r="C205" s="9">
        <f>C203</f>
        <v>95792.92236379244</v>
      </c>
      <c r="D205" s="9">
        <f>D203</f>
        <v>103287.50236379243</v>
      </c>
      <c r="E205" s="9">
        <f>E203</f>
        <v>-7494.580000000024</v>
      </c>
      <c r="F205" s="9">
        <f>F203</f>
        <v>96708.11086543274</v>
      </c>
      <c r="G205" s="9">
        <f>G203</f>
        <v>5836596.8100000005</v>
      </c>
      <c r="K205" s="9"/>
      <c r="L205" s="9"/>
      <c r="M205" s="9"/>
      <c r="N205" s="9"/>
      <c r="O205" s="9"/>
      <c r="P205" s="17"/>
      <c r="Q205" s="9"/>
      <c r="R205" s="9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</row>
    <row r="206" spans="2:33" ht="12.75">
      <c r="B206" s="14" t="s">
        <v>31</v>
      </c>
      <c r="C206" s="9">
        <f>E205*0.0055/365*30.42</f>
        <v>-3.4353922734246685</v>
      </c>
      <c r="D206" s="9">
        <f>C206</f>
        <v>-3.4353922734246685</v>
      </c>
      <c r="E206" s="9">
        <v>0</v>
      </c>
      <c r="F206" s="9"/>
      <c r="G206" s="9"/>
      <c r="K206" s="9"/>
      <c r="L206" s="9"/>
      <c r="M206" s="9"/>
      <c r="N206" s="9"/>
      <c r="O206" s="9"/>
      <c r="P206" s="17"/>
      <c r="Q206" s="9"/>
      <c r="R206" s="9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2:33" ht="13.5" thickBot="1">
      <c r="B207" t="s">
        <v>21</v>
      </c>
      <c r="C207" s="26">
        <f>C205+C206</f>
        <v>95789.48697151901</v>
      </c>
      <c r="D207" s="26">
        <f>D205+D206</f>
        <v>103284.066971519</v>
      </c>
      <c r="E207" s="26">
        <f>E205+E206</f>
        <v>-7494.580000000024</v>
      </c>
      <c r="F207" s="26">
        <f>F205+F206</f>
        <v>96708.11086543274</v>
      </c>
      <c r="G207" s="26">
        <f>G205+G206</f>
        <v>5836596.8100000005</v>
      </c>
      <c r="K207" s="9"/>
      <c r="L207" s="9"/>
      <c r="M207" s="9"/>
      <c r="N207" s="9"/>
      <c r="O207" s="9"/>
      <c r="P207" s="17"/>
      <c r="Q207" s="9"/>
      <c r="R207" s="9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</row>
    <row r="208" spans="3:33" ht="12.75">
      <c r="C208" s="9"/>
      <c r="D208" s="9"/>
      <c r="E208" s="9"/>
      <c r="F208" s="9"/>
      <c r="G208" s="9"/>
      <c r="K208" s="9"/>
      <c r="L208" s="9"/>
      <c r="M208" s="9"/>
      <c r="N208" s="9"/>
      <c r="O208" s="9"/>
      <c r="P208" s="17"/>
      <c r="Q208" s="9"/>
      <c r="R208" s="9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</row>
    <row r="209" spans="1:33" ht="12.75">
      <c r="A209" s="13">
        <v>40034</v>
      </c>
      <c r="B209" t="s">
        <v>2</v>
      </c>
      <c r="C209" s="9">
        <f>C207</f>
        <v>95789.48697151901</v>
      </c>
      <c r="D209" s="9">
        <f>D207</f>
        <v>103284.066971519</v>
      </c>
      <c r="E209" s="9">
        <f>E207</f>
        <v>-7494.580000000024</v>
      </c>
      <c r="F209" s="9">
        <f>F207</f>
        <v>96708.11086543274</v>
      </c>
      <c r="G209" s="9">
        <f>G207</f>
        <v>5836596.8100000005</v>
      </c>
      <c r="K209" s="9"/>
      <c r="L209" s="9"/>
      <c r="M209" s="9"/>
      <c r="N209" s="9"/>
      <c r="O209" s="9"/>
      <c r="P209" s="17"/>
      <c r="Q209" s="9"/>
      <c r="R209" s="9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2:33" ht="12.75">
      <c r="B210" s="14" t="s">
        <v>31</v>
      </c>
      <c r="C210" s="9">
        <f>E209*0.0055/365*30.42</f>
        <v>-3.4353922734246685</v>
      </c>
      <c r="D210" s="9">
        <f>C210</f>
        <v>-3.4353922734246685</v>
      </c>
      <c r="E210" s="9">
        <v>0</v>
      </c>
      <c r="F210" s="9"/>
      <c r="G210" s="9"/>
      <c r="K210" s="9"/>
      <c r="L210" s="9"/>
      <c r="M210" s="9"/>
      <c r="N210" s="9"/>
      <c r="O210" s="9"/>
      <c r="P210" s="17"/>
      <c r="Q210" s="9"/>
      <c r="R210" s="9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</row>
    <row r="211" spans="2:33" ht="13.5" thickBot="1">
      <c r="B211" t="s">
        <v>21</v>
      </c>
      <c r="C211" s="26">
        <f>C209+C210</f>
        <v>95786.05157924558</v>
      </c>
      <c r="D211" s="26">
        <f>D209+D210</f>
        <v>103280.63157924557</v>
      </c>
      <c r="E211" s="26">
        <f>E209+E210</f>
        <v>-7494.580000000024</v>
      </c>
      <c r="F211" s="26">
        <f>F209+F210</f>
        <v>96708.11086543274</v>
      </c>
      <c r="G211" s="26">
        <f>G209+G210</f>
        <v>5836596.8100000005</v>
      </c>
      <c r="K211" s="9"/>
      <c r="L211" s="9"/>
      <c r="M211" s="9"/>
      <c r="N211" s="9"/>
      <c r="O211" s="9"/>
      <c r="P211" s="17"/>
      <c r="Q211" s="9"/>
      <c r="R211" s="9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3:33" ht="12.75">
      <c r="C212" s="9"/>
      <c r="D212" s="9"/>
      <c r="E212" s="9"/>
      <c r="F212" s="9"/>
      <c r="G212" s="9"/>
      <c r="K212" s="9"/>
      <c r="L212" s="9"/>
      <c r="M212" s="9"/>
      <c r="N212" s="9"/>
      <c r="O212" s="9"/>
      <c r="P212" s="17"/>
      <c r="Q212" s="9"/>
      <c r="R212" s="9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</row>
    <row r="213" spans="1:33" ht="12.75">
      <c r="A213" s="13">
        <v>40065</v>
      </c>
      <c r="B213" t="s">
        <v>2</v>
      </c>
      <c r="C213" s="9">
        <f>C211</f>
        <v>95786.05157924558</v>
      </c>
      <c r="D213" s="9">
        <f>D211</f>
        <v>103280.63157924557</v>
      </c>
      <c r="E213" s="9">
        <f>E211</f>
        <v>-7494.580000000024</v>
      </c>
      <c r="F213" s="9">
        <f>F211</f>
        <v>96708.11086543274</v>
      </c>
      <c r="G213" s="9">
        <f>G211</f>
        <v>5836596.8100000005</v>
      </c>
      <c r="K213" s="9"/>
      <c r="L213" s="9"/>
      <c r="M213" s="9"/>
      <c r="N213" s="9"/>
      <c r="O213" s="9"/>
      <c r="P213" s="17"/>
      <c r="Q213" s="9"/>
      <c r="R213" s="9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</row>
    <row r="214" spans="2:33" ht="12.75">
      <c r="B214" s="14" t="s">
        <v>31</v>
      </c>
      <c r="C214" s="9">
        <f>E213*0.0055/365*30.42</f>
        <v>-3.4353922734246685</v>
      </c>
      <c r="D214" s="9">
        <f>C214</f>
        <v>-3.4353922734246685</v>
      </c>
      <c r="E214" s="9">
        <v>0</v>
      </c>
      <c r="F214" s="9"/>
      <c r="G214" s="9"/>
      <c r="K214" s="9"/>
      <c r="L214" s="9"/>
      <c r="M214" s="9"/>
      <c r="N214" s="9"/>
      <c r="O214" s="9"/>
      <c r="P214" s="17"/>
      <c r="Q214" s="9"/>
      <c r="R214" s="9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</row>
    <row r="215" spans="2:33" ht="13.5" thickBot="1">
      <c r="B215" t="s">
        <v>21</v>
      </c>
      <c r="C215" s="26">
        <f>C213+C214</f>
        <v>95782.61618697215</v>
      </c>
      <c r="D215" s="26">
        <f>D213+D214</f>
        <v>103277.19618697214</v>
      </c>
      <c r="E215" s="26">
        <f>E213+E214</f>
        <v>-7494.580000000024</v>
      </c>
      <c r="F215" s="26">
        <f>F213+F214</f>
        <v>96708.11086543274</v>
      </c>
      <c r="G215" s="26">
        <f>G213+G214</f>
        <v>5836596.8100000005</v>
      </c>
      <c r="K215" s="9"/>
      <c r="L215" s="9"/>
      <c r="M215" s="9"/>
      <c r="N215" s="9"/>
      <c r="O215" s="9"/>
      <c r="P215" s="17"/>
      <c r="Q215" s="9"/>
      <c r="R215" s="9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</row>
    <row r="216" spans="3:33" ht="12.75">
      <c r="C216" s="9"/>
      <c r="D216" s="9"/>
      <c r="E216" s="9"/>
      <c r="F216" s="9"/>
      <c r="G216" s="9"/>
      <c r="K216" s="9"/>
      <c r="L216" s="9"/>
      <c r="M216" s="9"/>
      <c r="N216" s="9"/>
      <c r="O216" s="9"/>
      <c r="P216" s="17"/>
      <c r="Q216" s="9"/>
      <c r="R216" s="9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</row>
    <row r="217" spans="1:33" ht="12.75">
      <c r="A217" s="13">
        <v>40096</v>
      </c>
      <c r="B217" t="s">
        <v>2</v>
      </c>
      <c r="C217" s="9">
        <f>C215</f>
        <v>95782.61618697215</v>
      </c>
      <c r="D217" s="9">
        <f>D215</f>
        <v>103277.19618697214</v>
      </c>
      <c r="E217" s="9">
        <f>E215</f>
        <v>-7494.580000000024</v>
      </c>
      <c r="F217" s="9">
        <f>F215</f>
        <v>96708.11086543274</v>
      </c>
      <c r="G217" s="9">
        <f>G215</f>
        <v>5836596.8100000005</v>
      </c>
      <c r="K217" s="9"/>
      <c r="L217" s="9"/>
      <c r="M217" s="9"/>
      <c r="N217" s="9"/>
      <c r="O217" s="9"/>
      <c r="P217" s="17"/>
      <c r="Q217" s="9"/>
      <c r="R217" s="9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2:33" ht="12.75">
      <c r="B218" s="14" t="s">
        <v>31</v>
      </c>
      <c r="C218" s="9">
        <f>E217*0.0055/365*30.42</f>
        <v>-3.4353922734246685</v>
      </c>
      <c r="D218" s="9">
        <f>C218</f>
        <v>-3.4353922734246685</v>
      </c>
      <c r="E218" s="9">
        <v>0</v>
      </c>
      <c r="F218" s="9"/>
      <c r="G218" s="9"/>
      <c r="K218" s="9"/>
      <c r="L218" s="9"/>
      <c r="M218" s="9"/>
      <c r="N218" s="9"/>
      <c r="O218" s="9"/>
      <c r="P218" s="17"/>
      <c r="Q218" s="9"/>
      <c r="R218" s="9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</row>
    <row r="219" spans="2:33" ht="13.5" thickBot="1">
      <c r="B219" t="s">
        <v>21</v>
      </c>
      <c r="C219" s="26">
        <f>C217+C218</f>
        <v>95779.18079469872</v>
      </c>
      <c r="D219" s="26">
        <f>D217+D218</f>
        <v>103273.76079469871</v>
      </c>
      <c r="E219" s="26">
        <f>E217+E218</f>
        <v>-7494.580000000024</v>
      </c>
      <c r="F219" s="26">
        <f>F217+F218</f>
        <v>96708.11086543274</v>
      </c>
      <c r="G219" s="26">
        <f>G217+G218</f>
        <v>5836596.8100000005</v>
      </c>
      <c r="K219" s="9"/>
      <c r="L219" s="9"/>
      <c r="M219" s="9"/>
      <c r="N219" s="9"/>
      <c r="O219" s="9"/>
      <c r="P219" s="17"/>
      <c r="Q219" s="9"/>
      <c r="R219" s="9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</row>
    <row r="220" spans="3:33" ht="12.75">
      <c r="C220" s="9"/>
      <c r="D220" s="9"/>
      <c r="E220" s="9"/>
      <c r="F220" s="9"/>
      <c r="G220" s="9"/>
      <c r="K220" s="9"/>
      <c r="L220" s="9"/>
      <c r="M220" s="9"/>
      <c r="N220" s="9"/>
      <c r="O220" s="9"/>
      <c r="P220" s="17"/>
      <c r="Q220" s="9"/>
      <c r="R220" s="9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</row>
    <row r="221" spans="1:33" ht="12.75">
      <c r="A221" s="13">
        <v>40128</v>
      </c>
      <c r="B221" t="s">
        <v>2</v>
      </c>
      <c r="C221" s="9">
        <f>C219</f>
        <v>95779.18079469872</v>
      </c>
      <c r="D221" s="9">
        <f>D219</f>
        <v>103273.76079469871</v>
      </c>
      <c r="E221" s="9">
        <f>E219</f>
        <v>-7494.580000000024</v>
      </c>
      <c r="F221" s="9">
        <f>F219</f>
        <v>96708.11086543274</v>
      </c>
      <c r="G221" s="9">
        <f>G219</f>
        <v>5836596.8100000005</v>
      </c>
      <c r="K221" s="9"/>
      <c r="L221" s="9"/>
      <c r="M221" s="9"/>
      <c r="N221" s="9"/>
      <c r="O221" s="9"/>
      <c r="P221" s="17"/>
      <c r="Q221" s="9"/>
      <c r="R221" s="9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</row>
    <row r="222" spans="2:33" ht="12.75">
      <c r="B222" s="14" t="s">
        <v>31</v>
      </c>
      <c r="C222" s="9">
        <f>E221*0.0055/365*30.42</f>
        <v>-3.4353922734246685</v>
      </c>
      <c r="D222" s="9">
        <f>C222</f>
        <v>-3.4353922734246685</v>
      </c>
      <c r="E222" s="9">
        <v>0</v>
      </c>
      <c r="F222" s="9"/>
      <c r="G222" s="9"/>
      <c r="K222" s="9"/>
      <c r="L222" s="9"/>
      <c r="M222" s="9"/>
      <c r="N222" s="9"/>
      <c r="O222" s="9"/>
      <c r="P222" s="17"/>
      <c r="Q222" s="9"/>
      <c r="R222" s="9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</row>
    <row r="223" spans="2:33" ht="13.5" thickBot="1">
      <c r="B223" t="s">
        <v>21</v>
      </c>
      <c r="C223" s="26">
        <f>C221+C222</f>
        <v>95775.7454024253</v>
      </c>
      <c r="D223" s="26">
        <f>D221+D222</f>
        <v>103270.32540242528</v>
      </c>
      <c r="E223" s="26">
        <f>E221+E222</f>
        <v>-7494.580000000024</v>
      </c>
      <c r="F223" s="26">
        <f>F221+F222</f>
        <v>96708.11086543274</v>
      </c>
      <c r="G223" s="26">
        <f>G221+G222</f>
        <v>5836596.8100000005</v>
      </c>
      <c r="K223" s="9"/>
      <c r="L223" s="9"/>
      <c r="M223" s="9"/>
      <c r="N223" s="9"/>
      <c r="O223" s="9"/>
      <c r="P223" s="17"/>
      <c r="Q223" s="9"/>
      <c r="R223" s="9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</row>
    <row r="224" spans="3:33" ht="12.75">
      <c r="C224" s="9"/>
      <c r="D224" s="9"/>
      <c r="E224" s="9"/>
      <c r="F224" s="9"/>
      <c r="G224" s="9"/>
      <c r="K224" s="9"/>
      <c r="L224" s="9"/>
      <c r="M224" s="9"/>
      <c r="N224" s="9"/>
      <c r="O224" s="9"/>
      <c r="P224" s="17"/>
      <c r="Q224" s="9"/>
      <c r="R224" s="9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</row>
    <row r="225" spans="1:33" ht="12.75">
      <c r="A225" s="13">
        <v>40159</v>
      </c>
      <c r="B225" t="s">
        <v>2</v>
      </c>
      <c r="C225" s="9">
        <f>C223</f>
        <v>95775.7454024253</v>
      </c>
      <c r="D225" s="9">
        <f>D223</f>
        <v>103270.32540242528</v>
      </c>
      <c r="E225" s="9">
        <f>E223</f>
        <v>-7494.580000000024</v>
      </c>
      <c r="F225" s="9">
        <f>F223</f>
        <v>96708.11086543274</v>
      </c>
      <c r="G225" s="9">
        <f>G223</f>
        <v>5836596.8100000005</v>
      </c>
      <c r="K225" s="9"/>
      <c r="L225" s="9"/>
      <c r="M225" s="9"/>
      <c r="N225" s="9"/>
      <c r="O225" s="9"/>
      <c r="P225" s="17"/>
      <c r="Q225" s="9"/>
      <c r="R225" s="9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</row>
    <row r="226" spans="2:33" ht="12.75">
      <c r="B226" s="14" t="s">
        <v>31</v>
      </c>
      <c r="C226" s="9">
        <f>E225*0.0055/365*30.42</f>
        <v>-3.4353922734246685</v>
      </c>
      <c r="D226" s="9">
        <f>C226</f>
        <v>-3.4353922734246685</v>
      </c>
      <c r="E226" s="9">
        <v>0</v>
      </c>
      <c r="F226" s="9"/>
      <c r="G226" s="9"/>
      <c r="K226" s="9"/>
      <c r="L226" s="9"/>
      <c r="M226" s="9"/>
      <c r="N226" s="9"/>
      <c r="O226" s="9"/>
      <c r="P226" s="17"/>
      <c r="Q226" s="9"/>
      <c r="R226" s="9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</row>
    <row r="227" spans="2:33" ht="13.5" thickBot="1">
      <c r="B227" t="s">
        <v>21</v>
      </c>
      <c r="C227" s="27">
        <f>C225+C226</f>
        <v>95772.31001015186</v>
      </c>
      <c r="D227" s="26">
        <f>D225+D226</f>
        <v>103266.89001015185</v>
      </c>
      <c r="E227" s="26">
        <f>E225+E226</f>
        <v>-7494.580000000024</v>
      </c>
      <c r="F227" s="26">
        <f>F225+F226</f>
        <v>96708.11086543274</v>
      </c>
      <c r="G227" s="26">
        <f>G225+G226</f>
        <v>5836596.8100000005</v>
      </c>
      <c r="K227" s="9"/>
      <c r="L227" s="9"/>
      <c r="M227" s="9"/>
      <c r="N227" s="9"/>
      <c r="O227" s="9"/>
      <c r="P227" s="17"/>
      <c r="Q227" s="9"/>
      <c r="R227" s="9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</row>
    <row r="228" spans="3:33" ht="12.75">
      <c r="C228" s="9"/>
      <c r="D228" s="9"/>
      <c r="E228" s="9"/>
      <c r="F228" s="9"/>
      <c r="G228" s="9"/>
      <c r="K228" s="9"/>
      <c r="L228" s="9"/>
      <c r="M228" s="9"/>
      <c r="N228" s="9"/>
      <c r="O228" s="9"/>
      <c r="P228" s="17"/>
      <c r="Q228" s="9"/>
      <c r="R228" s="9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</row>
    <row r="229" spans="2:33" ht="12.75">
      <c r="B229" s="1" t="s">
        <v>58</v>
      </c>
      <c r="C229" s="28">
        <f>+C226+C222+C218+C214+C210+C206+C202+C198+C194+C190+C186+C182</f>
        <v>-85.26019005863043</v>
      </c>
      <c r="D229" s="9"/>
      <c r="E229" s="9"/>
      <c r="F229" s="9"/>
      <c r="G229" s="9"/>
      <c r="K229" s="9"/>
      <c r="L229" s="9"/>
      <c r="M229" s="9"/>
      <c r="N229" s="9"/>
      <c r="O229" s="9"/>
      <c r="P229" s="17"/>
      <c r="Q229" s="9"/>
      <c r="R229" s="9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</row>
    <row r="230" spans="2:33" ht="12.75">
      <c r="B230" s="14"/>
      <c r="C230" s="28"/>
      <c r="D230" s="9"/>
      <c r="E230" s="9"/>
      <c r="F230" s="9"/>
      <c r="G230" s="9"/>
      <c r="K230" s="9"/>
      <c r="L230" s="9"/>
      <c r="M230" s="9"/>
      <c r="N230" s="9"/>
      <c r="O230" s="9"/>
      <c r="P230" s="17"/>
      <c r="Q230" s="9"/>
      <c r="R230" s="9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</row>
    <row r="231" spans="1:33" ht="12.75">
      <c r="A231" s="13">
        <v>40188</v>
      </c>
      <c r="B231" t="s">
        <v>2</v>
      </c>
      <c r="C231" s="9">
        <f>C227</f>
        <v>95772.31001015186</v>
      </c>
      <c r="D231" s="9">
        <f>D227</f>
        <v>103266.89001015185</v>
      </c>
      <c r="E231" s="9">
        <f>E227</f>
        <v>-7494.580000000024</v>
      </c>
      <c r="F231" s="9">
        <f>F227</f>
        <v>96708.11086543274</v>
      </c>
      <c r="G231" s="9">
        <f>G227</f>
        <v>5836596.8100000005</v>
      </c>
      <c r="K231" s="9"/>
      <c r="L231" s="9"/>
      <c r="M231" s="9"/>
      <c r="N231" s="9"/>
      <c r="O231" s="9"/>
      <c r="P231" s="17"/>
      <c r="Q231" s="9"/>
      <c r="R231" s="9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</row>
    <row r="232" spans="2:33" ht="12.75">
      <c r="B232" s="14" t="s">
        <v>31</v>
      </c>
      <c r="C232" s="9">
        <f>E231*0.0055/365*30.42</f>
        <v>-3.4353922734246685</v>
      </c>
      <c r="D232" s="9">
        <f>C232</f>
        <v>-3.4353922734246685</v>
      </c>
      <c r="E232" s="9">
        <v>0</v>
      </c>
      <c r="F232" s="9"/>
      <c r="G232" s="9"/>
      <c r="K232" s="9"/>
      <c r="L232" s="9"/>
      <c r="M232" s="9"/>
      <c r="N232" s="9"/>
      <c r="O232" s="9"/>
      <c r="P232" s="17"/>
      <c r="Q232" s="9"/>
      <c r="R232" s="9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</row>
    <row r="233" spans="2:33" ht="13.5" thickBot="1">
      <c r="B233" t="s">
        <v>21</v>
      </c>
      <c r="C233" s="27">
        <f>C231+C232</f>
        <v>95768.87461787843</v>
      </c>
      <c r="D233" s="26">
        <f>D231+D232</f>
        <v>103263.45461787842</v>
      </c>
      <c r="E233" s="26">
        <f>E231+E232</f>
        <v>-7494.580000000024</v>
      </c>
      <c r="F233" s="26">
        <f>F231+F232</f>
        <v>96708.11086543274</v>
      </c>
      <c r="G233" s="26">
        <f>G231+G232</f>
        <v>5836596.8100000005</v>
      </c>
      <c r="K233" s="9"/>
      <c r="L233" s="9"/>
      <c r="M233" s="9"/>
      <c r="N233" s="9"/>
      <c r="O233" s="9"/>
      <c r="P233" s="17"/>
      <c r="Q233" s="9"/>
      <c r="R233" s="9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</row>
    <row r="234" spans="2:33" ht="12.75">
      <c r="B234" s="14"/>
      <c r="C234" s="28"/>
      <c r="D234" s="9"/>
      <c r="E234" s="9"/>
      <c r="F234" s="9"/>
      <c r="G234" s="9"/>
      <c r="K234" s="9"/>
      <c r="L234" s="9"/>
      <c r="M234" s="9"/>
      <c r="N234" s="9"/>
      <c r="O234" s="9"/>
      <c r="P234" s="17"/>
      <c r="Q234" s="9"/>
      <c r="R234" s="9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1:33" ht="12.75">
      <c r="A235" s="13">
        <v>40219</v>
      </c>
      <c r="B235" t="s">
        <v>2</v>
      </c>
      <c r="C235" s="9">
        <f>C233</f>
        <v>95768.87461787843</v>
      </c>
      <c r="D235" s="9">
        <f>D233</f>
        <v>103263.45461787842</v>
      </c>
      <c r="E235" s="9">
        <f>E233</f>
        <v>-7494.580000000024</v>
      </c>
      <c r="F235" s="9">
        <f>F233</f>
        <v>96708.11086543274</v>
      </c>
      <c r="G235" s="9">
        <f>G233</f>
        <v>5836596.8100000005</v>
      </c>
      <c r="K235" s="9"/>
      <c r="L235" s="9"/>
      <c r="M235" s="9"/>
      <c r="N235" s="9"/>
      <c r="O235" s="9"/>
      <c r="P235" s="17"/>
      <c r="Q235" s="9"/>
      <c r="R235" s="9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</row>
    <row r="236" spans="2:33" ht="12.75">
      <c r="B236" s="14" t="s">
        <v>31</v>
      </c>
      <c r="C236" s="9">
        <f>E235*0.0055/365*30.42</f>
        <v>-3.4353922734246685</v>
      </c>
      <c r="D236" s="9">
        <f>C236</f>
        <v>-3.4353922734246685</v>
      </c>
      <c r="E236" s="9">
        <v>0</v>
      </c>
      <c r="F236" s="9"/>
      <c r="G236" s="9"/>
      <c r="K236" s="9"/>
      <c r="L236" s="9"/>
      <c r="M236" s="9"/>
      <c r="N236" s="9"/>
      <c r="O236" s="9"/>
      <c r="P236" s="17"/>
      <c r="Q236" s="9"/>
      <c r="R236" s="9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</row>
    <row r="237" spans="2:33" ht="13.5" thickBot="1">
      <c r="B237" t="s">
        <v>21</v>
      </c>
      <c r="C237" s="27">
        <f>C235+C236</f>
        <v>95765.439225605</v>
      </c>
      <c r="D237" s="26">
        <f>D235+D236</f>
        <v>103260.01922560499</v>
      </c>
      <c r="E237" s="26">
        <f>E235+E236</f>
        <v>-7494.580000000024</v>
      </c>
      <c r="F237" s="26">
        <f>F235+F236</f>
        <v>96708.11086543274</v>
      </c>
      <c r="G237" s="26">
        <f>G235+G236</f>
        <v>5836596.8100000005</v>
      </c>
      <c r="K237" s="9"/>
      <c r="L237" s="9"/>
      <c r="M237" s="9"/>
      <c r="N237" s="9"/>
      <c r="O237" s="9"/>
      <c r="P237" s="17"/>
      <c r="Q237" s="9"/>
      <c r="R237" s="9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</row>
    <row r="238" spans="2:33" ht="12.75">
      <c r="B238" s="14"/>
      <c r="C238" s="28"/>
      <c r="D238" s="9"/>
      <c r="E238" s="9"/>
      <c r="F238" s="9"/>
      <c r="G238" s="9"/>
      <c r="K238" s="9"/>
      <c r="L238" s="9"/>
      <c r="M238" s="9"/>
      <c r="N238" s="9"/>
      <c r="O238" s="9"/>
      <c r="P238" s="17"/>
      <c r="Q238" s="9"/>
      <c r="R238" s="9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</row>
    <row r="239" spans="1:33" ht="12.75">
      <c r="A239" s="13">
        <v>40247</v>
      </c>
      <c r="B239" t="s">
        <v>2</v>
      </c>
      <c r="C239" s="9">
        <f>C237</f>
        <v>95765.439225605</v>
      </c>
      <c r="D239" s="9">
        <f>D237</f>
        <v>103260.01922560499</v>
      </c>
      <c r="E239" s="9">
        <f>E237</f>
        <v>-7494.580000000024</v>
      </c>
      <c r="F239" s="9">
        <f>F227</f>
        <v>96708.11086543274</v>
      </c>
      <c r="G239" s="9">
        <f>G227</f>
        <v>5836596.8100000005</v>
      </c>
      <c r="K239" s="9"/>
      <c r="L239" s="9"/>
      <c r="M239" s="9"/>
      <c r="N239" s="9"/>
      <c r="O239" s="9"/>
      <c r="P239" s="17"/>
      <c r="Q239" s="9"/>
      <c r="R239" s="9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</row>
    <row r="240" spans="2:33" ht="12.75">
      <c r="B240" s="14" t="s">
        <v>31</v>
      </c>
      <c r="C240" s="9">
        <f>E239*0.0055/365*30.42</f>
        <v>-3.4353922734246685</v>
      </c>
      <c r="D240" s="9">
        <f>C240</f>
        <v>-3.4353922734246685</v>
      </c>
      <c r="E240" s="9">
        <v>0</v>
      </c>
      <c r="F240" s="9"/>
      <c r="G240" s="9"/>
      <c r="K240" s="9"/>
      <c r="L240" s="9"/>
      <c r="M240" s="9"/>
      <c r="N240" s="9"/>
      <c r="O240" s="9"/>
      <c r="P240" s="17"/>
      <c r="Q240" s="9"/>
      <c r="R240" s="9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</row>
    <row r="241" spans="2:33" ht="13.5" thickBot="1">
      <c r="B241" t="s">
        <v>21</v>
      </c>
      <c r="C241" s="27">
        <f>C239+C240</f>
        <v>95762.00383333158</v>
      </c>
      <c r="D241" s="26">
        <f>D239+D240</f>
        <v>103256.58383333156</v>
      </c>
      <c r="E241" s="26">
        <f>E239+E240</f>
        <v>-7494.580000000024</v>
      </c>
      <c r="F241" s="26">
        <f>F239+F240</f>
        <v>96708.11086543274</v>
      </c>
      <c r="G241" s="26">
        <f>G239+G240</f>
        <v>5836596.8100000005</v>
      </c>
      <c r="K241" s="9"/>
      <c r="L241" s="9"/>
      <c r="M241" s="9"/>
      <c r="N241" s="9"/>
      <c r="O241" s="9"/>
      <c r="P241" s="17"/>
      <c r="Q241" s="9"/>
      <c r="R241" s="9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</row>
    <row r="242" spans="3:33" ht="12.75">
      <c r="C242" s="9"/>
      <c r="D242" s="9"/>
      <c r="E242" s="9"/>
      <c r="F242" s="9"/>
      <c r="G242" s="9"/>
      <c r="K242" s="9"/>
      <c r="L242" s="9"/>
      <c r="M242" s="9"/>
      <c r="N242" s="9"/>
      <c r="O242" s="9"/>
      <c r="P242" s="17"/>
      <c r="Q242" s="9"/>
      <c r="R242" s="9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</row>
    <row r="243" spans="1:33" ht="12.75">
      <c r="A243" s="13">
        <v>40278</v>
      </c>
      <c r="B243" t="s">
        <v>2</v>
      </c>
      <c r="C243" s="9">
        <f>C241</f>
        <v>95762.00383333158</v>
      </c>
      <c r="D243" s="9">
        <f>D241</f>
        <v>103256.58383333156</v>
      </c>
      <c r="E243" s="9">
        <f>E241</f>
        <v>-7494.580000000024</v>
      </c>
      <c r="F243" s="9">
        <f>F231</f>
        <v>96708.11086543274</v>
      </c>
      <c r="G243" s="9">
        <f>G231</f>
        <v>5836596.8100000005</v>
      </c>
      <c r="K243" s="9"/>
      <c r="L243" s="9"/>
      <c r="M243" s="9"/>
      <c r="N243" s="9"/>
      <c r="O243" s="9"/>
      <c r="P243" s="17"/>
      <c r="Q243" s="9"/>
      <c r="R243" s="9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</row>
    <row r="244" spans="2:33" ht="12.75">
      <c r="B244" s="14" t="s">
        <v>31</v>
      </c>
      <c r="C244" s="9">
        <f>E243*0.0055/365*30.42</f>
        <v>-3.4353922734246685</v>
      </c>
      <c r="D244" s="9">
        <f>C244</f>
        <v>-3.4353922734246685</v>
      </c>
      <c r="E244" s="9">
        <v>0</v>
      </c>
      <c r="F244" s="9"/>
      <c r="G244" s="9"/>
      <c r="K244" s="9"/>
      <c r="L244" s="9"/>
      <c r="M244" s="9"/>
      <c r="N244" s="9"/>
      <c r="O244" s="9"/>
      <c r="P244" s="17"/>
      <c r="Q244" s="9"/>
      <c r="R244" s="9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</row>
    <row r="245" spans="2:33" ht="13.5" thickBot="1">
      <c r="B245" t="s">
        <v>21</v>
      </c>
      <c r="C245" s="27">
        <f>C243+C244</f>
        <v>95758.56844105815</v>
      </c>
      <c r="D245" s="26">
        <f>D243+D244</f>
        <v>103253.14844105813</v>
      </c>
      <c r="E245" s="26">
        <f>E243+E244</f>
        <v>-7494.580000000024</v>
      </c>
      <c r="F245" s="26">
        <f>F243+F244</f>
        <v>96708.11086543274</v>
      </c>
      <c r="G245" s="26">
        <f>G243+G244</f>
        <v>5836596.8100000005</v>
      </c>
      <c r="K245" s="9"/>
      <c r="L245" s="9"/>
      <c r="M245" s="9"/>
      <c r="N245" s="9"/>
      <c r="O245" s="9"/>
      <c r="P245" s="17"/>
      <c r="Q245" s="9"/>
      <c r="R245" s="9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</row>
    <row r="246" spans="3:33" ht="12.75">
      <c r="C246" s="9"/>
      <c r="D246" s="9"/>
      <c r="E246" s="9"/>
      <c r="F246" s="9"/>
      <c r="G246" s="9"/>
      <c r="K246" s="9"/>
      <c r="L246" s="9"/>
      <c r="M246" s="9"/>
      <c r="N246" s="9"/>
      <c r="O246" s="9"/>
      <c r="P246" s="17"/>
      <c r="Q246" s="9"/>
      <c r="R246" s="9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</row>
    <row r="247" spans="1:33" ht="12.75">
      <c r="A247" s="13">
        <v>40308</v>
      </c>
      <c r="B247" t="s">
        <v>2</v>
      </c>
      <c r="C247" s="9">
        <f>C245</f>
        <v>95758.56844105815</v>
      </c>
      <c r="D247" s="9">
        <f>D245</f>
        <v>103253.14844105813</v>
      </c>
      <c r="E247" s="9">
        <f>E245</f>
        <v>-7494.580000000024</v>
      </c>
      <c r="F247" s="9">
        <f>F235</f>
        <v>96708.11086543274</v>
      </c>
      <c r="G247" s="9">
        <f>G235</f>
        <v>5836596.8100000005</v>
      </c>
      <c r="K247" s="9"/>
      <c r="L247" s="9"/>
      <c r="M247" s="9"/>
      <c r="N247" s="9"/>
      <c r="O247" s="9"/>
      <c r="P247" s="17"/>
      <c r="Q247" s="9"/>
      <c r="R247" s="9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</row>
    <row r="248" spans="2:33" ht="12.75">
      <c r="B248" s="14" t="s">
        <v>31</v>
      </c>
      <c r="C248" s="9">
        <f>E247*0.0055/365*30.42</f>
        <v>-3.4353922734246685</v>
      </c>
      <c r="D248" s="9">
        <f>C248</f>
        <v>-3.4353922734246685</v>
      </c>
      <c r="E248" s="9">
        <v>0</v>
      </c>
      <c r="F248" s="9"/>
      <c r="G248" s="9"/>
      <c r="K248" s="9"/>
      <c r="L248" s="9"/>
      <c r="M248" s="9"/>
      <c r="N248" s="9"/>
      <c r="O248" s="9"/>
      <c r="P248" s="17"/>
      <c r="Q248" s="9"/>
      <c r="R248" s="9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</row>
    <row r="249" spans="2:33" ht="13.5" thickBot="1">
      <c r="B249" t="s">
        <v>21</v>
      </c>
      <c r="C249" s="27">
        <f>C247+C248</f>
        <v>95755.13304878472</v>
      </c>
      <c r="D249" s="26">
        <f>D247+D248</f>
        <v>103249.7130487847</v>
      </c>
      <c r="E249" s="26">
        <f>E247+E248</f>
        <v>-7494.580000000024</v>
      </c>
      <c r="F249" s="26">
        <f>F247+F248</f>
        <v>96708.11086543274</v>
      </c>
      <c r="G249" s="26">
        <f>G247+G248</f>
        <v>5836596.8100000005</v>
      </c>
      <c r="K249" s="9"/>
      <c r="L249" s="9"/>
      <c r="M249" s="9"/>
      <c r="N249" s="9"/>
      <c r="O249" s="9"/>
      <c r="P249" s="17"/>
      <c r="Q249" s="9"/>
      <c r="R249" s="9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</row>
    <row r="250" spans="3:33" ht="12.75">
      <c r="C250" s="9"/>
      <c r="D250" s="9"/>
      <c r="E250" s="9"/>
      <c r="F250" s="9"/>
      <c r="G250" s="9"/>
      <c r="K250" s="9"/>
      <c r="L250" s="9"/>
      <c r="M250" s="9"/>
      <c r="N250" s="9"/>
      <c r="O250" s="9"/>
      <c r="P250" s="17"/>
      <c r="Q250" s="9"/>
      <c r="R250" s="9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</row>
    <row r="251" spans="1:33" ht="12.75">
      <c r="A251" s="13">
        <v>40339</v>
      </c>
      <c r="B251" t="s">
        <v>2</v>
      </c>
      <c r="C251" s="9">
        <f>C249</f>
        <v>95755.13304878472</v>
      </c>
      <c r="D251" s="9">
        <f>D249</f>
        <v>103249.7130487847</v>
      </c>
      <c r="E251" s="9">
        <f>E249</f>
        <v>-7494.580000000024</v>
      </c>
      <c r="F251" s="9">
        <f>F239</f>
        <v>96708.11086543274</v>
      </c>
      <c r="G251" s="9">
        <f>G239</f>
        <v>5836596.8100000005</v>
      </c>
      <c r="K251" s="9"/>
      <c r="L251" s="9"/>
      <c r="M251" s="9"/>
      <c r="N251" s="9"/>
      <c r="O251" s="9"/>
      <c r="P251" s="17"/>
      <c r="Q251" s="9"/>
      <c r="R251" s="9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2:33" ht="12.75">
      <c r="B252" s="14" t="s">
        <v>31</v>
      </c>
      <c r="C252" s="9">
        <f>E251*0.0055/365*30.42</f>
        <v>-3.4353922734246685</v>
      </c>
      <c r="D252" s="9">
        <f>C252</f>
        <v>-3.4353922734246685</v>
      </c>
      <c r="E252" s="9">
        <v>0</v>
      </c>
      <c r="F252" s="9"/>
      <c r="G252" s="9"/>
      <c r="K252" s="9"/>
      <c r="L252" s="9"/>
      <c r="M252" s="9"/>
      <c r="N252" s="9"/>
      <c r="O252" s="9"/>
      <c r="P252" s="17"/>
      <c r="Q252" s="9"/>
      <c r="R252" s="9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</row>
    <row r="253" spans="2:33" ht="13.5" thickBot="1">
      <c r="B253" t="s">
        <v>21</v>
      </c>
      <c r="C253" s="27">
        <f>C251+C252</f>
        <v>95751.69765651129</v>
      </c>
      <c r="D253" s="26">
        <f>D251+D252</f>
        <v>103246.27765651127</v>
      </c>
      <c r="E253" s="26">
        <f>E251+E252</f>
        <v>-7494.580000000024</v>
      </c>
      <c r="F253" s="26">
        <f>F251+F252</f>
        <v>96708.11086543274</v>
      </c>
      <c r="G253" s="26">
        <f>G251+G252</f>
        <v>5836596.8100000005</v>
      </c>
      <c r="K253" s="9"/>
      <c r="L253" s="9"/>
      <c r="M253" s="9"/>
      <c r="N253" s="9"/>
      <c r="O253" s="9"/>
      <c r="P253" s="17"/>
      <c r="Q253" s="9"/>
      <c r="R253" s="9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</row>
    <row r="254" spans="3:33" ht="12.75">
      <c r="C254" s="9"/>
      <c r="D254" s="9"/>
      <c r="E254" s="9"/>
      <c r="F254" s="9"/>
      <c r="G254" s="9"/>
      <c r="K254" s="9"/>
      <c r="L254" s="9"/>
      <c r="M254" s="9"/>
      <c r="N254" s="9"/>
      <c r="O254" s="9"/>
      <c r="P254" s="17"/>
      <c r="Q254" s="9"/>
      <c r="R254" s="9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</row>
    <row r="255" spans="1:33" ht="12.75">
      <c r="A255" s="13">
        <v>40369</v>
      </c>
      <c r="B255" t="s">
        <v>2</v>
      </c>
      <c r="C255" s="9">
        <f>C253</f>
        <v>95751.69765651129</v>
      </c>
      <c r="D255" s="9">
        <f>D253</f>
        <v>103246.27765651127</v>
      </c>
      <c r="E255" s="9">
        <f>E253</f>
        <v>-7494.580000000024</v>
      </c>
      <c r="F255" s="9">
        <f>F243</f>
        <v>96708.11086543274</v>
      </c>
      <c r="G255" s="9">
        <f>G243</f>
        <v>5836596.8100000005</v>
      </c>
      <c r="K255" s="9"/>
      <c r="L255" s="9"/>
      <c r="M255" s="9"/>
      <c r="N255" s="9"/>
      <c r="O255" s="9"/>
      <c r="P255" s="17"/>
      <c r="Q255" s="9"/>
      <c r="R255" s="9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</row>
    <row r="256" spans="2:33" ht="12.75">
      <c r="B256" s="14" t="s">
        <v>32</v>
      </c>
      <c r="C256" s="9">
        <f>E255*0.0089/365*30.42</f>
        <v>-5.559089315178101</v>
      </c>
      <c r="D256" s="9">
        <f>C256</f>
        <v>-5.559089315178101</v>
      </c>
      <c r="E256" s="9">
        <v>0</v>
      </c>
      <c r="F256" s="9"/>
      <c r="G256" s="9"/>
      <c r="K256" s="9"/>
      <c r="L256" s="9"/>
      <c r="M256" s="9"/>
      <c r="N256" s="9"/>
      <c r="O256" s="9"/>
      <c r="P256" s="17"/>
      <c r="Q256" s="9"/>
      <c r="R256" s="9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</row>
    <row r="257" spans="2:33" ht="13.5" thickBot="1">
      <c r="B257" t="s">
        <v>21</v>
      </c>
      <c r="C257" s="27">
        <f>C255+C256</f>
        <v>95746.1385671961</v>
      </c>
      <c r="D257" s="26">
        <f>D255+D256</f>
        <v>103240.71856719609</v>
      </c>
      <c r="E257" s="26">
        <f>E255+E256</f>
        <v>-7494.580000000024</v>
      </c>
      <c r="F257" s="26">
        <f>F255+F256</f>
        <v>96708.11086543274</v>
      </c>
      <c r="G257" s="26">
        <f>G255+G256</f>
        <v>5836596.8100000005</v>
      </c>
      <c r="K257" s="9"/>
      <c r="L257" s="9"/>
      <c r="M257" s="9"/>
      <c r="N257" s="9"/>
      <c r="O257" s="9"/>
      <c r="P257" s="17"/>
      <c r="Q257" s="9"/>
      <c r="R257" s="9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</row>
    <row r="258" spans="3:33" ht="12.75">
      <c r="C258" s="9"/>
      <c r="D258" s="9"/>
      <c r="E258" s="9"/>
      <c r="F258" s="9"/>
      <c r="G258" s="9"/>
      <c r="K258" s="9"/>
      <c r="L258" s="9"/>
      <c r="M258" s="9"/>
      <c r="N258" s="9"/>
      <c r="O258" s="9"/>
      <c r="P258" s="17"/>
      <c r="Q258" s="9"/>
      <c r="R258" s="9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</row>
    <row r="259" spans="1:33" ht="12.75">
      <c r="A259" s="13">
        <v>40400</v>
      </c>
      <c r="B259" t="s">
        <v>2</v>
      </c>
      <c r="C259" s="9">
        <f>C257</f>
        <v>95746.1385671961</v>
      </c>
      <c r="D259" s="9">
        <f>D257</f>
        <v>103240.71856719609</v>
      </c>
      <c r="E259" s="9">
        <f>E257</f>
        <v>-7494.580000000024</v>
      </c>
      <c r="F259" s="9">
        <f>F247</f>
        <v>96708.11086543274</v>
      </c>
      <c r="G259" s="9">
        <f>G247</f>
        <v>5836596.8100000005</v>
      </c>
      <c r="K259" s="9"/>
      <c r="L259" s="9"/>
      <c r="M259" s="9"/>
      <c r="N259" s="9"/>
      <c r="O259" s="9"/>
      <c r="P259" s="17"/>
      <c r="Q259" s="9"/>
      <c r="R259" s="9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</row>
    <row r="260" spans="2:33" ht="12.75">
      <c r="B260" s="14" t="s">
        <v>32</v>
      </c>
      <c r="C260" s="9">
        <f>E259*0.0089/365*30.42</f>
        <v>-5.559089315178101</v>
      </c>
      <c r="D260" s="9">
        <f>C260</f>
        <v>-5.559089315178101</v>
      </c>
      <c r="E260" s="9">
        <v>0</v>
      </c>
      <c r="F260" s="9"/>
      <c r="G260" s="9"/>
      <c r="K260" s="9"/>
      <c r="L260" s="9"/>
      <c r="M260" s="9"/>
      <c r="N260" s="9"/>
      <c r="O260" s="9"/>
      <c r="P260" s="17"/>
      <c r="Q260" s="9"/>
      <c r="R260" s="9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</row>
    <row r="261" spans="2:33" ht="13.5" thickBot="1">
      <c r="B261" t="s">
        <v>21</v>
      </c>
      <c r="C261" s="27">
        <f>C259+C260</f>
        <v>95740.57947788092</v>
      </c>
      <c r="D261" s="26">
        <f>D259+D260</f>
        <v>103235.15947788091</v>
      </c>
      <c r="E261" s="26">
        <f>E259+E260</f>
        <v>-7494.580000000024</v>
      </c>
      <c r="F261" s="26">
        <f>F259+F260</f>
        <v>96708.11086543274</v>
      </c>
      <c r="G261" s="26">
        <f>G259+G260</f>
        <v>5836596.8100000005</v>
      </c>
      <c r="K261" s="9"/>
      <c r="L261" s="9"/>
      <c r="M261" s="9"/>
      <c r="N261" s="9"/>
      <c r="O261" s="9"/>
      <c r="P261" s="17"/>
      <c r="Q261" s="9"/>
      <c r="R261" s="9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</row>
    <row r="262" spans="3:33" ht="12.75">
      <c r="C262" s="9"/>
      <c r="D262" s="9"/>
      <c r="E262" s="9"/>
      <c r="F262" s="9"/>
      <c r="G262" s="9"/>
      <c r="K262" s="9"/>
      <c r="L262" s="9"/>
      <c r="M262" s="9"/>
      <c r="N262" s="9"/>
      <c r="O262" s="9"/>
      <c r="P262" s="17"/>
      <c r="Q262" s="9"/>
      <c r="R262" s="9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</row>
    <row r="263" spans="1:33" ht="12.75">
      <c r="A263" s="13">
        <v>40431</v>
      </c>
      <c r="B263" t="s">
        <v>2</v>
      </c>
      <c r="C263" s="9">
        <f>C261</f>
        <v>95740.57947788092</v>
      </c>
      <c r="D263" s="9">
        <f>D261</f>
        <v>103235.15947788091</v>
      </c>
      <c r="E263" s="9">
        <f>E261</f>
        <v>-7494.580000000024</v>
      </c>
      <c r="F263" s="9">
        <f>F251</f>
        <v>96708.11086543274</v>
      </c>
      <c r="G263" s="9">
        <f>G251</f>
        <v>5836596.8100000005</v>
      </c>
      <c r="K263" s="9"/>
      <c r="L263" s="9"/>
      <c r="M263" s="9"/>
      <c r="N263" s="9"/>
      <c r="O263" s="9"/>
      <c r="P263" s="17"/>
      <c r="Q263" s="9"/>
      <c r="R263" s="9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</row>
    <row r="264" spans="2:33" ht="12.75">
      <c r="B264" s="14" t="s">
        <v>32</v>
      </c>
      <c r="C264" s="9">
        <f>E263*0.0089/365*30.42</f>
        <v>-5.559089315178101</v>
      </c>
      <c r="D264" s="9">
        <f>C264</f>
        <v>-5.559089315178101</v>
      </c>
      <c r="E264" s="9">
        <v>0</v>
      </c>
      <c r="F264" s="9"/>
      <c r="G264" s="9"/>
      <c r="K264" s="9"/>
      <c r="L264" s="9"/>
      <c r="M264" s="9"/>
      <c r="N264" s="9"/>
      <c r="O264" s="9"/>
      <c r="P264" s="17"/>
      <c r="Q264" s="9"/>
      <c r="R264" s="9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</row>
    <row r="265" spans="2:33" ht="13.5" thickBot="1">
      <c r="B265" t="s">
        <v>21</v>
      </c>
      <c r="C265" s="27">
        <f>C263+C264</f>
        <v>95735.02038856574</v>
      </c>
      <c r="D265" s="26">
        <f>D263+D264</f>
        <v>103229.60038856573</v>
      </c>
      <c r="E265" s="26">
        <f>E263+E264</f>
        <v>-7494.580000000024</v>
      </c>
      <c r="F265" s="26">
        <f>F263+F264</f>
        <v>96708.11086543274</v>
      </c>
      <c r="G265" s="26">
        <f>G263+G264</f>
        <v>5836596.8100000005</v>
      </c>
      <c r="K265" s="9"/>
      <c r="L265" s="9"/>
      <c r="M265" s="9"/>
      <c r="N265" s="9"/>
      <c r="O265" s="9"/>
      <c r="P265" s="17"/>
      <c r="Q265" s="9"/>
      <c r="R265" s="9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3:33" ht="12.75">
      <c r="C266" s="9"/>
      <c r="D266" s="9"/>
      <c r="E266" s="9"/>
      <c r="F266" s="9"/>
      <c r="G266" s="9"/>
      <c r="K266" s="9"/>
      <c r="L266" s="9"/>
      <c r="M266" s="9"/>
      <c r="N266" s="9"/>
      <c r="O266" s="9"/>
      <c r="P266" s="17"/>
      <c r="Q266" s="9"/>
      <c r="R266" s="9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</row>
    <row r="267" spans="1:33" ht="12.75">
      <c r="A267" s="13">
        <v>40461</v>
      </c>
      <c r="B267" t="s">
        <v>2</v>
      </c>
      <c r="C267" s="9">
        <f>C265</f>
        <v>95735.02038856574</v>
      </c>
      <c r="D267" s="9">
        <f>D265</f>
        <v>103229.60038856573</v>
      </c>
      <c r="E267" s="9">
        <f>E265</f>
        <v>-7494.580000000024</v>
      </c>
      <c r="F267" s="9">
        <f>F255</f>
        <v>96708.11086543274</v>
      </c>
      <c r="G267" s="9">
        <f>G255</f>
        <v>5836596.8100000005</v>
      </c>
      <c r="K267" s="9"/>
      <c r="L267" s="9"/>
      <c r="M267" s="9"/>
      <c r="N267" s="9"/>
      <c r="O267" s="9"/>
      <c r="P267" s="17"/>
      <c r="Q267" s="9"/>
      <c r="R267" s="9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</row>
    <row r="268" spans="2:33" ht="12.75">
      <c r="B268" s="14" t="s">
        <v>33</v>
      </c>
      <c r="C268" s="9">
        <f>E267*0.012/365*30.42</f>
        <v>-7.49540132383564</v>
      </c>
      <c r="D268" s="9">
        <f>C268</f>
        <v>-7.49540132383564</v>
      </c>
      <c r="E268" s="9">
        <v>0</v>
      </c>
      <c r="F268" s="9"/>
      <c r="G268" s="9"/>
      <c r="K268" s="9"/>
      <c r="L268" s="9"/>
      <c r="M268" s="9"/>
      <c r="N268" s="9"/>
      <c r="O268" s="9"/>
      <c r="P268" s="17"/>
      <c r="Q268" s="9"/>
      <c r="R268" s="9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</row>
    <row r="269" spans="2:33" ht="13.5" thickBot="1">
      <c r="B269" t="s">
        <v>21</v>
      </c>
      <c r="C269" s="27">
        <f>C267+C268</f>
        <v>95727.52498724191</v>
      </c>
      <c r="D269" s="26">
        <f>D267+D268</f>
        <v>103222.1049872419</v>
      </c>
      <c r="E269" s="26">
        <f>E267+E268</f>
        <v>-7494.580000000024</v>
      </c>
      <c r="F269" s="26">
        <f>F267+F268</f>
        <v>96708.11086543274</v>
      </c>
      <c r="G269" s="26">
        <f>G267+G268</f>
        <v>5836596.8100000005</v>
      </c>
      <c r="K269" s="9"/>
      <c r="L269" s="9"/>
      <c r="M269" s="9"/>
      <c r="N269" s="9"/>
      <c r="O269" s="9"/>
      <c r="P269" s="17"/>
      <c r="Q269" s="9"/>
      <c r="R269" s="9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</row>
    <row r="270" spans="3:33" ht="12.75">
      <c r="C270" s="9"/>
      <c r="D270" s="9"/>
      <c r="E270" s="9"/>
      <c r="F270" s="9"/>
      <c r="G270" s="9"/>
      <c r="K270" s="9"/>
      <c r="L270" s="9"/>
      <c r="M270" s="9"/>
      <c r="N270" s="9"/>
      <c r="O270" s="9"/>
      <c r="P270" s="17"/>
      <c r="Q270" s="9"/>
      <c r="R270" s="9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</row>
    <row r="271" spans="1:33" ht="12.75">
      <c r="A271" s="13">
        <v>40492</v>
      </c>
      <c r="B271" t="s">
        <v>2</v>
      </c>
      <c r="C271" s="9">
        <f>C269</f>
        <v>95727.52498724191</v>
      </c>
      <c r="D271" s="9">
        <f>D269</f>
        <v>103222.1049872419</v>
      </c>
      <c r="E271" s="9">
        <f>E269</f>
        <v>-7494.580000000024</v>
      </c>
      <c r="F271" s="9">
        <f>F259</f>
        <v>96708.11086543274</v>
      </c>
      <c r="G271" s="9">
        <f>G259</f>
        <v>5836596.8100000005</v>
      </c>
      <c r="K271" s="9"/>
      <c r="L271" s="9"/>
      <c r="M271" s="9"/>
      <c r="N271" s="9"/>
      <c r="O271" s="9"/>
      <c r="P271" s="17"/>
      <c r="Q271" s="9"/>
      <c r="R271" s="9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</row>
    <row r="272" spans="2:33" ht="12.75">
      <c r="B272" s="14" t="s">
        <v>33</v>
      </c>
      <c r="C272" s="9">
        <f>E271*0.012/365*30.42</f>
        <v>-7.49540132383564</v>
      </c>
      <c r="D272" s="9">
        <f>C272</f>
        <v>-7.49540132383564</v>
      </c>
      <c r="E272" s="9">
        <v>0</v>
      </c>
      <c r="F272" s="9"/>
      <c r="G272" s="9"/>
      <c r="K272" s="9"/>
      <c r="L272" s="9"/>
      <c r="M272" s="9"/>
      <c r="N272" s="9"/>
      <c r="O272" s="9"/>
      <c r="P272" s="17"/>
      <c r="Q272" s="9"/>
      <c r="R272" s="9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</row>
    <row r="273" spans="2:33" ht="13.5" thickBot="1">
      <c r="B273" t="s">
        <v>21</v>
      </c>
      <c r="C273" s="27">
        <f>C271+C272</f>
        <v>95720.02958591808</v>
      </c>
      <c r="D273" s="26">
        <f>D271+D272</f>
        <v>103214.60958591806</v>
      </c>
      <c r="E273" s="26">
        <f>E271+E272</f>
        <v>-7494.580000000024</v>
      </c>
      <c r="F273" s="26">
        <f>F271+F272</f>
        <v>96708.11086543274</v>
      </c>
      <c r="G273" s="26">
        <f>G271+G272</f>
        <v>5836596.8100000005</v>
      </c>
      <c r="K273" s="9"/>
      <c r="L273" s="9"/>
      <c r="M273" s="9"/>
      <c r="N273" s="9"/>
      <c r="O273" s="9"/>
      <c r="P273" s="17"/>
      <c r="Q273" s="9"/>
      <c r="R273" s="9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</row>
    <row r="274" spans="3:33" ht="12.75">
      <c r="C274" s="9"/>
      <c r="D274" s="9"/>
      <c r="E274" s="9"/>
      <c r="F274" s="9"/>
      <c r="G274" s="9"/>
      <c r="K274" s="9"/>
      <c r="L274" s="9"/>
      <c r="M274" s="9"/>
      <c r="N274" s="9"/>
      <c r="O274" s="9"/>
      <c r="P274" s="17"/>
      <c r="Q274" s="9"/>
      <c r="R274" s="9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</row>
    <row r="275" spans="1:33" ht="12.75">
      <c r="A275" s="13">
        <v>40522</v>
      </c>
      <c r="B275" t="s">
        <v>2</v>
      </c>
      <c r="C275" s="9">
        <f>C273</f>
        <v>95720.02958591808</v>
      </c>
      <c r="D275" s="9">
        <f>D273</f>
        <v>103214.60958591806</v>
      </c>
      <c r="E275" s="9">
        <f>E273</f>
        <v>-7494.580000000024</v>
      </c>
      <c r="F275" s="9">
        <f>F263</f>
        <v>96708.11086543274</v>
      </c>
      <c r="G275" s="9">
        <f>G263</f>
        <v>5836596.8100000005</v>
      </c>
      <c r="K275" s="9"/>
      <c r="L275" s="9"/>
      <c r="M275" s="9"/>
      <c r="N275" s="9"/>
      <c r="O275" s="9"/>
      <c r="P275" s="17"/>
      <c r="Q275" s="9"/>
      <c r="R275" s="9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</row>
    <row r="276" spans="2:33" ht="12.75">
      <c r="B276" s="14" t="s">
        <v>33</v>
      </c>
      <c r="C276" s="9">
        <f>E275*0.012/365*30.42</f>
        <v>-7.49540132383564</v>
      </c>
      <c r="D276" s="9">
        <f>C276</f>
        <v>-7.49540132383564</v>
      </c>
      <c r="E276" s="9">
        <v>0</v>
      </c>
      <c r="F276" s="9"/>
      <c r="G276" s="9"/>
      <c r="K276" s="9"/>
      <c r="L276" s="9"/>
      <c r="M276" s="9"/>
      <c r="N276" s="9"/>
      <c r="O276" s="9"/>
      <c r="P276" s="17"/>
      <c r="Q276" s="9"/>
      <c r="R276" s="9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</row>
    <row r="277" spans="2:33" ht="13.5" thickBot="1">
      <c r="B277" t="s">
        <v>21</v>
      </c>
      <c r="C277" s="27">
        <f>C275+C276</f>
        <v>95712.53418459425</v>
      </c>
      <c r="D277" s="26">
        <f>D275+D276</f>
        <v>103207.11418459423</v>
      </c>
      <c r="E277" s="26">
        <f>E275+E276</f>
        <v>-7494.580000000024</v>
      </c>
      <c r="F277" s="26">
        <f>F275+F276</f>
        <v>96708.11086543274</v>
      </c>
      <c r="G277" s="26">
        <f>G275+G276</f>
        <v>5836596.8100000005</v>
      </c>
      <c r="K277" s="9"/>
      <c r="L277" s="9"/>
      <c r="M277" s="9"/>
      <c r="N277" s="9"/>
      <c r="O277" s="9"/>
      <c r="P277" s="17"/>
      <c r="Q277" s="9"/>
      <c r="R277" s="9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</row>
    <row r="278" spans="2:33" ht="12.75">
      <c r="B278" s="1" t="s">
        <v>59</v>
      </c>
      <c r="C278" s="12">
        <f>+C276+C272+C268+C264+C260+C256+C252+C248+C244+C240+C236+C232</f>
        <v>-59.77582555758923</v>
      </c>
      <c r="D278" s="9"/>
      <c r="E278" s="9"/>
      <c r="F278" s="9"/>
      <c r="G278" s="9"/>
      <c r="K278" s="9"/>
      <c r="L278" s="9"/>
      <c r="M278" s="9"/>
      <c r="N278" s="9"/>
      <c r="O278" s="9"/>
      <c r="P278" s="17"/>
      <c r="Q278" s="9"/>
      <c r="R278" s="9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</row>
    <row r="279" spans="3:33" ht="12.75">
      <c r="C279" s="9"/>
      <c r="D279" s="9"/>
      <c r="E279" s="9"/>
      <c r="F279" s="9"/>
      <c r="G279" s="9"/>
      <c r="K279" s="9"/>
      <c r="L279" s="9"/>
      <c r="M279" s="9"/>
      <c r="N279" s="9"/>
      <c r="O279" s="9"/>
      <c r="P279" s="17"/>
      <c r="Q279" s="9"/>
      <c r="R279" s="9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</row>
    <row r="280" spans="3:33" ht="12.75">
      <c r="C280" s="9"/>
      <c r="D280" s="9"/>
      <c r="E280" s="9"/>
      <c r="F280" s="9"/>
      <c r="G280" s="9"/>
      <c r="K280" s="9"/>
      <c r="L280" s="9"/>
      <c r="M280" s="9"/>
      <c r="N280" s="9"/>
      <c r="O280" s="9"/>
      <c r="P280" s="17"/>
      <c r="Q280" s="9"/>
      <c r="R280" s="9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</row>
    <row r="281" spans="2:5" ht="12.75">
      <c r="B281" s="14" t="s">
        <v>60</v>
      </c>
      <c r="C281" s="15" t="s">
        <v>8</v>
      </c>
      <c r="D281" s="15" t="s">
        <v>62</v>
      </c>
      <c r="E281" s="15" t="s">
        <v>6</v>
      </c>
    </row>
    <row r="282" spans="2:5" ht="12.75">
      <c r="B282" s="14" t="s">
        <v>23</v>
      </c>
      <c r="C282" s="2">
        <f>+C43</f>
        <v>96733.97</v>
      </c>
      <c r="D282" s="2">
        <f>+D43</f>
        <v>104228.54999999999</v>
      </c>
      <c r="E282" s="2">
        <f>+E43</f>
        <v>-7494.580000000024</v>
      </c>
    </row>
    <row r="283" spans="2:4" ht="12.75">
      <c r="B283" s="14" t="s">
        <v>61</v>
      </c>
      <c r="C283" s="2">
        <f>+C77</f>
        <v>-223.73772951649389</v>
      </c>
      <c r="D283" s="2">
        <f>+C283</f>
        <v>-223.73772951649389</v>
      </c>
    </row>
    <row r="284" spans="2:4" ht="12.75">
      <c r="B284" s="14" t="s">
        <v>63</v>
      </c>
      <c r="C284" s="2">
        <f>+C126</f>
        <v>-354.34509758433</v>
      </c>
      <c r="D284" s="2">
        <f>+C284</f>
        <v>-354.34509758433</v>
      </c>
    </row>
    <row r="285" spans="2:4" ht="12.75">
      <c r="B285" s="14" t="s">
        <v>64</v>
      </c>
      <c r="C285" s="2">
        <f>+C175</f>
        <v>-298.3169726886585</v>
      </c>
      <c r="D285" s="2">
        <f>+C285</f>
        <v>-298.3169726886585</v>
      </c>
    </row>
    <row r="286" spans="2:4" ht="12.75">
      <c r="B286" s="14" t="s">
        <v>65</v>
      </c>
      <c r="C286" s="2">
        <f>+C229</f>
        <v>-85.26019005863043</v>
      </c>
      <c r="D286" s="2">
        <f>+C286</f>
        <v>-85.26019005863043</v>
      </c>
    </row>
    <row r="287" spans="2:4" ht="12.75">
      <c r="B287" s="14" t="s">
        <v>66</v>
      </c>
      <c r="C287" s="2">
        <f>+C278</f>
        <v>-59.77582555758923</v>
      </c>
      <c r="D287" s="2">
        <f>+C287</f>
        <v>-59.77582555758923</v>
      </c>
    </row>
    <row r="288" spans="2:5" ht="13.5" thickBot="1">
      <c r="B288" s="14" t="s">
        <v>67</v>
      </c>
      <c r="C288" s="10">
        <f>SUM(C282:C287)</f>
        <v>95712.5341845943</v>
      </c>
      <c r="D288" s="10">
        <f>SUM(D282:D287)</f>
        <v>103207.11418459429</v>
      </c>
      <c r="E288" s="10">
        <f>SUM(E282:E287)</f>
        <v>-7494.580000000024</v>
      </c>
    </row>
    <row r="289" ht="13.5" thickTop="1"/>
  </sheetData>
  <sheetProtection/>
  <printOptions/>
  <pageMargins left="0.354330708661417" right="0.354330708661417" top="0.393700787401575" bottom="0.393700787401575" header="0.511811023622047" footer="0.511811023622047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mccannk</cp:lastModifiedBy>
  <cp:lastPrinted>2011-10-04T15:03:06Z</cp:lastPrinted>
  <dcterms:created xsi:type="dcterms:W3CDTF">2002-02-08T04:44:26Z</dcterms:created>
  <dcterms:modified xsi:type="dcterms:W3CDTF">2011-10-04T15:03:25Z</dcterms:modified>
  <cp:category/>
  <cp:version/>
  <cp:contentType/>
  <cp:contentStatus/>
</cp:coreProperties>
</file>