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8940" windowHeight="5625" activeTab="3"/>
  </bookViews>
  <sheets>
    <sheet name="REGINFO" sheetId="1" r:id="rId1"/>
    <sheet name="TAXCALCQ42001" sheetId="2" r:id="rId2"/>
    <sheet name="TAXRECq42001" sheetId="3" r:id="rId3"/>
    <sheet name="TAXCALC2002" sheetId="4" r:id="rId4"/>
    <sheet name="TAXREC2002" sheetId="5" r:id="rId5"/>
  </sheets>
  <definedNames>
    <definedName name="_xlnm.Print_Area" localSheetId="0">'REGINFO'!$A$1:$D$56</definedName>
    <definedName name="_xlnm.Print_Area" localSheetId="3">'TAXCALC2002'!$A$1:$L$138</definedName>
    <definedName name="_xlnm.Print_Area" localSheetId="1">'TAXCALCQ42001'!$A$1:$L$138</definedName>
    <definedName name="_xlnm.Print_Area" localSheetId="4">'TAXREC2002'!$A$1:$F$320</definedName>
    <definedName name="_xlnm.Print_Area" localSheetId="2">'TAXRECq42001'!$A$1:$F$320</definedName>
    <definedName name="_xlnm.Print_Titles" localSheetId="0">'REGINFO'!$A:$A,'REGINFO'!$1:$6</definedName>
    <definedName name="_xlnm.Print_Titles" localSheetId="3">'TAXCALC2002'!$A:$A,'TAXCALC2002'!$1:$5</definedName>
    <definedName name="_xlnm.Print_Titles" localSheetId="1">'TAXCALCQ42001'!$A:$A,'TAXCALCQ42001'!$1:$5</definedName>
    <definedName name="_xlnm.Print_Titles" localSheetId="4">'TAXREC2002'!$A:$A,'TAXREC2002'!$1:$6</definedName>
    <definedName name="_xlnm.Print_Titles" localSheetId="2">'TAXRECq42001'!$A:$A,'TAXRECq42001'!$1:$6</definedName>
  </definedNames>
  <calcPr fullCalcOnLoad="1"/>
</workbook>
</file>

<file path=xl/sharedStrings.xml><?xml version="1.0" encoding="utf-8"?>
<sst xmlns="http://schemas.openxmlformats.org/spreadsheetml/2006/main" count="1248" uniqueCount="464">
  <si>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</si>
  <si>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</si>
  <si>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</si>
  <si>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</si>
  <si>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</si>
  <si>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</si>
  <si>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</si>
  <si>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</si>
  <si>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</si>
  <si>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</si>
  <si>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</si>
  <si>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</si>
  <si>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</si>
  <si>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</si>
  <si>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</si>
  <si>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</si>
  <si>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</si>
  <si>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</si>
  <si>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</si>
  <si>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</si>
  <si>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</si>
  <si>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</si>
  <si>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</si>
  <si>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</si>
  <si>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</si>
  <si>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</si>
  <si>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</si>
  <si>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</si>
  <si>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</si>
  <si>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</si>
  <si>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</si>
  <si>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</si>
  <si>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</si>
  <si>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</si>
  <si>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</si>
  <si>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</si>
  <si>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</si>
  <si>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</si>
  <si>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</si>
  <si>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</si>
  <si>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</si>
  <si>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</si>
  <si>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</si>
  <si>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</si>
  <si>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</si>
  <si>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</si>
  <si>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</si>
  <si>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</si>
  <si>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</si>
  <si>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</si>
  <si>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</si>
  <si>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</si>
  <si>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</si>
  <si>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</si>
  <si>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</si>
  <si>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</si>
  <si>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</si>
  <si>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</si>
  <si>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</si>
  <si>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</si>
  <si>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</si>
  <si>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</si>
  <si>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</si>
  <si>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</si>
  <si>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</si>
  <si>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</si>
  <si>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</si>
  <si>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</si>
  <si>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</si>
  <si>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</si>
  <si>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</si>
  <si>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</si>
  <si>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</si>
  <si>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</si>
  <si>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</si>
  <si>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</si>
  <si>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</si>
  <si>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</si>
  <si>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</si>
  <si>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</si>
  <si>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</si>
  <si>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</si>
  <si>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</si>
  <si>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</si>
  <si>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</si>
  <si>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</si>
  <si>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</si>
  <si>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</si>
  <si>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</si>
  <si>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</si>
  <si>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</si>
  <si>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</si>
  <si>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</si>
  <si>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</si>
  <si>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</si>
  <si>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</si>
  <si>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</si>
  <si>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</si>
  <si>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</si>
  <si>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</si>
  <si>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</si>
  <si>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</si>
  <si>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</si>
  <si>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</si>
  <si>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</si>
  <si>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</si>
  <si>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</si>
  <si>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</si>
  <si>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</si>
  <si>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</si>
  <si>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</si>
  <si>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</si>
  <si>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</si>
  <si>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</si>
  <si>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</si>
  <si>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</si>
  <si>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</si>
  <si>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</si>
  <si>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</si>
  <si>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</si>
  <si>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</si>
  <si>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</si>
  <si>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</si>
  <si>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</si>
  <si>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</si>
  <si>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</si>
  <si>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</si>
  <si>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</si>
  <si>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</si>
  <si>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</si>
  <si>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</si>
  <si>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</si>
  <si>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</si>
  <si>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</si>
  <si>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</si>
  <si>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</si>
  <si>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</si>
  <si>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</si>
  <si>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</si>
  <si>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</si>
  <si>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</si>
  <si>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</si>
  <si>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</si>
  <si>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</si>
  <si>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</si>
  <si>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</si>
  <si>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</si>
  <si>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</si>
  <si>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</si>
  <si>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</si>
  <si>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</si>
  <si>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</si>
  <si>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</si>
  <si>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</si>
  <si>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</si>
  <si>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</si>
  <si>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</si>
  <si>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</si>
  <si>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</si>
  <si>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</si>
  <si>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</si>
  <si>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</si>
  <si>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</si>
  <si>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</si>
  <si>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</si>
  <si>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</si>
  <si>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</si>
  <si>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</si>
  <si>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</si>
  <si>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</si>
  <si>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</si>
  <si>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</si>
  <si>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</si>
  <si>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</si>
  <si>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</si>
  <si>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</si>
  <si>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</si>
  <si>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</si>
  <si>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</si>
  <si>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</si>
  <si>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</si>
  <si>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</si>
  <si>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</si>
  <si>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</si>
  <si>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</si>
  <si>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</si>
  <si>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</si>
  <si>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</si>
  <si>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</si>
  <si>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</si>
  <si>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</si>
  <si>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</si>
  <si>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</si>
  <si>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</si>
  <si>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</si>
  <si>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</si>
  <si>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</si>
  <si>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</si>
  <si>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</si>
  <si>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</si>
  <si>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</si>
  <si>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</si>
  <si>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</si>
  <si>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</si>
  <si>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</si>
  <si>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</si>
  <si>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</si>
  <si>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</si>
  <si>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</si>
  <si>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</si>
  <si>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</si>
  <si>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</si>
  <si>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</si>
  <si>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</si>
  <si>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</si>
  <si>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</si>
  <si>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</si>
  <si>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</si>
  <si>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</si>
  <si>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</si>
  <si>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</si>
  <si>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</si>
  <si>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</si>
  <si>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</si>
  <si>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</si>
  <si>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</si>
  <si>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</si>
  <si>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</si>
  <si>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</si>
  <si>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</si>
  <si>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</si>
  <si>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</si>
  <si>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</si>
  <si>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</si>
  <si>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</si>
  <si>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</si>
  <si>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</si>
  <si>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</si>
  <si>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</si>
  <si>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</si>
  <si>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</si>
  <si>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</si>
  <si>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</si>
  <si>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</si>
  <si>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</si>
  <si>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</si>
  <si>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</si>
  <si>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</si>
  <si>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</si>
  <si>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</si>
  <si>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</si>
  <si>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</si>
  <si>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</si>
  <si>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</si>
  <si>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</si>
  <si>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</si>
  <si>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</si>
  <si>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</si>
  <si>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</si>
  <si>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</si>
  <si>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</si>
  <si>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</si>
  <si>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</si>
  <si>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</si>
  <si>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</si>
  <si>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</si>
  <si>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</si>
  <si>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</si>
  <si>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</si>
  <si>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</si>
  <si>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</si>
  <si>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</si>
  <si>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</si>
  <si>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</si>
  <si>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</si>
  <si>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</si>
  <si>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</si>
  <si>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</si>
  <si>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</si>
  <si>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</si>
  <si>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</si>
  <si>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</si>
  <si>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</si>
  <si>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</si>
  <si>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</si>
  <si>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</si>
  <si>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</si>
  <si>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</si>
  <si>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</si>
  <si>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</si>
  <si>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</si>
  <si>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</si>
  <si>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</si>
  <si>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</si>
  <si>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</si>
  <si>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</si>
  <si>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</si>
  <si>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</si>
  <si>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</si>
  <si>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</si>
  <si>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</si>
  <si>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</si>
  <si>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</si>
  <si>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</si>
  <si>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</si>
  <si>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</si>
  <si>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</si>
  <si>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</si>
  <si>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</si>
  <si>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</si>
  <si>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</si>
  <si>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</si>
  <si>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</si>
  <si>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</si>
  <si>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</si>
  <si>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</si>
  <si>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</si>
  <si>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</si>
  <si>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</si>
  <si>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</si>
  <si>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</si>
  <si>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</si>
  <si>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</si>
  <si>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</si>
  <si>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</si>
  <si>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</si>
  <si>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</si>
  <si>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</si>
  <si>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</si>
  <si>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</si>
  <si>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</si>
  <si>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</si>
  <si>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</si>
  <si>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</si>
  <si>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</si>
  <si>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</si>
  <si>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</si>
  <si>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</si>
  <si>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</si>
  <si>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</si>
  <si>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</si>
  <si>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</si>
  <si>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</si>
  <si>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</si>
  <si>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</si>
  <si>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</si>
  <si>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</si>
  <si>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</si>
  <si>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</si>
  <si>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</si>
  <si>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</si>
  <si>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</si>
  <si>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</si>
  <si>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</si>
  <si>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</si>
  <si>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</si>
  <si>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</si>
  <si>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</si>
  <si>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</si>
  <si>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</si>
  <si>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</si>
  <si>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</si>
  <si>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</si>
  <si>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</si>
  <si>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</si>
  <si>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</si>
  <si>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</si>
  <si>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</si>
  <si>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</si>
  <si>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</si>
  <si>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</si>
  <si>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</si>
  <si>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</si>
  <si>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</si>
  <si>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</si>
  <si>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</si>
  <si>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</si>
  <si>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</si>
  <si>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</si>
  <si>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</si>
  <si>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</si>
  <si>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</si>
  <si>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</si>
  <si>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</si>
  <si>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</si>
  <si>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</si>
  <si>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</si>
  <si>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</si>
  <si>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</si>
  <si>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</si>
  <si>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</si>
  <si>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</si>
  <si>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</si>
  <si>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</si>
  <si>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</si>
  <si>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</si>
  <si>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</si>
  <si>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</si>
  <si>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</si>
  <si>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</si>
  <si>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</si>
  <si>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</si>
  <si>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</si>
  <si>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</si>
  <si>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</si>
  <si>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</si>
  <si>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</si>
  <si>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</si>
  <si>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</si>
  <si>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</si>
  <si>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</si>
  <si>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</si>
  <si>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</si>
  <si>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</si>
  <si>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</si>
  <si>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</si>
  <si>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</si>
  <si>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</si>
  <si>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</si>
  <si>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</si>
  <si>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</si>
  <si>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</si>
  <si>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</si>
  <si>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</si>
  <si>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</si>
  <si>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</si>
  <si>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</si>
  <si>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</si>
  <si>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</si>
  <si>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</si>
  <si>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</si>
  <si>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</si>
  <si>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</si>
  <si>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</si>
  <si>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</si>
  <si>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</si>
  <si>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</si>
  <si>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</si>
  <si>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</si>
  <si>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</si>
  <si>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</si>
  <si>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</si>
  <si>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</si>
  <si>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</si>
  <si>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</si>
  <si>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</si>
  <si>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</si>
  <si>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</si>
  <si>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</si>
  <si>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</si>
  <si>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</si>
  <si>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Utility Name   Bluewater Power Distribution Corporation</t>
  </si>
  <si>
    <t>Reporting period  Q4 2001   January 2002</t>
  </si>
  <si>
    <t>Y</t>
  </si>
  <si>
    <t>N</t>
  </si>
  <si>
    <t>December 31st</t>
  </si>
  <si>
    <t>Utility Name:  Bluewater Power Distribution Corporation</t>
  </si>
  <si>
    <t>Reporting period:   Q4 2001</t>
  </si>
  <si>
    <t>Reporting period:   2002</t>
  </si>
  <si>
    <t>Reporting period:  Q4 2001</t>
  </si>
  <si>
    <t>Utility Name:   Bluewater Power Distribution Corporation</t>
  </si>
  <si>
    <t>Reporting period:   January 2002</t>
  </si>
  <si>
    <t>Gross Amount  (Taxable Capital x Rate x 25%)</t>
  </si>
  <si>
    <t>Net Amount (Taxable Capital x Rate X 25%)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</si>
</sst>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6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0" fontId="0" fillId="0" borderId="15" xfId="59" applyFont="1" applyBorder="1" applyAlignment="1">
      <alignment vertical="top"/>
    </xf>
    <xf numFmtId="10" fontId="0" fillId="33" borderId="15" xfId="59" applyFont="1" applyFill="1" applyBorder="1" applyAlignment="1">
      <alignment vertical="top"/>
    </xf>
    <xf numFmtId="10" fontId="0" fillId="0" borderId="15" xfId="59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1">
      <selection activeCell="D22" sqref="D22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451</v>
      </c>
      <c r="C4" s="10"/>
      <c r="D4" s="50" t="s">
        <v>379</v>
      </c>
      <c r="E4" s="10"/>
      <c r="G4" s="10"/>
      <c r="H4" s="10"/>
    </row>
    <row r="5" spans="1:8" ht="13.5" thickBot="1">
      <c r="A5" t="s">
        <v>452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0" t="s">
        <v>455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42469524.85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3637514.8034025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1666234.98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1971279.8234025002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657093.27</v>
      </c>
      <c r="F39" s="67"/>
      <c r="H39" s="125"/>
      <c r="J39" s="5"/>
      <c r="K39" s="5"/>
    </row>
    <row r="40" spans="1:11" ht="12.75">
      <c r="A40" t="s">
        <v>404</v>
      </c>
      <c r="D40" s="125">
        <v>657093.27</v>
      </c>
      <c r="F40" s="67"/>
      <c r="H40" s="125"/>
      <c r="J40" s="5"/>
      <c r="K40" s="5"/>
    </row>
    <row r="41" spans="1:11" ht="12.75">
      <c r="A41" t="s">
        <v>405</v>
      </c>
      <c r="D41" s="125">
        <v>657093.27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21234762.425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2097994.52759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21234762.425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1539520.2758125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983311.7228546409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1261415.9964973729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1539520.2758125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7" sqref="E87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456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457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580832.0625</v>
      </c>
      <c r="F15" s="10"/>
      <c r="G15" s="70">
        <f>(REGINFO!D34+REGINFO!D39)/4</f>
        <v>580832.0625</v>
      </c>
      <c r="H15" s="35" t="s">
        <v>142</v>
      </c>
      <c r="I15" s="92">
        <f>+K15-G15</f>
        <v>-580832.0625</v>
      </c>
      <c r="K15" s="100">
        <f>TAXRECq42001!E26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28">+G20-C20</f>
        <v>597714.75</v>
      </c>
      <c r="F20" s="5"/>
      <c r="G20" s="70">
        <f>2390859/4</f>
        <v>597714.75</v>
      </c>
      <c r="H20" s="39" t="s">
        <v>145</v>
      </c>
      <c r="I20" s="92">
        <f aca="true" t="shared" si="1" ref="I20:I28">+K20-G20</f>
        <v>-597714.75</v>
      </c>
      <c r="J20" s="5"/>
      <c r="K20" s="100">
        <f>TAXRECq42001!E29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0</v>
      </c>
      <c r="J21" s="5"/>
      <c r="K21" s="100">
        <f>TAXRECq42001!E30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41844</v>
      </c>
      <c r="F22" s="5"/>
      <c r="G22" s="70">
        <f>167376/4</f>
        <v>41844</v>
      </c>
      <c r="H22" s="39" t="s">
        <v>151</v>
      </c>
      <c r="I22" s="92">
        <f t="shared" si="1"/>
        <v>-41844</v>
      </c>
      <c r="J22" s="5"/>
      <c r="K22" s="100">
        <f>TAXRECq42001!E31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0</v>
      </c>
      <c r="J23" s="5"/>
      <c r="K23" s="100">
        <f>TAXRECq42001!E32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TAXRECq42001!E33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TAXRECq42001!E34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TAXRECq42001!E35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0</v>
      </c>
      <c r="J28" s="5"/>
      <c r="K28" s="100">
        <f>TAXRECq42001!E84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-322134</v>
      </c>
      <c r="F30" s="5"/>
      <c r="G30" s="70">
        <v>-322134</v>
      </c>
      <c r="H30" s="39" t="s">
        <v>164</v>
      </c>
      <c r="I30" s="92">
        <f aca="true" t="shared" si="3" ref="I30:I38">+K30-G30</f>
        <v>322134</v>
      </c>
      <c r="J30" s="5"/>
      <c r="K30" s="100">
        <f>TAXRECq42001!E89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70"/>
      <c r="H31" s="39" t="s">
        <v>167</v>
      </c>
      <c r="I31" s="92">
        <f t="shared" si="3"/>
        <v>0</v>
      </c>
      <c r="J31" s="5"/>
      <c r="K31" s="100">
        <f>TAXRECq42001!E90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TAXRECq42001!E91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TAXRECq42001!E92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/>
      <c r="D34" s="30" t="s">
        <v>176</v>
      </c>
      <c r="E34" s="92">
        <f t="shared" si="2"/>
        <v>-245828</v>
      </c>
      <c r="F34" s="5"/>
      <c r="G34" s="70">
        <f>-983312/4</f>
        <v>-245828</v>
      </c>
      <c r="H34" s="39" t="s">
        <v>177</v>
      </c>
      <c r="I34" s="92">
        <f t="shared" si="3"/>
        <v>245828</v>
      </c>
      <c r="J34" s="5"/>
      <c r="K34" s="100">
        <f>TAXRECq42001!E93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TAXRECq42001!E94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TAXRECq42001!E95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0</v>
      </c>
      <c r="J38" s="5"/>
      <c r="K38" s="100">
        <f>TAXRECq42001!E133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652428.8125</v>
      </c>
      <c r="F40" s="7"/>
      <c r="G40" s="96">
        <f>SUM(G15:G39)</f>
        <v>652428.8125</v>
      </c>
      <c r="H40" s="43"/>
      <c r="I40" s="93">
        <f>SUM(I15:I39)</f>
        <v>-652428.8125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0.020000000000000018</v>
      </c>
      <c r="F44" s="5"/>
      <c r="G44" s="72">
        <v>0.4062</v>
      </c>
      <c r="H44" s="39" t="s">
        <v>183</v>
      </c>
      <c r="I44" s="95">
        <f>+K44-G44</f>
        <v>-0.020000000000000018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265016.5836375</v>
      </c>
      <c r="F47" s="7"/>
      <c r="G47" s="96">
        <f>G40*G44</f>
        <v>265016.5836375</v>
      </c>
      <c r="H47" s="43"/>
      <c r="I47" s="98">
        <f>K47-G47</f>
        <v>-265016.5836375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265016.5836375</v>
      </c>
      <c r="F51" s="6"/>
      <c r="G51" s="97">
        <f>+G47-G49</f>
        <v>265016.5836375</v>
      </c>
      <c r="H51" s="40"/>
      <c r="I51" s="97">
        <f>+I47-I49</f>
        <v>-265016.5836375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42469525</v>
      </c>
      <c r="F59" s="5"/>
      <c r="G59" s="70">
        <v>42469525</v>
      </c>
      <c r="H59" s="39" t="s">
        <v>189</v>
      </c>
      <c r="I59" s="92">
        <f>+K59-G59</f>
        <v>-42469525</v>
      </c>
      <c r="J59" s="5"/>
      <c r="K59" s="100">
        <f>TAXRECq42001!E228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5000000</v>
      </c>
      <c r="J60" s="5"/>
      <c r="K60" s="100">
        <f>TAXRECq42001!E230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37469525</v>
      </c>
      <c r="F61" s="7"/>
      <c r="G61" s="96">
        <f>SUM(G59:G60)</f>
        <v>37469525</v>
      </c>
      <c r="H61" s="43"/>
      <c r="I61" s="98">
        <f>SUM(I59:I60)</f>
        <v>-37469525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157">
        <v>0.25</v>
      </c>
      <c r="H64" s="39"/>
      <c r="I64" s="92"/>
      <c r="J64" s="5"/>
      <c r="K64" s="74"/>
      <c r="L64" s="35"/>
    </row>
    <row r="65" spans="1:12" ht="12.75">
      <c r="A65" s="4" t="s">
        <v>463</v>
      </c>
      <c r="B65" s="51"/>
      <c r="C65" s="93">
        <f>C61*C63</f>
        <v>0</v>
      </c>
      <c r="D65" s="62"/>
      <c r="E65" s="96">
        <f>+G65-C65</f>
        <v>28102.14375</v>
      </c>
      <c r="F65" s="7"/>
      <c r="G65" s="96">
        <f>+G61*G63*G64</f>
        <v>28102.14375</v>
      </c>
      <c r="H65" s="21"/>
      <c r="I65" s="98">
        <f>+K65-G65</f>
        <v>-28102.14375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42469525</v>
      </c>
      <c r="F68" s="8"/>
      <c r="G68" s="70">
        <v>42469525</v>
      </c>
      <c r="H68" s="39" t="s">
        <v>198</v>
      </c>
      <c r="I68" s="92">
        <f>+K68-G68</f>
        <v>-42469525</v>
      </c>
      <c r="J68" s="8"/>
      <c r="K68" s="100">
        <f>TAXRECq42001!E299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10000000</v>
      </c>
      <c r="J69" s="8"/>
      <c r="K69" s="100">
        <f>TAXRECq42001!E301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32469525</v>
      </c>
      <c r="F70" s="7"/>
      <c r="G70" s="96">
        <f>SUM(G68:G69)</f>
        <v>32469525</v>
      </c>
      <c r="H70" s="43"/>
      <c r="I70" s="98">
        <f>SUM(I68:I69)</f>
        <v>-32469525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159">
        <v>0.25</v>
      </c>
      <c r="H73" s="39"/>
      <c r="I73" s="92"/>
      <c r="J73" s="8"/>
      <c r="K73" s="74"/>
      <c r="L73" s="35"/>
    </row>
    <row r="74" spans="1:12" ht="12.75">
      <c r="A74" s="4" t="s">
        <v>462</v>
      </c>
      <c r="B74" s="51"/>
      <c r="C74" s="102">
        <f>+C70*C72</f>
        <v>0</v>
      </c>
      <c r="D74" s="30"/>
      <c r="E74" s="92">
        <f>+G74-C74</f>
        <v>18264.1078125</v>
      </c>
      <c r="F74" s="8"/>
      <c r="G74" s="100">
        <f>+G70*G72*0.25</f>
        <v>18264.1078125</v>
      </c>
      <c r="H74" s="39"/>
      <c r="I74" s="92">
        <f>+K74-G74</f>
        <v>-18264.1078125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-7307.2027</v>
      </c>
      <c r="F75" s="8"/>
      <c r="G75" s="100">
        <f>(G40*0.0112)*-1</f>
        <v>-7307.2027</v>
      </c>
      <c r="H75" s="39" t="s">
        <v>207</v>
      </c>
      <c r="I75" s="92">
        <f>+K75-G75</f>
        <v>7307.2027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58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10956.905112499999</v>
      </c>
      <c r="F77" s="7"/>
      <c r="G77" s="96">
        <f>SUM(G74:G76)</f>
        <v>10956.905112499999</v>
      </c>
      <c r="H77" s="21"/>
      <c r="I77" s="98">
        <f>SUM(I74:I76)</f>
        <v>-10956.905112499999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438043.93989669427</v>
      </c>
      <c r="F82" s="5"/>
      <c r="G82" s="100">
        <f>G51/(1-(G44-0.0112))</f>
        <v>438043.93989669427</v>
      </c>
      <c r="H82" s="39" t="s">
        <v>210</v>
      </c>
      <c r="I82" s="92">
        <f>+K82-G82</f>
        <v>-438043.93989669427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18110.586962809917</v>
      </c>
      <c r="F83" s="5"/>
      <c r="G83" s="100">
        <f>G77/(1-(G44-0.0112))</f>
        <v>18110.586962809917</v>
      </c>
      <c r="H83" s="39" t="s">
        <v>212</v>
      </c>
      <c r="I83" s="92">
        <f>+K83-G83</f>
        <v>-18110.586962809917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28102.14375</v>
      </c>
      <c r="F84" s="5"/>
      <c r="G84" s="100">
        <f>G65</f>
        <v>28102.14375</v>
      </c>
      <c r="H84" s="39" t="s">
        <v>214</v>
      </c>
      <c r="I84" s="92">
        <f>+K84-G84</f>
        <v>-28102.14375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484256.67060950416</v>
      </c>
      <c r="F87" s="6"/>
      <c r="G87" s="99">
        <f>SUM(G82:G86)</f>
        <v>484256.67060950416</v>
      </c>
      <c r="H87" s="6"/>
      <c r="I87" s="99">
        <f>SUM(I82:I85)</f>
        <v>-484256.67060950416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-41844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-41844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-1539520.2758125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245828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-1293692.2758125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1539520.2758125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1539520.2758125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245828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37">
      <selection activeCell="C15" sqref="C15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456</v>
      </c>
      <c r="B7" s="45"/>
      <c r="C7" s="82"/>
      <c r="D7" s="82"/>
      <c r="E7" s="82"/>
      <c r="F7" s="45"/>
      <c r="G7" s="3"/>
      <c r="H7" s="3"/>
    </row>
    <row r="8" spans="1:8" ht="12.75">
      <c r="A8" t="s">
        <v>459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14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5" sqref="C85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456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458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REGINFO!D34+REGINFO!D39+REGINFO!D40</f>
        <v>2980421.52</v>
      </c>
      <c r="D15" s="28" t="s">
        <v>141</v>
      </c>
      <c r="E15" s="92">
        <f>+G15-C15</f>
        <v>-2980421.52</v>
      </c>
      <c r="F15" s="10"/>
      <c r="G15" s="70"/>
      <c r="H15" s="35" t="s">
        <v>142</v>
      </c>
      <c r="I15" s="92">
        <f>+K15-G15</f>
        <v>0</v>
      </c>
      <c r="K15" s="100">
        <f>TAXRECq42001!E26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2390859</v>
      </c>
      <c r="D20" s="30" t="s">
        <v>144</v>
      </c>
      <c r="E20" s="92">
        <f>+G20-C20</f>
        <v>-2390859</v>
      </c>
      <c r="F20" s="5"/>
      <c r="G20" s="70"/>
      <c r="H20" s="39" t="s">
        <v>145</v>
      </c>
      <c r="I20" s="92">
        <f>+K20-G20</f>
        <v>0</v>
      </c>
      <c r="J20" s="5"/>
      <c r="K20" s="100">
        <f>TAXRECq42001!E29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>+G21-C21</f>
        <v>0</v>
      </c>
      <c r="F21" s="5"/>
      <c r="G21" s="70"/>
      <c r="H21" s="39" t="s">
        <v>148</v>
      </c>
      <c r="I21" s="92">
        <f>+K21-G21</f>
        <v>0</v>
      </c>
      <c r="J21" s="5"/>
      <c r="K21" s="100">
        <f>TAXRECq42001!E30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>
        <v>167376</v>
      </c>
      <c r="D22" s="23" t="s">
        <v>150</v>
      </c>
      <c r="E22" s="92">
        <f>+G22-C22</f>
        <v>-167376</v>
      </c>
      <c r="F22" s="5"/>
      <c r="G22" s="70"/>
      <c r="H22" s="39" t="s">
        <v>151</v>
      </c>
      <c r="I22" s="92">
        <f>+K22-G22</f>
        <v>0</v>
      </c>
      <c r="J22" s="5"/>
      <c r="K22" s="100">
        <f>TAXRECq42001!E31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>+G23-C23</f>
        <v>0</v>
      </c>
      <c r="F23" s="5"/>
      <c r="G23" s="70"/>
      <c r="H23" s="39" t="s">
        <v>154</v>
      </c>
      <c r="I23" s="92">
        <f>+K23-G23</f>
        <v>0</v>
      </c>
      <c r="J23" s="5"/>
      <c r="K23" s="100">
        <f>TAXRECq42001!E32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>
        <v>180158</v>
      </c>
      <c r="D24" s="30" t="s">
        <v>157</v>
      </c>
      <c r="E24" s="92">
        <f>+G24-C24</f>
        <v>-180158</v>
      </c>
      <c r="F24" s="5"/>
      <c r="G24" s="70"/>
      <c r="H24" s="39" t="s">
        <v>158</v>
      </c>
      <c r="I24" s="92">
        <f>+K24-G24</f>
        <v>0</v>
      </c>
      <c r="J24" s="5"/>
      <c r="K24" s="100">
        <f>TAXRECq42001!E33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>+G26-C26</f>
        <v>0</v>
      </c>
      <c r="F26" s="5"/>
      <c r="G26" s="70"/>
      <c r="H26" s="39" t="s">
        <v>161</v>
      </c>
      <c r="I26" s="92">
        <f>+K26-G26</f>
        <v>0</v>
      </c>
      <c r="J26" s="5"/>
      <c r="K26" s="100">
        <f>TAXRECq42001!E34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>+G27-C27</f>
        <v>0</v>
      </c>
      <c r="F27" s="5"/>
      <c r="G27" s="70"/>
      <c r="H27" s="39" t="s">
        <v>161</v>
      </c>
      <c r="I27" s="92">
        <f>+K27-G27</f>
        <v>0</v>
      </c>
      <c r="J27" s="5"/>
      <c r="K27" s="100">
        <f>TAXRECq42001!E35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>+G28-C28</f>
        <v>0</v>
      </c>
      <c r="F28" s="5"/>
      <c r="G28" s="70"/>
      <c r="H28" s="39" t="s">
        <v>161</v>
      </c>
      <c r="I28" s="92">
        <f>+K28-G28</f>
        <v>0</v>
      </c>
      <c r="J28" s="5"/>
      <c r="K28" s="100">
        <f>TAXRECq42001!E84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v>-2405881</v>
      </c>
      <c r="D30" s="30" t="s">
        <v>163</v>
      </c>
      <c r="E30" s="92">
        <f>+G30-C30</f>
        <v>2405881</v>
      </c>
      <c r="F30" s="5"/>
      <c r="G30" s="70"/>
      <c r="H30" s="39" t="s">
        <v>164</v>
      </c>
      <c r="I30" s="92">
        <f>+K30-G30</f>
        <v>0</v>
      </c>
      <c r="J30" s="5"/>
      <c r="K30" s="100">
        <f>TAXRECq42001!E89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>+G31-C31</f>
        <v>0</v>
      </c>
      <c r="F31" s="5"/>
      <c r="G31" s="70"/>
      <c r="H31" s="39" t="s">
        <v>167</v>
      </c>
      <c r="I31" s="92">
        <f>+K31-G31</f>
        <v>0</v>
      </c>
      <c r="J31" s="5"/>
      <c r="K31" s="100">
        <f>TAXRECq42001!E90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>+G32-C32</f>
        <v>0</v>
      </c>
      <c r="F32" s="5"/>
      <c r="G32" s="70"/>
      <c r="H32" s="39" t="s">
        <v>171</v>
      </c>
      <c r="I32" s="92">
        <f>+K32-G32</f>
        <v>0</v>
      </c>
      <c r="J32" s="5"/>
      <c r="K32" s="100">
        <f>TAXRECq42001!E91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>+G33-C33</f>
        <v>0</v>
      </c>
      <c r="F33" s="5"/>
      <c r="G33" s="70"/>
      <c r="H33" s="39" t="s">
        <v>174</v>
      </c>
      <c r="I33" s="92">
        <f>+K33-G33</f>
        <v>0</v>
      </c>
      <c r="J33" s="5"/>
      <c r="K33" s="100">
        <f>TAXRECq42001!E92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>
        <v>-1261416</v>
      </c>
      <c r="D34" s="30" t="s">
        <v>176</v>
      </c>
      <c r="E34" s="92">
        <f>+G34-C34</f>
        <v>1261416</v>
      </c>
      <c r="F34" s="5"/>
      <c r="G34" s="70"/>
      <c r="H34" s="39" t="s">
        <v>177</v>
      </c>
      <c r="I34" s="92">
        <f>+K34-G34</f>
        <v>0</v>
      </c>
      <c r="J34" s="5"/>
      <c r="K34" s="100">
        <f>TAXRECq42001!E93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>+G36-C36</f>
        <v>0</v>
      </c>
      <c r="F36" s="5"/>
      <c r="G36" s="70"/>
      <c r="H36" s="39" t="s">
        <v>180</v>
      </c>
      <c r="I36" s="92">
        <f>+K36-G36</f>
        <v>0</v>
      </c>
      <c r="J36" s="5"/>
      <c r="K36" s="100">
        <f>TAXRECq42001!E94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>+G37-C37</f>
        <v>0</v>
      </c>
      <c r="F37" s="5"/>
      <c r="G37" s="70"/>
      <c r="H37" s="39" t="s">
        <v>180</v>
      </c>
      <c r="I37" s="92">
        <f>+K37-G37</f>
        <v>0</v>
      </c>
      <c r="J37" s="5"/>
      <c r="K37" s="100">
        <f>TAXRECq42001!E95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>+G38-C38</f>
        <v>0</v>
      </c>
      <c r="F38" s="5"/>
      <c r="G38" s="70"/>
      <c r="H38" s="39" t="s">
        <v>180</v>
      </c>
      <c r="I38" s="92">
        <f>+K38-G38</f>
        <v>0</v>
      </c>
      <c r="J38" s="5"/>
      <c r="K38" s="100">
        <f>TAXRECq42001!E133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2051517.5199999996</v>
      </c>
      <c r="D40" s="42"/>
      <c r="E40" s="93">
        <f>SUM(E15:E39)</f>
        <v>-2051517.5199999996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</v>
      </c>
      <c r="F44" s="5"/>
      <c r="G44" s="72">
        <v>0.3862</v>
      </c>
      <c r="H44" s="39" t="s">
        <v>183</v>
      </c>
      <c r="I44" s="95">
        <f>+K44-G44</f>
        <v>0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792296.0662239998</v>
      </c>
      <c r="D47" s="42"/>
      <c r="E47" s="96">
        <f>+G47-C47</f>
        <v>-792296.0662239998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792296.0662239998</v>
      </c>
      <c r="D51" s="32"/>
      <c r="E51" s="97">
        <f>+E47-E49</f>
        <v>-792296.0662239998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42469525</v>
      </c>
      <c r="D59" s="30" t="s">
        <v>188</v>
      </c>
      <c r="E59" s="92">
        <f>+G59-C59</f>
        <v>-42469525</v>
      </c>
      <c r="F59" s="5"/>
      <c r="G59" s="70"/>
      <c r="H59" s="39" t="s">
        <v>189</v>
      </c>
      <c r="I59" s="92">
        <f>+K59-G59</f>
        <v>0</v>
      </c>
      <c r="J59" s="5"/>
      <c r="K59" s="100">
        <f>TAXRECq42001!E228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>
        <v>-5000000</v>
      </c>
      <c r="D60" s="30" t="s">
        <v>191</v>
      </c>
      <c r="E60" s="92">
        <f>+G60-C60</f>
        <v>5000000</v>
      </c>
      <c r="F60" s="5"/>
      <c r="G60" s="70"/>
      <c r="H60" s="39" t="s">
        <v>192</v>
      </c>
      <c r="I60" s="92">
        <f>+K60-G60</f>
        <v>0</v>
      </c>
      <c r="J60" s="5"/>
      <c r="K60" s="100">
        <f>TAXRECq42001!E230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37469525</v>
      </c>
      <c r="D61" s="42"/>
      <c r="E61" s="98">
        <f>SUM(E59:E60)</f>
        <v>-37469525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112408.575</v>
      </c>
      <c r="D65" s="62"/>
      <c r="E65" s="96">
        <f>+G65-C65</f>
        <v>-112408.575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42469525</v>
      </c>
      <c r="D68" s="30" t="s">
        <v>197</v>
      </c>
      <c r="E68" s="92">
        <f>+G68-C68</f>
        <v>-42469525</v>
      </c>
      <c r="F68" s="8"/>
      <c r="G68" s="70"/>
      <c r="H68" s="39" t="s">
        <v>198</v>
      </c>
      <c r="I68" s="92">
        <f>+K68-G68</f>
        <v>0</v>
      </c>
      <c r="J68" s="8"/>
      <c r="K68" s="100">
        <f>TAXRECq42001!E299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>
        <v>-10000000</v>
      </c>
      <c r="D69" s="30" t="s">
        <v>200</v>
      </c>
      <c r="E69" s="92">
        <f>+G69-C69</f>
        <v>10000000</v>
      </c>
      <c r="F69" s="8"/>
      <c r="G69" s="70"/>
      <c r="H69" s="39" t="s">
        <v>201</v>
      </c>
      <c r="I69" s="92">
        <f>+K69-G69</f>
        <v>0</v>
      </c>
      <c r="J69" s="8"/>
      <c r="K69" s="100">
        <f>TAXRECq42001!E301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32469525</v>
      </c>
      <c r="D70" s="42"/>
      <c r="E70" s="98">
        <f>SUM(E68:E69)</f>
        <v>-32469525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73056.43125</v>
      </c>
      <c r="D74" s="30"/>
      <c r="E74" s="92">
        <f>+G74-C74</f>
        <v>-73056.43125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-22976.996223999995</v>
      </c>
      <c r="D75" s="30" t="s">
        <v>206</v>
      </c>
      <c r="E75" s="92">
        <f>+G75-C75</f>
        <v>22976.996223999995</v>
      </c>
      <c r="F75" s="8"/>
      <c r="G75" s="100">
        <f>(G40*0.0112)*-1</f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50079.435026</v>
      </c>
      <c r="D77" s="31"/>
      <c r="E77" s="96">
        <f>SUM(E74:E76)</f>
        <v>-50079.435026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C51/(1-(C44-0.0112))</f>
        <v>1267673.7059583997</v>
      </c>
      <c r="D82" s="30" t="s">
        <v>209</v>
      </c>
      <c r="E82" s="92">
        <f>+G82-C82</f>
        <v>-1267673.7059583997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80127.0960416</v>
      </c>
      <c r="D83" s="30" t="s">
        <v>211</v>
      </c>
      <c r="E83" s="92">
        <f>+G83-C83</f>
        <v>-80127.0960416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112408.575</v>
      </c>
      <c r="D84" s="30" t="s">
        <v>213</v>
      </c>
      <c r="E84" s="92">
        <f>+G84-C84</f>
        <v>-112408.575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1460209.3769999996</v>
      </c>
      <c r="D87" s="41"/>
      <c r="E87" s="99">
        <f>SUM(E82:E85)</f>
        <v>-1460209.3769999996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-1539520.2758125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-1539520.2758125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1539520.2758125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1539520.2758125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460</v>
      </c>
      <c r="B7" s="45"/>
      <c r="C7" s="82"/>
      <c r="D7" s="82"/>
      <c r="E7" s="82"/>
      <c r="F7" s="45"/>
      <c r="G7" s="3"/>
      <c r="H7" s="3"/>
    </row>
    <row r="8" spans="1:8" ht="12.75">
      <c r="A8" t="s">
        <v>461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aca="true" t="shared" si="0" ref="E18:E24">+C18+D18</f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 aca="true" t="shared" si="2" ref="E38:E60"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t="shared" si="2"/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aca="true" t="shared" si="3" ref="E63:E83">+C63+D63</f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3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3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3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3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3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3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3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3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3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3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3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3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3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3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3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3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3"/>
        <v>0</v>
      </c>
      <c r="F80" s="10" t="s">
        <v>162</v>
      </c>
    </row>
    <row r="81" spans="3:6" ht="12.75">
      <c r="C81" s="66"/>
      <c r="D81" s="66"/>
      <c r="E81" s="129">
        <f t="shared" si="3"/>
        <v>0</v>
      </c>
      <c r="F81" s="10"/>
    </row>
    <row r="82" spans="1:6" ht="12.75">
      <c r="A82" s="12" t="s">
        <v>417</v>
      </c>
      <c r="C82" s="67"/>
      <c r="D82" s="67"/>
      <c r="E82" s="129">
        <f t="shared" si="3"/>
        <v>0</v>
      </c>
      <c r="F82" s="10" t="s">
        <v>162</v>
      </c>
    </row>
    <row r="83" spans="1:6" ht="12.75">
      <c r="A83" s="12"/>
      <c r="C83" s="67"/>
      <c r="D83" s="67"/>
      <c r="E83" s="129">
        <f t="shared" si="3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4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4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4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4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4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4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4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5" ref="E98:E116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5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5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5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5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5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5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5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5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5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5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5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5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5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5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5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5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5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5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aca="true" t="shared" si="6" ref="E119:E132">+C119+D119</f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6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6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6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6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6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6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6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6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6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6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6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6"/>
        <v>0</v>
      </c>
      <c r="F131" s="10"/>
    </row>
    <row r="132" spans="1:6" ht="12.75">
      <c r="A132" s="12"/>
      <c r="B132" s="10"/>
      <c r="C132" s="67"/>
      <c r="D132" s="67"/>
      <c r="E132" s="129">
        <f t="shared" si="6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7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7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7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7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7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7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7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7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7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7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7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7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7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7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7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7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8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8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8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8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8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8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8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8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9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9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9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9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9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9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9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 aca="true" t="shared" si="10" ref="E201:E210"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t="shared" si="10"/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10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10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10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10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10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10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10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10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11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11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11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11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11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11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11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11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11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11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11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11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11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11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2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2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2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2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2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2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2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3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3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3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3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3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3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3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3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3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leslie</cp:lastModifiedBy>
  <cp:lastPrinted>2002-03-13T22:07:14Z</cp:lastPrinted>
  <dcterms:created xsi:type="dcterms:W3CDTF">2001-11-07T16:15:53Z</dcterms:created>
  <dcterms:modified xsi:type="dcterms:W3CDTF">2011-08-22T14:51:38Z</dcterms:modified>
  <cp:category/>
  <cp:version/>
  <cp:contentType/>
  <cp:contentStatus/>
</cp:coreProperties>
</file>