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7340" windowHeight="4830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Amy Proctor</author>
  </authors>
  <commentList>
    <comment ref="G66" authorId="0">
      <text>
        <r>
          <rPr>
            <b/>
            <sz val="8"/>
            <rFont val="Tahoma"/>
            <family val="2"/>
          </rPr>
          <t>Amy Proctor:</t>
        </r>
        <r>
          <rPr>
            <sz val="8"/>
            <rFont val="Tahoma"/>
            <family val="2"/>
          </rPr>
          <t xml:space="preserve">
CT23</t>
        </r>
      </text>
    </comment>
    <comment ref="G75" authorId="0">
      <text>
        <r>
          <rPr>
            <b/>
            <sz val="8"/>
            <rFont val="Tahoma"/>
            <family val="2"/>
          </rPr>
          <t>Amy Proctor:</t>
        </r>
        <r>
          <rPr>
            <sz val="8"/>
            <rFont val="Tahoma"/>
            <family val="2"/>
          </rPr>
          <t xml:space="preserve">
CT23</t>
        </r>
      </text>
    </comment>
  </commentList>
</comments>
</file>

<file path=xl/sharedStrings.xml><?xml version="1.0" encoding="utf-8"?>
<sst xmlns="http://schemas.openxmlformats.org/spreadsheetml/2006/main" count="881" uniqueCount="506">
  <si>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</si>
  <si>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</si>
  <si>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</si>
  <si>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</si>
  <si>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</si>
  <si>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</si>
  <si>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</si>
  <si>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</si>
  <si>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</si>
  <si>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</si>
  <si>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</si>
  <si>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</si>
  <si>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</si>
  <si>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</si>
  <si>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</si>
  <si>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</si>
  <si>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</si>
  <si>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</si>
  <si>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</si>
  <si>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</si>
  <si>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</si>
  <si>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</si>
  <si>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</si>
  <si>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</si>
  <si>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</si>
  <si>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</si>
  <si>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</si>
  <si>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</si>
  <si>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</si>
  <si>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</si>
  <si>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</si>
  <si>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</si>
  <si>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</si>
  <si>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</si>
  <si>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</si>
  <si>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</si>
  <si>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</si>
  <si>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</si>
  <si>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</si>
  <si>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</si>
  <si>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</si>
  <si>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</si>
  <si>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</si>
  <si>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</si>
  <si>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</si>
  <si>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</si>
  <si>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</si>
  <si>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</si>
  <si>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</si>
  <si>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</si>
  <si>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</si>
  <si>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</si>
  <si>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</si>
  <si>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</si>
  <si>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</si>
  <si>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</si>
  <si>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</si>
  <si>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</si>
  <si>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</si>
  <si>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</si>
  <si>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</si>
  <si>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</si>
  <si>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</si>
  <si>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</si>
  <si>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</si>
  <si>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</si>
  <si>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</si>
  <si>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</si>
  <si>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</si>
  <si>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</si>
  <si>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</si>
  <si>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</si>
  <si>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</si>
  <si>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</si>
  <si>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</si>
  <si>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</si>
  <si>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</si>
  <si>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</si>
  <si>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</si>
  <si>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</si>
  <si>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</si>
  <si>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</si>
  <si>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</si>
  <si>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</si>
  <si>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</si>
  <si>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</si>
  <si>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</si>
  <si>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</si>
  <si>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</si>
  <si>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</si>
  <si>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</si>
  <si>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</si>
  <si>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</si>
  <si>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</si>
  <si>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</si>
  <si>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</si>
  <si>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</si>
  <si>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</si>
  <si>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</si>
  <si>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</si>
  <si>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</si>
  <si>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</si>
  <si>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</si>
  <si>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</si>
  <si>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</si>
  <si>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</si>
  <si>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</si>
  <si>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</si>
  <si>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</si>
  <si>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</si>
  <si>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</si>
  <si>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</si>
  <si>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</si>
  <si>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</si>
  <si>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</si>
  <si>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</si>
  <si>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</si>
  <si>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</si>
  <si>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</si>
  <si>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</si>
  <si>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</si>
  <si>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</si>
  <si>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</si>
  <si>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</si>
  <si>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</si>
  <si>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</si>
  <si>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</si>
  <si>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</si>
  <si>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</si>
  <si>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</si>
  <si>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</si>
  <si>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</si>
  <si>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</si>
  <si>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</si>
  <si>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</si>
  <si>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</si>
  <si>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</si>
  <si>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</si>
  <si>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</si>
  <si>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</si>
  <si>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</si>
  <si>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</si>
  <si>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</si>
  <si>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</si>
  <si>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</si>
  <si>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</si>
  <si>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</si>
  <si>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</si>
  <si>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</si>
  <si>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</si>
  <si>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</si>
  <si>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</si>
  <si>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</si>
  <si>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</si>
  <si>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</si>
  <si>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</si>
  <si>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</si>
  <si>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</si>
  <si>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</si>
  <si>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</si>
  <si>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</si>
  <si>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</si>
  <si>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</si>
  <si>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</si>
  <si>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</si>
  <si>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</si>
  <si>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</si>
  <si>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</si>
  <si>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</si>
  <si>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</si>
  <si>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</si>
  <si>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</si>
  <si>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</si>
  <si>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</si>
  <si>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</si>
  <si>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</si>
  <si>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</si>
  <si>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</si>
  <si>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</si>
  <si>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</si>
  <si>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</si>
  <si>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</si>
  <si>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</si>
  <si>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</si>
  <si>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</si>
  <si>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</si>
  <si>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</si>
  <si>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</si>
  <si>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</si>
  <si>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</si>
  <si>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</si>
  <si>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</si>
  <si>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</si>
  <si>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</si>
  <si>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</si>
  <si>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</si>
  <si>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</si>
  <si>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</si>
  <si>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</si>
  <si>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</si>
  <si>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</si>
  <si>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</si>
  <si>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</si>
  <si>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</si>
  <si>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</si>
  <si>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</si>
  <si>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</si>
  <si>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</si>
  <si>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</si>
  <si>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</si>
  <si>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</si>
  <si>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</si>
  <si>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</si>
  <si>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</si>
  <si>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</si>
  <si>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</si>
  <si>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</si>
  <si>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</si>
  <si>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</si>
  <si>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</si>
  <si>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</si>
  <si>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</si>
  <si>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</si>
  <si>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</si>
  <si>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</si>
  <si>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</si>
  <si>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</si>
  <si>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</si>
  <si>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</si>
  <si>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</si>
  <si>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</si>
  <si>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</si>
  <si>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</si>
  <si>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</si>
  <si>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</si>
  <si>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</si>
  <si>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</si>
  <si>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</si>
  <si>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</si>
  <si>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</si>
  <si>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</si>
  <si>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</si>
  <si>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</si>
  <si>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</si>
  <si>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</si>
  <si>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</si>
  <si>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</si>
  <si>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</si>
  <si>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</si>
  <si>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</si>
  <si>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</si>
  <si>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</si>
  <si>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</si>
  <si>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</si>
  <si>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</si>
  <si>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</si>
  <si>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</si>
  <si>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</si>
  <si>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</si>
  <si>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</si>
  <si>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</si>
  <si>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</si>
  <si>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</si>
  <si>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</si>
  <si>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</si>
  <si>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</si>
  <si>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</si>
  <si>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</si>
  <si>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</si>
  <si>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</si>
  <si>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</si>
  <si>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</si>
  <si>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</si>
  <si>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</si>
  <si>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</si>
  <si>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</si>
  <si>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</si>
  <si>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</si>
  <si>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</si>
  <si>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</si>
  <si>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</si>
  <si>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</si>
  <si>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</si>
  <si>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</si>
  <si>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</si>
  <si>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</si>
  <si>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</si>
  <si>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</si>
  <si>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</si>
  <si>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</si>
  <si>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</si>
  <si>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</si>
  <si>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</si>
  <si>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</si>
  <si>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</si>
  <si>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</si>
  <si>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</si>
  <si>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</si>
  <si>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</si>
  <si>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</si>
  <si>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</si>
  <si>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</si>
  <si>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</si>
  <si>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</si>
  <si>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</si>
  <si>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</si>
  <si>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</si>
  <si>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</si>
  <si>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</si>
  <si>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</si>
  <si>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</si>
  <si>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</si>
  <si>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</si>
  <si>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</si>
  <si>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</si>
  <si>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</si>
  <si>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</si>
  <si>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</si>
  <si>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</si>
  <si>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</si>
  <si>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</si>
  <si>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</si>
  <si>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</si>
  <si>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</si>
  <si>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</si>
  <si>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</si>
  <si>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</si>
  <si>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</si>
  <si>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</si>
  <si>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</si>
  <si>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</si>
  <si>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</si>
  <si>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</si>
  <si>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</si>
  <si>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</si>
  <si>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</si>
  <si>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</si>
  <si>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</si>
  <si>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</si>
  <si>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</si>
  <si>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</si>
  <si>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</si>
  <si>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</si>
  <si>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</si>
  <si>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</si>
  <si>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</si>
  <si>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</si>
  <si>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</si>
  <si>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</si>
  <si>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</si>
  <si>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</si>
  <si>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</si>
  <si>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</si>
  <si>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</si>
  <si>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</si>
  <si>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</si>
  <si>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</si>
  <si>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</si>
  <si>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</si>
  <si>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</si>
  <si>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</si>
  <si>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</si>
  <si>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</si>
  <si>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</si>
  <si>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</si>
  <si>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</si>
  <si>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</si>
  <si>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</si>
  <si>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</si>
  <si>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</si>
  <si>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</si>
  <si>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</si>
  <si>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</si>
  <si>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</si>
  <si>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</si>
  <si>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</si>
  <si>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</si>
  <si>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</si>
  <si>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</si>
  <si>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</si>
  <si>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</si>
  <si>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</si>
  <si>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</si>
  <si>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</si>
  <si>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</si>
  <si>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</si>
  <si>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</si>
  <si>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</si>
  <si>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</si>
  <si>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</si>
  <si>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</si>
  <si>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</si>
  <si>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</si>
  <si>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</si>
  <si>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</si>
  <si>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</si>
  <si>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</si>
  <si>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</si>
  <si>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</si>
  <si>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</si>
  <si>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</si>
  <si>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</si>
  <si>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</si>
  <si>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</si>
  <si>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</si>
  <si>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</si>
  <si>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</si>
  <si>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</si>
  <si>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</si>
  <si>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</si>
  <si>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</si>
  <si>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</si>
  <si>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</si>
  <si>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</si>
  <si>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</si>
  <si>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</si>
  <si>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</si>
  <si>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</si>
  <si>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</si>
  <si>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</si>
  <si>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</si>
  <si>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</si>
  <si>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</si>
  <si>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</si>
  <si>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</si>
  <si>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</si>
  <si>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</si>
  <si>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</si>
  <si>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</si>
  <si>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</si>
  <si>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</si>
  <si>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</si>
  <si>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</si>
  <si>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</si>
  <si>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</si>
  <si>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</si>
  <si>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</si>
  <si>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</si>
  <si>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</si>
  <si>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</si>
  <si>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</si>
  <si>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</si>
  <si>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</si>
  <si>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</si>
  <si>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</si>
  <si>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</si>
  <si>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</si>
  <si>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</si>
  <si>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</si>
  <si>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</si>
  <si>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</si>
  <si>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</si>
  <si>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</si>
  <si>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</si>
  <si>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</si>
  <si>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</si>
  <si>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</si>
  <si>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</si>
  <si>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</si>
  <si>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</si>
  <si>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</si>
  <si>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</si>
  <si>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</si>
  <si>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</si>
  <si>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</si>
  <si>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</si>
  <si>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</si>
  <si>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</si>
  <si>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</si>
  <si>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</si>
  <si>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</si>
  <si>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</si>
  <si>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</si>
  <si>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</si>
  <si>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</si>
  <si>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</si>
  <si>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</si>
  <si>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</si>
  <si>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</si>
  <si>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</si>
  <si>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</si>
  <si>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</si>
  <si>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</si>
  <si>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</si>
  <si>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</si>
  <si>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</si>
  <si>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</si>
  <si>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</si>
  <si>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</si>
  <si>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</si>
  <si>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</si>
  <si>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</si>
  <si>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</si>
  <si>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</si>
  <si>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</si>
  <si>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</si>
  <si>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</si>
  <si>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</si>
  <si>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</si>
  <si>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</si>
  <si>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</si>
  <si>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Grand Valley Energy</t>
  </si>
  <si>
    <t>Y</t>
  </si>
  <si>
    <t>N</t>
  </si>
  <si>
    <t>Provision for refund of payments in lieu of taxes</t>
  </si>
  <si>
    <t>Total deemed interest  (REGINFO CELL D62)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</si>
</sst>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D62" sqref="D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488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503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503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5" t="s">
        <v>316</v>
      </c>
      <c r="B19" s="8" t="s">
        <v>313</v>
      </c>
      <c r="C19" s="8" t="s">
        <v>64</v>
      </c>
      <c r="D19" s="389" t="s">
        <v>503</v>
      </c>
    </row>
    <row r="20" spans="1:4" ht="13.5" thickBot="1">
      <c r="A20" s="496"/>
      <c r="B20" s="8" t="s">
        <v>314</v>
      </c>
      <c r="C20" s="8" t="s">
        <v>64</v>
      </c>
      <c r="D20" s="258" t="s">
        <v>503</v>
      </c>
    </row>
    <row r="21" spans="1:4" ht="12.75">
      <c r="A21" s="495" t="s">
        <v>312</v>
      </c>
      <c r="B21" s="8" t="s">
        <v>313</v>
      </c>
      <c r="C21" s="8"/>
      <c r="D21" s="424">
        <v>1</v>
      </c>
    </row>
    <row r="22" spans="1:4" ht="12.75">
      <c r="A22" s="495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550846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47179.9599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47179.9599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15727</v>
      </c>
      <c r="E47" s="388">
        <f aca="true" t="shared" si="0" ref="E47:E53">D47</f>
        <v>15727</v>
      </c>
      <c r="H47" s="40"/>
      <c r="J47" s="5"/>
      <c r="K47" s="5"/>
    </row>
    <row r="48" spans="1:11" ht="12.75">
      <c r="A48" t="s">
        <v>290</v>
      </c>
      <c r="D48" s="427">
        <v>15727</v>
      </c>
      <c r="E48" s="388">
        <f>D48</f>
        <v>15727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31454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275423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27211.7924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275423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19968.1675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6656.202568593111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13312.405137186222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13312.405137186222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19968.1675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23">
      <selection activeCell="E132" sqref="E13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Grand Valley Energy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31454</v>
      </c>
      <c r="D16" s="17"/>
      <c r="E16" s="267">
        <f>G16-C16</f>
        <v>-56024</v>
      </c>
      <c r="F16" s="3"/>
      <c r="G16" s="267">
        <f>TAXREC!E50</f>
        <v>-24570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37149</v>
      </c>
      <c r="D20" s="18"/>
      <c r="E20" s="267">
        <f>G20-C20</f>
        <v>-453</v>
      </c>
      <c r="F20" s="6"/>
      <c r="G20" s="267">
        <f>TAXREC!E61</f>
        <v>36696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1333</v>
      </c>
      <c r="D24" s="18"/>
      <c r="E24" s="267">
        <f>G24-C24</f>
        <v>-1333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36</v>
      </c>
      <c r="F30" s="6"/>
      <c r="G30" s="267">
        <f>TAXREC!E66</f>
        <v>36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17983</v>
      </c>
      <c r="D33" s="132"/>
      <c r="E33" s="267">
        <f aca="true" t="shared" si="0" ref="E33:E42">G33-C33</f>
        <v>4511</v>
      </c>
      <c r="F33" s="6"/>
      <c r="G33" s="267">
        <f>TAXREC!E97+TAXREC!E98</f>
        <v>22494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4000</v>
      </c>
      <c r="D36" s="132"/>
      <c r="E36" s="267">
        <f t="shared" si="0"/>
        <v>-4000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13312.405137186222</v>
      </c>
      <c r="D37" s="132"/>
      <c r="E37" s="267">
        <f t="shared" si="0"/>
        <v>-11883.405137186222</v>
      </c>
      <c r="F37" s="6"/>
      <c r="G37" s="267">
        <f>TAXREC!E51</f>
        <v>1429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5985</v>
      </c>
      <c r="F48" s="6"/>
      <c r="G48" s="251">
        <f>TAXREC!E108</f>
        <v>5985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34640.59486281378</v>
      </c>
      <c r="D50" s="102"/>
      <c r="E50" s="263">
        <f>E16+SUM(E20:E30)-SUM(E33:E48)</f>
        <v>-52386.59486281378</v>
      </c>
      <c r="F50" s="432" t="s">
        <v>367</v>
      </c>
      <c r="G50" s="263">
        <f>G16+SUM(G20:G30)-SUM(G33:G48)</f>
        <v>-17746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-0.0050000000000000044</v>
      </c>
      <c r="F53" s="114"/>
      <c r="G53" s="474">
        <v>0.1862</v>
      </c>
      <c r="H53" s="151"/>
      <c r="I53" s="471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6623.281737769995</v>
      </c>
      <c r="D55" s="102"/>
      <c r="E55" s="267">
        <f>G55-C55</f>
        <v>-6623.281737769995</v>
      </c>
      <c r="F55" s="432" t="s">
        <v>368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6623.281737769995</v>
      </c>
      <c r="D60" s="133"/>
      <c r="E60" s="269">
        <f>+E55-E58</f>
        <v>-6623.281737769995</v>
      </c>
      <c r="F60" s="432" t="s">
        <v>368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550846</v>
      </c>
      <c r="D66" s="102"/>
      <c r="E66" s="267">
        <f>G66-C66</f>
        <v>209953</v>
      </c>
      <c r="F66" s="6"/>
      <c r="G66" s="476">
        <v>760799</v>
      </c>
      <c r="H66" s="151"/>
      <c r="I66" s="477" t="s">
        <v>476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476</v>
      </c>
      <c r="J67" s="478" t="s">
        <v>477</v>
      </c>
    </row>
    <row r="68" spans="1:8" ht="12.75">
      <c r="A68" s="152" t="s">
        <v>42</v>
      </c>
      <c r="B68" s="125"/>
      <c r="C68" s="264">
        <f>IF((C66-C67)&gt;0,C66-C67,0)</f>
        <v>0</v>
      </c>
      <c r="D68" s="102"/>
      <c r="E68" s="267">
        <f>SUM(E66:E67)</f>
        <v>209953</v>
      </c>
      <c r="F68" s="114"/>
      <c r="G68" s="264">
        <v>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0</v>
      </c>
      <c r="D72" s="101"/>
      <c r="E72" s="267">
        <f>+G72-C72</f>
        <v>0</v>
      </c>
      <c r="F72" s="479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550846</v>
      </c>
      <c r="D75" s="102"/>
      <c r="E75" s="267">
        <f>+G75-C75</f>
        <v>209953</v>
      </c>
      <c r="F75" s="6"/>
      <c r="G75" s="476">
        <v>760799</v>
      </c>
      <c r="H75" s="151"/>
      <c r="I75" s="477" t="s">
        <v>476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77" t="s">
        <v>476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209953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8189.022920091487</v>
      </c>
      <c r="D90" s="20"/>
      <c r="E90" s="139"/>
      <c r="F90" s="431" t="s">
        <v>491</v>
      </c>
      <c r="G90" s="270">
        <f>TAXREC!E156</f>
        <v>0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491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0</v>
      </c>
      <c r="D92" s="20"/>
      <c r="E92" s="139"/>
      <c r="F92" s="431" t="s">
        <v>491</v>
      </c>
      <c r="G92" s="270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9">
        <f>SUM(C90:C93)</f>
        <v>8189.022920091487</v>
      </c>
      <c r="D95" s="6"/>
      <c r="E95" s="139"/>
      <c r="F95" s="431" t="s">
        <v>491</v>
      </c>
      <c r="G95" s="414">
        <f>SUM(G90:G94)</f>
        <v>0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-1333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-4000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2667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70">
        <v>0.1862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496.5954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496.5954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601.9338181818182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34640.59486281378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6450.078763455926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6450.078763455926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6623.281737769995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-173.20297431406925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550846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v>0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0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550846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v>0.175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-209.9429991685688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-209.9429991685688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86">
        <f>E132</f>
        <v>601.9338181818182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391.9908190132494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19968.1675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13312.405137186222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6655.762362813777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1429</v>
      </c>
      <c r="F201" s="3"/>
      <c r="G201" s="491"/>
      <c r="H201" s="164"/>
    </row>
    <row r="202" spans="1:8" ht="12.75">
      <c r="A202" s="494" t="s">
        <v>505</v>
      </c>
      <c r="B202" s="127"/>
      <c r="C202" s="112"/>
      <c r="D202" s="120"/>
      <c r="E202" s="303">
        <f>REGINFO!D62</f>
        <v>19968.1675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6655.762362813777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90" zoomScaleNormal="90" zoomScalePageLayoutView="0" workbookViewId="0" topLeftCell="A41">
      <selection activeCell="A57" sqref="A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Grand Valley Energy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f>Ratebase*REGINFO!D33*0.25%</f>
        <v>688.5575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f>821224-C32</f>
        <v>661719</v>
      </c>
      <c r="D31" s="286"/>
      <c r="E31" s="284">
        <f>C31-D31</f>
        <v>661719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159505</v>
      </c>
      <c r="D32" s="286"/>
      <c r="E32" s="284">
        <f>C32-D32</f>
        <v>159505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/>
      <c r="D33" s="286"/>
      <c r="E33" s="284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24374</v>
      </c>
      <c r="D34" s="286"/>
      <c r="E34" s="284">
        <f>C34-D34</f>
        <v>24374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661719</v>
      </c>
      <c r="D39" s="286"/>
      <c r="E39" s="284">
        <f>C39-D39</f>
        <v>661719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107447-C51</f>
        <v>106018</v>
      </c>
      <c r="D40" s="286"/>
      <c r="E40" s="284">
        <f aca="true" t="shared" si="0" ref="E40:E48">C40-D40</f>
        <v>106018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46883</v>
      </c>
      <c r="D41" s="286"/>
      <c r="E41" s="284">
        <f t="shared" si="0"/>
        <v>46883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18852</v>
      </c>
      <c r="D42" s="286"/>
      <c r="E42" s="284">
        <f t="shared" si="0"/>
        <v>18852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36696</v>
      </c>
      <c r="D43" s="286"/>
      <c r="E43" s="284">
        <f t="shared" si="0"/>
        <v>36696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499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-24570</v>
      </c>
      <c r="D50" s="281">
        <f>SUM(D31:D36)-SUM(D39:D49)</f>
        <v>0</v>
      </c>
      <c r="E50" s="281">
        <f>SUM(E31:E35)-SUM(E39:E48)</f>
        <v>-24570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1429</v>
      </c>
      <c r="D51" s="285"/>
      <c r="E51" s="282">
        <f>+C51-D51</f>
        <v>1429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-3324</v>
      </c>
      <c r="D52" s="285"/>
      <c r="E52" s="283">
        <f>+C52-D52</f>
        <v>-3324</v>
      </c>
      <c r="F52" s="8"/>
      <c r="G52" s="416" t="s">
        <v>483</v>
      </c>
    </row>
    <row r="53" spans="1:6" ht="12.75">
      <c r="A53" s="2" t="s">
        <v>131</v>
      </c>
      <c r="B53" s="8" t="s">
        <v>189</v>
      </c>
      <c r="C53" s="281">
        <f>C50-C51-C52</f>
        <v>-22675</v>
      </c>
      <c r="D53" s="281">
        <f>D50-D51-D52</f>
        <v>0</v>
      </c>
      <c r="E53" s="281">
        <f>E50-E51-E52</f>
        <v>-22675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-3324</v>
      </c>
      <c r="D59" s="287">
        <f>D52</f>
        <v>0</v>
      </c>
      <c r="E59" s="272">
        <f>+C59-D59</f>
        <v>-3324</v>
      </c>
      <c r="F59" s="8"/>
      <c r="G59" s="416" t="s">
        <v>483</v>
      </c>
    </row>
    <row r="60" spans="1:6" ht="12.75">
      <c r="A60" s="4" t="s">
        <v>327</v>
      </c>
      <c r="B60" s="8" t="s">
        <v>187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36696</v>
      </c>
      <c r="D61" s="287">
        <f>D43</f>
        <v>0</v>
      </c>
      <c r="E61" s="272">
        <f>+C61-D61</f>
        <v>36696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36</v>
      </c>
      <c r="D66" s="447">
        <f>'TAXREC 3 No True-up'!D47</f>
        <v>0</v>
      </c>
      <c r="E66" s="272">
        <f>+C66-D66</f>
        <v>36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33408</v>
      </c>
      <c r="D70" s="272">
        <f>SUM(D59:D68)</f>
        <v>0</v>
      </c>
      <c r="E70" s="272">
        <f>SUM(E59:E68)</f>
        <v>33408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/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33408</v>
      </c>
      <c r="D82" s="251">
        <f>D70+D80</f>
        <v>0</v>
      </c>
      <c r="E82" s="251">
        <f>E70+E80</f>
        <v>33408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22494</v>
      </c>
      <c r="D97" s="294"/>
      <c r="E97" s="272">
        <f>+C97-D97</f>
        <v>22494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5985</v>
      </c>
      <c r="D108" s="254">
        <f>'TAXREC 3 No True-up'!D73</f>
        <v>0</v>
      </c>
      <c r="E108" s="272">
        <f t="shared" si="5"/>
        <v>5985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28479</v>
      </c>
      <c r="D113" s="251">
        <f>SUM(D97:D111)</f>
        <v>0</v>
      </c>
      <c r="E113" s="251">
        <f>SUM(E97:E111)</f>
        <v>28479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28479</v>
      </c>
      <c r="D122" s="251">
        <f>D113+D120</f>
        <v>0</v>
      </c>
      <c r="E122" s="251">
        <f>+E113+E120</f>
        <v>28479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-17746</v>
      </c>
      <c r="D134" s="251">
        <f>D53+D82-D122</f>
        <v>0</v>
      </c>
      <c r="E134" s="251">
        <f>E53+E82-E122</f>
        <v>-17746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-17746</v>
      </c>
      <c r="D139" s="252">
        <f>D134-D136-D137-D138</f>
        <v>0</v>
      </c>
      <c r="E139" s="252">
        <f>E134-E136-E137-E138</f>
        <v>-17746</v>
      </c>
      <c r="F139" s="8"/>
      <c r="G139" s="33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0</v>
      </c>
      <c r="D142" s="488">
        <f>D139*C149</f>
        <v>0</v>
      </c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0</v>
      </c>
      <c r="D143" s="488">
        <f>D139*C150</f>
        <v>0</v>
      </c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'Tax Rates'!C50</f>
        <v>0.1312</v>
      </c>
      <c r="D149" s="5"/>
      <c r="E149" s="406">
        <f>C149</f>
        <v>0.1312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'Tax Rates'!C51</f>
        <v>0.055</v>
      </c>
      <c r="D150" s="5"/>
      <c r="E150" s="406">
        <f>C150</f>
        <v>0.055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0.1862</v>
      </c>
      <c r="D151" s="5"/>
      <c r="E151" s="406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81">
        <v>0</v>
      </c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31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Grand Valley Energy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8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92" sqref="A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Grand Valley Energy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90">
        <f>TAXREC!C13</f>
        <v>688.5575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478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2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69" sqref="A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Grand Valley Energy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/>
      <c r="D35" s="295"/>
      <c r="E35" s="313">
        <f t="shared" si="0"/>
        <v>0</v>
      </c>
    </row>
    <row r="36" spans="1:5" ht="12.75">
      <c r="A36" s="67" t="s">
        <v>435</v>
      </c>
      <c r="C36" s="295">
        <v>36</v>
      </c>
      <c r="D36" s="295"/>
      <c r="E36" s="313">
        <f t="shared" si="0"/>
        <v>36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36</v>
      </c>
      <c r="D47" s="251">
        <f>SUM(D19:D46)</f>
        <v>0</v>
      </c>
      <c r="E47" s="251">
        <f>SUM(E19:E46)</f>
        <v>36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500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493" t="s">
        <v>504</v>
      </c>
      <c r="B69" s="8" t="s">
        <v>188</v>
      </c>
      <c r="C69" s="294">
        <v>5985</v>
      </c>
      <c r="D69" s="294"/>
      <c r="E69" s="251">
        <f t="shared" si="2"/>
        <v>5985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5985</v>
      </c>
      <c r="D73" s="251">
        <f>SUM(D51:D72)</f>
        <v>0</v>
      </c>
      <c r="E73" s="251">
        <f>SUM(E51:E72)</f>
        <v>5985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C50" sqref="C50:C5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Grand Valley Energy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3" t="s">
        <v>482</v>
      </c>
      <c r="B8" s="504"/>
      <c r="C8" s="504"/>
      <c r="D8" s="50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473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474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7" t="s">
        <v>498</v>
      </c>
      <c r="B23" s="498"/>
      <c r="C23" s="498"/>
      <c r="D23" s="498"/>
      <c r="E23" s="498"/>
      <c r="F23" s="498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3" t="s">
        <v>494</v>
      </c>
      <c r="B26" s="504"/>
      <c r="C26" s="504"/>
      <c r="D26" s="504"/>
      <c r="E26" s="504"/>
      <c r="F26" s="50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495</v>
      </c>
      <c r="B39" s="407" t="s">
        <v>473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496</v>
      </c>
      <c r="B40" s="408" t="s">
        <v>493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9" t="s">
        <v>335</v>
      </c>
      <c r="B41" s="498"/>
      <c r="C41" s="498"/>
      <c r="D41" s="498"/>
      <c r="E41" s="498"/>
      <c r="F41" s="49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0"/>
      <c r="B42" s="500"/>
      <c r="C42" s="500"/>
      <c r="D42" s="500"/>
      <c r="E42" s="500"/>
      <c r="F42" s="50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2">
        <v>0.2212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2">
        <v>0.14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2">
        <f>+H50+H51</f>
        <v>0.3612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473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493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7" t="s">
        <v>351</v>
      </c>
      <c r="B59" s="501"/>
      <c r="C59" s="501"/>
      <c r="D59" s="501"/>
      <c r="E59" s="501"/>
      <c r="F59" s="50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2"/>
      <c r="B60" s="502"/>
      <c r="C60" s="502"/>
      <c r="D60" s="502"/>
      <c r="E60" s="502"/>
      <c r="F60" s="50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Grand Valley Energy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601.9338181818182</v>
      </c>
      <c r="N15" s="392"/>
      <c r="O15" s="397">
        <f t="shared" si="0"/>
        <v>601.9338181818182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-209.9429991685688</v>
      </c>
      <c r="N17" s="392"/>
      <c r="O17" s="397">
        <f t="shared" si="0"/>
        <v>-209.9429991685688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391.9908190132494</v>
      </c>
      <c r="N22" s="391"/>
      <c r="O22" s="451">
        <f>SUM(O11:O20)</f>
        <v>391.9908190132494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6" t="s">
        <v>409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421"/>
      <c r="Q33" s="421"/>
      <c r="R33" s="421"/>
      <c r="S33" s="421"/>
    </row>
    <row r="34" spans="1:19" ht="12.75">
      <c r="A34" s="505" t="s">
        <v>410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421"/>
      <c r="Q34" s="421"/>
      <c r="R34" s="421"/>
      <c r="S34" s="421"/>
    </row>
    <row r="35" spans="1:19" ht="12.75">
      <c r="A35" s="505" t="s">
        <v>431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421"/>
      <c r="Q35" s="421"/>
      <c r="R35" s="421"/>
      <c r="S35" s="421"/>
    </row>
    <row r="36" spans="1:19" ht="12.75">
      <c r="A36" s="505" t="s">
        <v>411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5" t="s">
        <v>460</v>
      </c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Amy Long</cp:lastModifiedBy>
  <cp:lastPrinted>2011-07-07T18:02:45Z</cp:lastPrinted>
  <dcterms:created xsi:type="dcterms:W3CDTF">2001-11-07T16:15:53Z</dcterms:created>
  <dcterms:modified xsi:type="dcterms:W3CDTF">2011-10-14T15:46:23Z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