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2120" windowHeight="6690" firstSheet="11" activeTab="12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  <sheet name="13. 2004 Rate Schedule Requestd" sheetId="13" r:id="rId13"/>
  </sheets>
  <definedNames/>
  <calcPr fullCalcOnLoad="1"/>
</workbook>
</file>

<file path=xl/sharedStrings.xml><?xml version="1.0" encoding="utf-8"?>
<sst xmlns="http://schemas.openxmlformats.org/spreadsheetml/2006/main" count="4810" uniqueCount="339">
  <si>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</si>
  <si>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</si>
  <si>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</si>
  <si>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</si>
  <si>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</si>
  <si>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</si>
  <si>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</si>
  <si>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</si>
  <si>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</si>
  <si>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</si>
  <si>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</si>
  <si>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</si>
  <si>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</si>
  <si>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</si>
  <si>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</si>
  <si>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</si>
  <si>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</si>
  <si>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</si>
  <si>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</si>
  <si>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</si>
  <si>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</si>
  <si>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</si>
  <si>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</si>
  <si>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</si>
  <si>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</si>
  <si>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</si>
  <si>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</si>
  <si>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</si>
  <si>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</si>
  <si>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</si>
  <si>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</si>
  <si>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</si>
  <si>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</si>
  <si>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</si>
  <si>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</si>
  <si>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</si>
  <si>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</si>
  <si>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</si>
  <si>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</si>
  <si>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</si>
  <si>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</si>
  <si>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</si>
  <si>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</si>
  <si>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</si>
  <si>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</si>
  <si>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</si>
  <si>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</si>
  <si>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</si>
  <si>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</si>
  <si>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</si>
  <si>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</si>
  <si>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</si>
  <si>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</si>
  <si>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</si>
  <si>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</si>
  <si>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</si>
  <si>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</si>
  <si>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</si>
  <si>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</si>
  <si>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</si>
  <si>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</si>
  <si>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</si>
  <si>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</si>
  <si>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</si>
  <si>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</si>
  <si>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</si>
  <si>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</si>
  <si>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</si>
  <si>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</si>
  <si>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</si>
  <si>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</si>
  <si>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</si>
  <si>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</si>
  <si>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</si>
  <si>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</si>
  <si>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</si>
  <si>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</si>
  <si>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</si>
  <si>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</si>
  <si>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</si>
  <si>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</si>
  <si>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</si>
  <si>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</si>
  <si>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</si>
  <si>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</si>
  <si>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</si>
  <si>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</si>
  <si>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</si>
  <si>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</si>
  <si>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</si>
  <si>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</si>
  <si>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</si>
  <si>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</si>
  <si>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</si>
  <si>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</si>
  <si>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</si>
  <si>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</si>
  <si>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</si>
  <si>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</si>
  <si>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</si>
  <si>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</si>
  <si>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</si>
  <si>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</si>
  <si>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</si>
  <si>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</si>
  <si>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</si>
  <si>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</si>
  <si>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</si>
  <si>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</si>
  <si>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</si>
  <si>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</si>
  <si>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</si>
  <si>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</si>
  <si>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</si>
  <si>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</si>
  <si>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</si>
  <si>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</si>
  <si>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</si>
  <si>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</si>
  <si>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</si>
  <si>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</si>
  <si>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</si>
  <si>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</si>
  <si>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</si>
  <si>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</si>
  <si>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</si>
  <si>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</si>
  <si>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</si>
  <si>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</si>
  <si>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</si>
  <si>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</si>
  <si>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</si>
  <si>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</si>
  <si>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</si>
  <si>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</si>
  <si>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</si>
  <si>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</si>
  <si>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</si>
  <si>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</si>
  <si>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</si>
  <si>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</si>
  <si>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</si>
  <si>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</si>
  <si>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</si>
  <si>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</si>
  <si>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</si>
  <si>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</si>
  <si>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</si>
  <si>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</si>
  <si>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</si>
  <si>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</si>
  <si>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</si>
  <si>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</si>
  <si>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</si>
  <si>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</si>
  <si>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</si>
  <si>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</si>
  <si>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</si>
  <si>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</si>
  <si>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</si>
  <si>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</si>
  <si>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</si>
  <si>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</si>
  <si>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</si>
  <si>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</si>
  <si>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</si>
  <si>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</si>
  <si>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</si>
  <si>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</si>
  <si>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</si>
  <si>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</si>
  <si>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</si>
  <si>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</si>
  <si>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</si>
  <si>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</si>
  <si>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</si>
  <si>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</si>
  <si>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</si>
  <si>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</si>
  <si>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</si>
  <si>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</si>
  <si>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</si>
  <si>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</si>
  <si>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</si>
  <si>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</si>
  <si>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</si>
  <si>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</si>
  <si>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</si>
  <si>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</si>
  <si>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</si>
  <si>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</si>
  <si>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</si>
  <si>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</si>
  <si>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</si>
  <si>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</si>
  <si>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</si>
  <si>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</si>
  <si>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</si>
  <si>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</si>
  <si>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</si>
  <si>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</si>
  <si>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</si>
  <si>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</si>
  <si>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</si>
  <si>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</si>
  <si>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</si>
  <si>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</si>
  <si>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</si>
  <si>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</si>
  <si>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</si>
  <si>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</si>
  <si>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</si>
  <si>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</si>
  <si>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</si>
  <si>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</si>
  <si>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</si>
  <si>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</si>
  <si>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</si>
  <si>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</si>
  <si>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</si>
  <si>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</si>
  <si>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</si>
  <si>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</si>
  <si>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</si>
  <si>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</si>
  <si>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</si>
  <si>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</si>
  <si>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</si>
  <si>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</si>
  <si>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</si>
  <si>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</si>
  <si>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</si>
  <si>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</si>
  <si>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</si>
  <si>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</si>
  <si>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</si>
  <si>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</si>
  <si>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</si>
  <si>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</si>
  <si>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</si>
  <si>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</si>
  <si>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</si>
  <si>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</si>
  <si>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</si>
  <si>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</si>
  <si>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</si>
  <si>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</si>
  <si>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</si>
  <si>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</si>
  <si>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</si>
  <si>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</si>
  <si>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</si>
  <si>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</si>
  <si>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</si>
  <si>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</si>
  <si>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</si>
  <si>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</si>
  <si>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</si>
  <si>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</si>
  <si>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</si>
  <si>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</si>
  <si>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</si>
  <si>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</si>
  <si>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</si>
  <si>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</si>
  <si>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</si>
  <si>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</si>
  <si>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</si>
  <si>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</si>
  <si>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</si>
  <si>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</si>
  <si>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</si>
  <si>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</si>
  <si>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</si>
  <si>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</si>
  <si>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</si>
  <si>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</si>
  <si>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</si>
  <si>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</si>
  <si>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</si>
  <si>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</si>
  <si>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</si>
  <si>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</si>
  <si>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</si>
  <si>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</si>
  <si>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</si>
  <si>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</si>
  <si>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</si>
  <si>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</si>
  <si>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</si>
  <si>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</si>
  <si>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</si>
  <si>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</si>
  <si>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</si>
  <si>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</si>
  <si>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</si>
  <si>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</si>
  <si>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</si>
  <si>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</si>
  <si>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</si>
  <si>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Interval Metered</t>
  </si>
  <si>
    <t>RESIDENTIAL CLASS - Suburban</t>
  </si>
  <si>
    <t>GENERAL SERVICE &gt;50 KW NON TIME OF USE-Suburban</t>
  </si>
  <si>
    <t>GENERAL SERVICE &lt;50 KW CLASS - Suburban</t>
  </si>
  <si>
    <t>RESIDENTIAL CLASS - Suburban Seasonal</t>
  </si>
  <si>
    <t>RESIDENTIAL - Suburban Seasonal</t>
  </si>
  <si>
    <t>RESIDENTIAL - Suburban</t>
  </si>
  <si>
    <t>GENERAL SERVICE &lt; 50 KW - Suburban</t>
  </si>
  <si>
    <t>GENERAL SERVICE &gt; 50 KW (NON TIME OF USE) - Suburban</t>
  </si>
  <si>
    <t>Residential Class - Suburban Seasonal</t>
  </si>
  <si>
    <t>General Service &gt;50kW Class Non TOU - Suburban</t>
  </si>
  <si>
    <t>General Service &lt;50kW Class - Suburban</t>
  </si>
  <si>
    <t>Residential Class - Suburban</t>
  </si>
  <si>
    <t>Interval metered</t>
  </si>
  <si>
    <t>The 2004 PILs proxy will be recovered only in the distribution kW charge.</t>
  </si>
  <si>
    <r>
      <t xml:space="preserve">The 2004 PILs proxy will be recovered only in the distribution </t>
    </r>
    <r>
      <rPr>
        <u val="single"/>
        <sz val="12"/>
        <rFont val="Arial"/>
        <family val="2"/>
      </rPr>
      <t>kW</t>
    </r>
    <r>
      <rPr>
        <sz val="12"/>
        <rFont val="Arial"/>
        <family val="2"/>
      </rPr>
      <t xml:space="preserve"> charge.</t>
    </r>
  </si>
  <si>
    <t xml:space="preserve">RESIDENTIAL CLASS - Suburban Seasonal </t>
  </si>
  <si>
    <t>nleduc@ntl.sympatico.ca</t>
  </si>
  <si>
    <t>HEARST POWER DISTRIBUTION COMPANY LIMITED</t>
  </si>
  <si>
    <t>ED-1999-0292</t>
  </si>
  <si>
    <t>NICOLE C. LEDUC</t>
  </si>
  <si>
    <t>(705) 372-2815</t>
  </si>
  <si>
    <t>Unmetered Scattered Loads</t>
  </si>
  <si>
    <t>Returned cheque charge (actual bank charges plus)</t>
  </si>
  <si>
    <t>Collection of account charge</t>
  </si>
  <si>
    <t>Reconnection - during regular working hours</t>
  </si>
  <si>
    <t xml:space="preserve">Account set up charge </t>
  </si>
  <si>
    <t>Arrear's certificate charge</t>
  </si>
  <si>
    <t>Dispute involvment charge</t>
  </si>
  <si>
    <t>Credits</t>
  </si>
  <si>
    <t>Late Payment</t>
  </si>
  <si>
    <t>(per annum)</t>
  </si>
  <si>
    <t>Allowance (per kW) for customer owned transformers, service at less than 115 kv .</t>
  </si>
  <si>
    <t xml:space="preserve">Unmetered Scattered Loads </t>
  </si>
  <si>
    <t>RP-2004-0056</t>
  </si>
  <si>
    <t>EB-2004-0042</t>
  </si>
  <si>
    <t>Billed at General Service &lt;50 kW rates</t>
  </si>
  <si>
    <t>Yes</t>
  </si>
  <si>
    <t>Revised for Regulatory assets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</si>
</sst>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</numFmts>
  <fonts count="1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17" applyFill="1" applyBorder="1" applyAlignment="1">
      <alignment/>
    </xf>
    <xf numFmtId="0" fontId="0" fillId="0" borderId="0" xfId="0" applyAlignment="1" quotePrefix="1">
      <alignment/>
    </xf>
    <xf numFmtId="44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43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Border="1" applyAlignment="1">
      <alignment/>
    </xf>
    <xf numFmtId="7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7" fontId="0" fillId="2" borderId="0" xfId="17" applyNumberFormat="1" applyFill="1" applyBorder="1" applyAlignment="1">
      <alignment horizontal="right"/>
    </xf>
    <xf numFmtId="44" fontId="0" fillId="0" borderId="2" xfId="17" applyBorder="1" applyAlignment="1">
      <alignment/>
    </xf>
    <xf numFmtId="7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44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43" fontId="0" fillId="0" borderId="0" xfId="15" applyNumberFormat="1" applyBorder="1" applyAlignment="1">
      <alignment/>
    </xf>
    <xf numFmtId="7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7" fontId="0" fillId="2" borderId="4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76" fontId="0" fillId="0" borderId="4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4" xfId="0" applyNumberFormat="1" applyFill="1" applyBorder="1" applyAlignment="1">
      <alignment/>
    </xf>
    <xf numFmtId="37" fontId="0" fillId="2" borderId="4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4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4" xfId="17" applyNumberFormat="1" applyFont="1" applyFill="1" applyBorder="1" applyAlignment="1">
      <alignment horizontal="right"/>
    </xf>
    <xf numFmtId="200" fontId="0" fillId="0" borderId="4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198" fontId="0" fillId="0" borderId="0" xfId="17" applyNumberFormat="1" applyBorder="1" applyAlignment="1">
      <alignment/>
    </xf>
    <xf numFmtId="0" fontId="0" fillId="0" borderId="0" xfId="0" applyBorder="1" applyAlignment="1">
      <alignment horizontal="center" wrapText="1"/>
    </xf>
    <xf numFmtId="19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4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4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2" borderId="2" xfId="15" applyNumberFormat="1" applyFill="1" applyBorder="1" applyAlignment="1">
      <alignment/>
    </xf>
    <xf numFmtId="7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7" fontId="0" fillId="2" borderId="16" xfId="17" applyNumberFormat="1" applyFont="1" applyFill="1" applyBorder="1" applyAlignment="1">
      <alignment horizontal="right"/>
    </xf>
    <xf numFmtId="7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2" borderId="0" xfId="17" applyNumberFormat="1" applyFont="1" applyFill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7" fontId="0" fillId="0" borderId="0" xfId="17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9" fontId="0" fillId="0" borderId="0" xfId="17" applyNumberFormat="1" applyFont="1" applyFill="1" applyBorder="1" applyAlignment="1">
      <alignment horizontal="right"/>
    </xf>
    <xf numFmtId="200" fontId="0" fillId="0" borderId="0" xfId="17" applyNumberFormat="1" applyFill="1" applyBorder="1" applyAlignment="1">
      <alignment horizontal="center"/>
    </xf>
    <xf numFmtId="44" fontId="0" fillId="0" borderId="2" xfId="17" applyFill="1" applyBorder="1" applyAlignment="1">
      <alignment/>
    </xf>
    <xf numFmtId="44" fontId="0" fillId="2" borderId="0" xfId="17" applyFill="1" applyBorder="1" applyAlignment="1">
      <alignment/>
    </xf>
    <xf numFmtId="37" fontId="0" fillId="0" borderId="4" xfId="17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2" xfId="17" applyBorder="1" applyAlignment="1">
      <alignment/>
    </xf>
    <xf numFmtId="37" fontId="0" fillId="0" borderId="4" xfId="17" applyNumberFormat="1" applyFont="1" applyBorder="1" applyAlignment="1">
      <alignment horizontal="center"/>
    </xf>
    <xf numFmtId="179" fontId="0" fillId="2" borderId="4" xfId="17" applyNumberFormat="1" applyFont="1" applyFill="1" applyBorder="1" applyAlignment="1">
      <alignment horizontal="right"/>
    </xf>
    <xf numFmtId="0" fontId="0" fillId="0" borderId="5" xfId="17" applyBorder="1" applyAlignment="1">
      <alignment/>
    </xf>
    <xf numFmtId="0" fontId="1" fillId="3" borderId="0" xfId="0" applyFont="1" applyFill="1" applyAlignment="1">
      <alignment/>
    </xf>
    <xf numFmtId="0" fontId="0" fillId="0" borderId="2" xfId="17" applyBorder="1" applyAlignment="1">
      <alignment/>
    </xf>
    <xf numFmtId="0" fontId="0" fillId="0" borderId="5" xfId="17" applyBorder="1" applyAlignment="1">
      <alignment/>
    </xf>
    <xf numFmtId="0" fontId="2" fillId="3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13" xfId="17" applyNumberFormat="1" applyFont="1" applyBorder="1" applyAlignment="1">
      <alignment/>
    </xf>
    <xf numFmtId="0" fontId="12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8" xfId="0" applyBorder="1" applyAlignment="1">
      <alignment/>
    </xf>
    <xf numFmtId="44" fontId="0" fillId="0" borderId="18" xfId="17" applyBorder="1" applyAlignment="1">
      <alignment/>
    </xf>
    <xf numFmtId="198" fontId="0" fillId="0" borderId="18" xfId="17" applyNumberFormat="1" applyBorder="1" applyAlignment="1">
      <alignment/>
    </xf>
    <xf numFmtId="200" fontId="0" fillId="0" borderId="18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199" fontId="0" fillId="0" borderId="18" xfId="0" applyNumberFormat="1" applyBorder="1" applyAlignment="1">
      <alignment/>
    </xf>
    <xf numFmtId="0" fontId="2" fillId="0" borderId="0" xfId="0" applyFont="1" applyFill="1" applyAlignment="1">
      <alignment/>
    </xf>
    <xf numFmtId="0" fontId="0" fillId="3" borderId="18" xfId="0" applyFill="1" applyBorder="1" applyAlignment="1">
      <alignment/>
    </xf>
    <xf numFmtId="15" fontId="17" fillId="2" borderId="0" xfId="19" applyNumberFormat="1" applyFill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/>
    </xf>
    <xf numFmtId="167" fontId="0" fillId="0" borderId="0" xfId="0" applyNumberFormat="1" applyFill="1" applyAlignment="1">
      <alignment horizontal="right"/>
    </xf>
    <xf numFmtId="167" fontId="0" fillId="2" borderId="0" xfId="0" applyNumberFormat="1" applyFill="1" applyAlignment="1">
      <alignment horizontal="right"/>
    </xf>
    <xf numFmtId="44" fontId="0" fillId="0" borderId="0" xfId="17" applyFont="1" applyAlignment="1">
      <alignment/>
    </xf>
    <xf numFmtId="10" fontId="0" fillId="2" borderId="0" xfId="20" applyNumberFormat="1" applyFill="1" applyAlignment="1">
      <alignment/>
    </xf>
    <xf numFmtId="176" fontId="0" fillId="3" borderId="0" xfId="0" applyNumberFormat="1" applyFill="1" applyAlignment="1">
      <alignment/>
    </xf>
    <xf numFmtId="176" fontId="3" fillId="0" borderId="13" xfId="0" applyNumberFormat="1" applyFont="1" applyFill="1" applyBorder="1" applyAlignment="1">
      <alignment horizontal="center"/>
    </xf>
    <xf numFmtId="10" fontId="0" fillId="0" borderId="0" xfId="17" applyNumberFormat="1" applyAlignment="1">
      <alignment/>
    </xf>
    <xf numFmtId="0" fontId="5" fillId="0" borderId="0" xfId="0" applyFont="1" applyFill="1" applyAlignment="1">
      <alignment/>
    </xf>
    <xf numFmtId="10" fontId="0" fillId="0" borderId="0" xfId="2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leduc@ntl.sympatico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workbookViewId="0" topLeftCell="A60">
      <selection activeCell="D72" sqref="D72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102</v>
      </c>
      <c r="D1" s="125" t="s">
        <v>338</v>
      </c>
    </row>
    <row r="3" spans="1:6" ht="18">
      <c r="A3" s="101" t="s">
        <v>0</v>
      </c>
      <c r="B3" s="282" t="s">
        <v>318</v>
      </c>
      <c r="C3" s="98"/>
      <c r="E3" s="101" t="s">
        <v>1</v>
      </c>
      <c r="F3" s="282" t="s">
        <v>319</v>
      </c>
    </row>
    <row r="4" spans="1:6" ht="18">
      <c r="A4" s="101" t="s">
        <v>3</v>
      </c>
      <c r="B4" s="282" t="s">
        <v>320</v>
      </c>
      <c r="C4" s="15"/>
      <c r="E4" s="101" t="s">
        <v>4</v>
      </c>
      <c r="F4" s="282" t="s">
        <v>321</v>
      </c>
    </row>
    <row r="5" spans="1:3" ht="18">
      <c r="A5" s="28" t="s">
        <v>21</v>
      </c>
      <c r="B5" s="281" t="s">
        <v>317</v>
      </c>
      <c r="C5" s="15"/>
    </row>
    <row r="6" spans="1:3" ht="18">
      <c r="A6" s="101" t="s">
        <v>2</v>
      </c>
      <c r="B6" s="97" t="s">
        <v>338</v>
      </c>
      <c r="C6" s="15"/>
    </row>
    <row r="7" spans="1:2" ht="15.75">
      <c r="A7" s="28" t="s">
        <v>22</v>
      </c>
      <c r="B7" s="100">
        <v>38054</v>
      </c>
    </row>
    <row r="8" ht="18">
      <c r="C8" s="15"/>
    </row>
    <row r="9" spans="1:4" ht="16.5" customHeight="1">
      <c r="A9" s="113" t="s">
        <v>104</v>
      </c>
      <c r="C9" s="4"/>
      <c r="D9" s="19"/>
    </row>
    <row r="10" spans="1:4" ht="14.25" customHeight="1">
      <c r="A10" s="113" t="s">
        <v>105</v>
      </c>
      <c r="B10" s="2"/>
      <c r="C10" s="4"/>
      <c r="D10" s="19"/>
    </row>
    <row r="11" spans="1:4" ht="14.25" customHeight="1">
      <c r="A11" s="113"/>
      <c r="B11" s="2"/>
      <c r="C11" s="4"/>
      <c r="D11" s="19"/>
    </row>
    <row r="12" spans="1:4" ht="13.5" customHeight="1">
      <c r="A12" s="55"/>
      <c r="B12" s="2"/>
      <c r="C12" s="4"/>
      <c r="D12" s="19"/>
    </row>
    <row r="13" spans="1:4" ht="15" customHeight="1">
      <c r="A13" s="15"/>
      <c r="B13" s="2"/>
      <c r="C13" s="4"/>
      <c r="D13" s="151" t="s">
        <v>123</v>
      </c>
    </row>
    <row r="14" spans="1:6" ht="15">
      <c r="A14" s="147" t="s">
        <v>106</v>
      </c>
      <c r="B14" s="148" t="s">
        <v>107</v>
      </c>
      <c r="C14" s="138"/>
      <c r="D14" s="148" t="s">
        <v>124</v>
      </c>
      <c r="E14" s="127"/>
      <c r="F14" s="127"/>
    </row>
    <row r="15" spans="1:7" ht="14.25" customHeight="1">
      <c r="A15" s="139"/>
      <c r="B15" s="149" t="s">
        <v>108</v>
      </c>
      <c r="C15" s="140"/>
      <c r="D15" s="148" t="s">
        <v>231</v>
      </c>
      <c r="E15" s="90"/>
      <c r="F15" s="126"/>
      <c r="G15" s="14"/>
    </row>
    <row r="16" spans="1:7" ht="14.25">
      <c r="A16" s="136"/>
      <c r="B16" s="141"/>
      <c r="C16" s="141"/>
      <c r="D16" s="142"/>
      <c r="E16" s="90"/>
      <c r="F16" s="90"/>
      <c r="G16" s="14"/>
    </row>
    <row r="17" spans="1:7" ht="14.25">
      <c r="A17" s="136" t="s">
        <v>109</v>
      </c>
      <c r="B17" s="150">
        <v>1580</v>
      </c>
      <c r="C17" s="141"/>
      <c r="D17" s="216">
        <v>80205.71</v>
      </c>
      <c r="E17" s="90"/>
      <c r="F17" s="90"/>
      <c r="G17" s="14"/>
    </row>
    <row r="18" spans="1:7" ht="14.25">
      <c r="A18" s="136" t="s">
        <v>110</v>
      </c>
      <c r="B18" s="150">
        <v>1584</v>
      </c>
      <c r="C18" s="141"/>
      <c r="D18" s="216">
        <v>-44921.76</v>
      </c>
      <c r="E18" s="90"/>
      <c r="F18" s="90"/>
      <c r="G18" s="14"/>
    </row>
    <row r="19" spans="1:7" ht="14.25">
      <c r="A19" s="136" t="s">
        <v>111</v>
      </c>
      <c r="B19" s="150">
        <v>1586</v>
      </c>
      <c r="C19" s="141"/>
      <c r="D19" s="216">
        <v>-27838.3</v>
      </c>
      <c r="E19" s="90"/>
      <c r="F19" s="90"/>
      <c r="G19" s="14"/>
    </row>
    <row r="20" spans="1:7" ht="14.25">
      <c r="A20" s="136" t="s">
        <v>112</v>
      </c>
      <c r="B20" s="150">
        <v>1588</v>
      </c>
      <c r="C20" s="141"/>
      <c r="D20" s="217">
        <v>-61716.68</v>
      </c>
      <c r="E20" s="90"/>
      <c r="F20" s="90"/>
      <c r="G20" s="14"/>
    </row>
    <row r="21" spans="1:7" ht="15">
      <c r="A21" s="152" t="s">
        <v>232</v>
      </c>
      <c r="B21" s="150"/>
      <c r="C21" s="141"/>
      <c r="D21" s="153">
        <f>SUM(D17:D20)</f>
        <v>-54271.03</v>
      </c>
      <c r="E21" s="90"/>
      <c r="F21" s="90"/>
      <c r="G21" s="14"/>
    </row>
    <row r="22" spans="1:7" ht="14.25">
      <c r="A22" s="136"/>
      <c r="B22" s="150"/>
      <c r="C22" s="141"/>
      <c r="D22" s="153"/>
      <c r="E22" s="90"/>
      <c r="F22" s="90"/>
      <c r="G22" s="14"/>
    </row>
    <row r="23" spans="1:7" ht="14.25">
      <c r="A23" s="136" t="s">
        <v>113</v>
      </c>
      <c r="B23" s="150">
        <v>1582</v>
      </c>
      <c r="C23" s="141"/>
      <c r="D23" s="216">
        <v>0</v>
      </c>
      <c r="E23" s="90"/>
      <c r="F23" s="90"/>
      <c r="G23" s="14"/>
    </row>
    <row r="24" spans="1:7" ht="14.25">
      <c r="A24" s="136" t="s">
        <v>114</v>
      </c>
      <c r="B24" s="150">
        <v>1508</v>
      </c>
      <c r="C24" s="141"/>
      <c r="D24" s="216">
        <v>0</v>
      </c>
      <c r="E24" s="90"/>
      <c r="F24" s="90"/>
      <c r="G24" s="14"/>
    </row>
    <row r="25" spans="1:7" ht="14.25">
      <c r="A25" s="136" t="s">
        <v>115</v>
      </c>
      <c r="B25" s="150">
        <v>1518</v>
      </c>
      <c r="C25" s="141"/>
      <c r="D25" s="216">
        <v>0</v>
      </c>
      <c r="E25" s="90"/>
      <c r="F25" s="90"/>
      <c r="G25" s="14"/>
    </row>
    <row r="26" spans="1:7" ht="14.25">
      <c r="A26" s="136" t="s">
        <v>116</v>
      </c>
      <c r="B26" s="150">
        <v>1548</v>
      </c>
      <c r="C26" s="140"/>
      <c r="D26" s="216">
        <v>0</v>
      </c>
      <c r="E26" s="90"/>
      <c r="F26" s="90"/>
      <c r="G26" s="14"/>
    </row>
    <row r="27" spans="1:7" ht="14.25">
      <c r="A27" s="136" t="s">
        <v>117</v>
      </c>
      <c r="B27" s="150">
        <v>1525</v>
      </c>
      <c r="C27" s="141"/>
      <c r="D27" s="216">
        <v>3751.96</v>
      </c>
      <c r="E27" s="90"/>
      <c r="F27" s="90"/>
      <c r="G27" s="14"/>
    </row>
    <row r="28" spans="1:7" ht="14.25">
      <c r="A28" s="136" t="s">
        <v>118</v>
      </c>
      <c r="B28" s="150">
        <v>1562</v>
      </c>
      <c r="C28" s="141"/>
      <c r="D28" s="216">
        <v>0</v>
      </c>
      <c r="E28" s="90"/>
      <c r="F28" s="90"/>
      <c r="G28" s="14"/>
    </row>
    <row r="29" spans="1:7" ht="14.25">
      <c r="A29" s="138" t="s">
        <v>260</v>
      </c>
      <c r="B29" s="150">
        <v>1563</v>
      </c>
      <c r="C29" s="141"/>
      <c r="D29" s="216">
        <v>0</v>
      </c>
      <c r="E29" s="90"/>
      <c r="F29" s="90"/>
      <c r="G29" s="14"/>
    </row>
    <row r="30" spans="1:7" ht="14.25">
      <c r="A30" s="136" t="s">
        <v>119</v>
      </c>
      <c r="B30" s="150">
        <v>1570</v>
      </c>
      <c r="C30" s="141"/>
      <c r="D30" s="216">
        <v>94811.8</v>
      </c>
      <c r="E30" s="90"/>
      <c r="F30" s="90"/>
      <c r="G30" s="14"/>
    </row>
    <row r="31" spans="1:7" ht="14.25">
      <c r="A31" s="136" t="s">
        <v>233</v>
      </c>
      <c r="B31" s="150">
        <v>1571</v>
      </c>
      <c r="C31" s="141"/>
      <c r="D31" s="153">
        <f>C32+C33</f>
        <v>-47375</v>
      </c>
      <c r="E31" s="90"/>
      <c r="F31" s="90"/>
      <c r="G31" s="14"/>
    </row>
    <row r="32" spans="1:7" ht="14.25">
      <c r="A32" s="138" t="s">
        <v>234</v>
      </c>
      <c r="B32" s="150"/>
      <c r="C32" s="216">
        <v>-214259</v>
      </c>
      <c r="D32" s="153"/>
      <c r="E32" s="90"/>
      <c r="F32" s="90"/>
      <c r="G32" s="14"/>
    </row>
    <row r="33" spans="1:7" ht="14.25">
      <c r="A33" s="138" t="s">
        <v>235</v>
      </c>
      <c r="B33" s="150"/>
      <c r="C33" s="216">
        <v>166884</v>
      </c>
      <c r="D33" s="153"/>
      <c r="E33" s="90"/>
      <c r="F33" s="90"/>
      <c r="G33" s="14"/>
    </row>
    <row r="34" spans="1:7" ht="14.25">
      <c r="A34" s="136" t="s">
        <v>120</v>
      </c>
      <c r="B34" s="150">
        <v>1572</v>
      </c>
      <c r="C34" s="141"/>
      <c r="D34" s="216">
        <v>0</v>
      </c>
      <c r="E34" s="90"/>
      <c r="F34" s="90"/>
      <c r="G34" s="14"/>
    </row>
    <row r="35" spans="1:7" ht="14.25">
      <c r="A35" s="136" t="s">
        <v>121</v>
      </c>
      <c r="B35" s="150">
        <v>1574</v>
      </c>
      <c r="C35" s="144"/>
      <c r="D35" s="218">
        <v>0</v>
      </c>
      <c r="E35" s="132"/>
      <c r="F35" s="90"/>
      <c r="G35" s="14"/>
    </row>
    <row r="36" spans="1:7" ht="14.25">
      <c r="A36" s="136" t="s">
        <v>122</v>
      </c>
      <c r="B36" s="150">
        <v>2425</v>
      </c>
      <c r="C36" s="144"/>
      <c r="D36" s="218">
        <v>0</v>
      </c>
      <c r="E36" s="132"/>
      <c r="F36" s="90"/>
      <c r="G36" s="14"/>
    </row>
    <row r="37" spans="1:7" ht="14.25">
      <c r="A37" s="136"/>
      <c r="B37" s="143"/>
      <c r="C37" s="144"/>
      <c r="D37" s="209"/>
      <c r="E37" s="132"/>
      <c r="F37" s="90"/>
      <c r="G37" s="14"/>
    </row>
    <row r="38" spans="1:7" ht="15.75" thickBot="1">
      <c r="A38" s="147" t="s">
        <v>125</v>
      </c>
      <c r="B38" s="143"/>
      <c r="C38" s="215" t="s">
        <v>236</v>
      </c>
      <c r="D38" s="210">
        <f>SUM(D21:D37)</f>
        <v>-3082.269999999997</v>
      </c>
      <c r="E38" s="132"/>
      <c r="F38" s="90"/>
      <c r="G38" s="14"/>
    </row>
    <row r="39" spans="1:7" ht="15" thickTop="1">
      <c r="A39" s="136"/>
      <c r="B39" s="143"/>
      <c r="C39" s="141"/>
      <c r="D39" s="142"/>
      <c r="E39" s="90"/>
      <c r="F39" s="90"/>
      <c r="G39" s="14"/>
    </row>
    <row r="40" spans="1:7" ht="15">
      <c r="A40" s="147" t="s">
        <v>126</v>
      </c>
      <c r="B40" s="143"/>
      <c r="C40" s="215" t="s">
        <v>237</v>
      </c>
      <c r="D40" s="154">
        <f>D21</f>
        <v>-54271.03</v>
      </c>
      <c r="E40" s="141" t="s">
        <v>253</v>
      </c>
      <c r="F40" s="90"/>
      <c r="G40" s="14"/>
    </row>
    <row r="41" spans="1:7" ht="14.25">
      <c r="A41" s="136"/>
      <c r="B41" s="143"/>
      <c r="C41" s="141"/>
      <c r="D41" s="142"/>
      <c r="E41" s="90"/>
      <c r="F41" s="90"/>
      <c r="G41" s="14"/>
    </row>
    <row r="42" spans="1:8" ht="15">
      <c r="A42" s="211" t="s">
        <v>249</v>
      </c>
      <c r="B42" s="146"/>
      <c r="C42" s="140"/>
      <c r="D42" s="155">
        <f>D40/D38</f>
        <v>17.607487338876883</v>
      </c>
      <c r="E42" s="90"/>
      <c r="F42" s="90"/>
      <c r="G42" s="14"/>
      <c r="H42" s="106"/>
    </row>
    <row r="43" spans="1:8" ht="15">
      <c r="A43" s="211"/>
      <c r="B43" s="146"/>
      <c r="C43" s="140"/>
      <c r="D43" s="155"/>
      <c r="E43" s="90"/>
      <c r="F43" s="90"/>
      <c r="G43" s="14"/>
      <c r="H43" s="106"/>
    </row>
    <row r="44" spans="1:8" ht="15">
      <c r="A44" s="147" t="s">
        <v>250</v>
      </c>
      <c r="B44" s="146"/>
      <c r="C44" s="215" t="s">
        <v>238</v>
      </c>
      <c r="D44" s="153">
        <f>D38*0.25</f>
        <v>-770.5674999999992</v>
      </c>
      <c r="E44" s="90"/>
      <c r="F44" s="90"/>
      <c r="G44" s="14"/>
      <c r="H44" s="106"/>
    </row>
    <row r="45" spans="1:8" ht="15">
      <c r="A45" s="147"/>
      <c r="B45" s="146"/>
      <c r="C45" s="144"/>
      <c r="D45" s="153"/>
      <c r="E45" s="90"/>
      <c r="F45" s="90"/>
      <c r="G45" s="14"/>
      <c r="H45" s="106"/>
    </row>
    <row r="46" spans="1:8" ht="12.75">
      <c r="A46" s="126"/>
      <c r="B46" s="90"/>
      <c r="C46" s="90"/>
      <c r="D46" s="131"/>
      <c r="E46" s="90"/>
      <c r="F46" s="90"/>
      <c r="G46" s="14"/>
      <c r="H46" s="106"/>
    </row>
    <row r="47" spans="1:8" ht="15">
      <c r="A47" s="88" t="s">
        <v>239</v>
      </c>
      <c r="E47" s="90"/>
      <c r="F47" s="90"/>
      <c r="G47" s="14"/>
      <c r="H47" s="106"/>
    </row>
    <row r="48" spans="1:8" ht="15">
      <c r="A48" s="88"/>
      <c r="E48" s="90"/>
      <c r="F48" s="90"/>
      <c r="G48" s="14"/>
      <c r="H48" s="106"/>
    </row>
    <row r="49" spans="1:8" ht="15">
      <c r="A49" s="88" t="s">
        <v>244</v>
      </c>
      <c r="E49" s="90"/>
      <c r="F49" s="90"/>
      <c r="G49" s="14"/>
      <c r="H49" s="106"/>
    </row>
    <row r="50" spans="1:8" ht="15">
      <c r="A50" s="88"/>
      <c r="E50" s="90"/>
      <c r="F50" s="90"/>
      <c r="G50" s="14"/>
      <c r="H50" s="106"/>
    </row>
    <row r="51" spans="1:8" ht="12.75">
      <c r="A51" s="43"/>
      <c r="B51" s="43"/>
      <c r="E51" s="90"/>
      <c r="F51" s="90"/>
      <c r="G51" s="14"/>
      <c r="H51" s="106"/>
    </row>
    <row r="52" spans="1:7" ht="15">
      <c r="A52" s="212" t="s">
        <v>240</v>
      </c>
      <c r="B52" s="37"/>
      <c r="C52" s="156"/>
      <c r="D52" s="157"/>
      <c r="E52" s="156"/>
      <c r="F52" s="158"/>
      <c r="G52" s="14"/>
    </row>
    <row r="53" spans="1:7" ht="15">
      <c r="A53" s="212"/>
      <c r="B53" s="37"/>
      <c r="C53" s="161"/>
      <c r="D53" s="173"/>
      <c r="E53" s="161"/>
      <c r="F53" s="162"/>
      <c r="G53" s="14"/>
    </row>
    <row r="54" spans="1:7" ht="12.75">
      <c r="A54" s="159"/>
      <c r="B54" s="160"/>
      <c r="C54" s="161"/>
      <c r="D54" s="160"/>
      <c r="E54" s="161"/>
      <c r="F54" s="162"/>
      <c r="G54" s="14"/>
    </row>
    <row r="55" spans="1:7" ht="15">
      <c r="A55" s="167" t="s">
        <v>242</v>
      </c>
      <c r="B55" s="168"/>
      <c r="C55" s="168"/>
      <c r="D55" s="169">
        <f>D44</f>
        <v>-770.5674999999992</v>
      </c>
      <c r="E55" s="168" t="s">
        <v>252</v>
      </c>
      <c r="F55" s="170"/>
      <c r="G55" s="14"/>
    </row>
    <row r="56" spans="1:8" ht="15.75" thickBot="1">
      <c r="A56" s="167"/>
      <c r="B56" s="168"/>
      <c r="C56" s="168"/>
      <c r="D56" s="173"/>
      <c r="E56" s="168"/>
      <c r="F56" s="170"/>
      <c r="G56" s="14"/>
      <c r="H56" s="187"/>
    </row>
    <row r="57" spans="1:8" ht="15.75" thickBot="1">
      <c r="A57" s="213" t="s">
        <v>241</v>
      </c>
      <c r="B57" s="168"/>
      <c r="C57" s="168"/>
      <c r="D57" s="188">
        <f>D55*12/11</f>
        <v>-840.61909090909</v>
      </c>
      <c r="E57" s="168" t="s">
        <v>127</v>
      </c>
      <c r="F57" s="170"/>
      <c r="G57" s="14"/>
      <c r="H57" s="168"/>
    </row>
    <row r="58" spans="1:8" ht="14.25">
      <c r="A58" s="172"/>
      <c r="B58" s="168"/>
      <c r="C58" s="168"/>
      <c r="D58" s="171"/>
      <c r="E58" s="168" t="s">
        <v>258</v>
      </c>
      <c r="F58" s="170"/>
      <c r="G58" s="14"/>
      <c r="H58" s="113"/>
    </row>
    <row r="59" spans="1:8" ht="14.25">
      <c r="A59" s="172"/>
      <c r="B59" s="168"/>
      <c r="C59" s="168"/>
      <c r="D59" s="171"/>
      <c r="E59" s="168"/>
      <c r="F59" s="170"/>
      <c r="G59" s="14"/>
      <c r="H59" s="113"/>
    </row>
    <row r="60" spans="1:7" ht="15">
      <c r="A60" s="167" t="s">
        <v>243</v>
      </c>
      <c r="B60" s="168"/>
      <c r="C60" s="168"/>
      <c r="D60" s="173">
        <f>D40-D55</f>
        <v>-53500.4625</v>
      </c>
      <c r="E60" s="168" t="s">
        <v>259</v>
      </c>
      <c r="F60" s="170"/>
      <c r="G60" s="14"/>
    </row>
    <row r="61" spans="1:7" ht="12.75">
      <c r="A61" s="163"/>
      <c r="B61" s="164"/>
      <c r="C61" s="164"/>
      <c r="D61" s="165"/>
      <c r="E61" s="164"/>
      <c r="F61" s="166"/>
      <c r="G61" s="14"/>
    </row>
    <row r="62" spans="1:7" ht="12.75">
      <c r="A62" s="126"/>
      <c r="B62" s="90"/>
      <c r="C62" s="90"/>
      <c r="D62" s="131"/>
      <c r="E62" s="90"/>
      <c r="F62" s="90"/>
      <c r="G62" s="14"/>
    </row>
    <row r="63" spans="1:7" ht="15">
      <c r="A63" s="147"/>
      <c r="B63" s="90"/>
      <c r="C63" s="90"/>
      <c r="D63" s="131"/>
      <c r="E63" s="90"/>
      <c r="F63" s="90"/>
      <c r="G63" s="14"/>
    </row>
    <row r="64" spans="1:7" ht="12" customHeight="1">
      <c r="A64" s="214"/>
      <c r="B64" s="129"/>
      <c r="C64" s="130"/>
      <c r="D64" s="131"/>
      <c r="E64" s="90"/>
      <c r="F64" s="90"/>
      <c r="G64" s="14"/>
    </row>
    <row r="65" spans="1:7" ht="15">
      <c r="A65" s="212" t="s">
        <v>245</v>
      </c>
      <c r="B65" s="156"/>
      <c r="C65" s="156"/>
      <c r="D65" s="157"/>
      <c r="E65" s="156"/>
      <c r="F65" s="158"/>
      <c r="G65" s="90"/>
    </row>
    <row r="66" spans="1:7" ht="14.25">
      <c r="A66" s="37"/>
      <c r="B66" s="161"/>
      <c r="C66" s="161"/>
      <c r="D66" s="173"/>
      <c r="E66" s="161"/>
      <c r="F66" s="162"/>
      <c r="G66" s="90"/>
    </row>
    <row r="67" spans="1:7" ht="15">
      <c r="A67" s="167"/>
      <c r="B67" s="160"/>
      <c r="C67" s="161"/>
      <c r="D67" s="160"/>
      <c r="E67" s="161"/>
      <c r="F67" s="162"/>
      <c r="G67" s="90"/>
    </row>
    <row r="68" spans="1:7" ht="15">
      <c r="A68" s="167" t="s">
        <v>242</v>
      </c>
      <c r="B68" s="168"/>
      <c r="C68" s="168"/>
      <c r="D68" s="173">
        <f>D38*0.25</f>
        <v>-770.5674999999992</v>
      </c>
      <c r="E68" s="168" t="s">
        <v>251</v>
      </c>
      <c r="F68" s="170"/>
      <c r="G68" s="90"/>
    </row>
    <row r="69" spans="1:7" ht="15">
      <c r="A69" s="167"/>
      <c r="B69" s="168"/>
      <c r="C69" s="168"/>
      <c r="D69" s="171"/>
      <c r="E69" s="113"/>
      <c r="F69" s="170"/>
      <c r="G69" s="90"/>
    </row>
    <row r="70" spans="1:7" ht="15">
      <c r="A70" s="167" t="s">
        <v>254</v>
      </c>
      <c r="B70" s="168"/>
      <c r="C70" s="168"/>
      <c r="D70" s="173">
        <f>D40</f>
        <v>-54271.03</v>
      </c>
      <c r="E70" s="168"/>
      <c r="F70" s="170"/>
      <c r="G70" s="90"/>
    </row>
    <row r="71" spans="1:8" ht="15.75" thickBot="1">
      <c r="A71" s="167"/>
      <c r="B71" s="168"/>
      <c r="C71" s="168"/>
      <c r="D71" s="173"/>
      <c r="E71" s="168"/>
      <c r="F71" s="170"/>
      <c r="G71" s="90"/>
      <c r="H71" s="168"/>
    </row>
    <row r="72" spans="1:8" ht="15.75" thickBot="1">
      <c r="A72" s="213" t="s">
        <v>255</v>
      </c>
      <c r="B72" s="168"/>
      <c r="C72" s="168"/>
      <c r="D72" s="188">
        <f>D70*12/11</f>
        <v>-59204.76</v>
      </c>
      <c r="E72" s="168" t="s">
        <v>127</v>
      </c>
      <c r="F72" s="170"/>
      <c r="G72" s="90"/>
      <c r="H72" s="113"/>
    </row>
    <row r="73" spans="1:7" ht="14.25">
      <c r="A73" s="174"/>
      <c r="B73" s="168"/>
      <c r="C73" s="168"/>
      <c r="D73" s="113"/>
      <c r="E73" s="168"/>
      <c r="F73" s="170"/>
      <c r="G73" s="90"/>
    </row>
    <row r="74" spans="1:7" ht="15">
      <c r="A74" s="167" t="s">
        <v>246</v>
      </c>
      <c r="B74" s="168"/>
      <c r="C74" s="215" t="s">
        <v>247</v>
      </c>
      <c r="D74" s="173">
        <f>D68-D70</f>
        <v>53500.4625</v>
      </c>
      <c r="E74" s="168"/>
      <c r="F74" s="170"/>
      <c r="G74" s="90"/>
    </row>
    <row r="75" spans="1:8" ht="15.75" thickBot="1">
      <c r="A75" s="167"/>
      <c r="B75" s="168"/>
      <c r="C75" s="168"/>
      <c r="D75" s="173"/>
      <c r="E75" s="168"/>
      <c r="F75" s="170"/>
      <c r="G75" s="90"/>
      <c r="H75" s="187"/>
    </row>
    <row r="76" spans="1:8" ht="15.75" thickBot="1">
      <c r="A76" s="213" t="s">
        <v>248</v>
      </c>
      <c r="B76" s="168"/>
      <c r="C76" s="168"/>
      <c r="D76" s="188">
        <f>D74*12/11</f>
        <v>58364.140909090915</v>
      </c>
      <c r="E76" s="168" t="s">
        <v>135</v>
      </c>
      <c r="F76" s="170"/>
      <c r="G76" s="90"/>
      <c r="H76" s="187"/>
    </row>
    <row r="77" spans="1:8" ht="14.25">
      <c r="A77" s="172"/>
      <c r="B77" s="144"/>
      <c r="C77" s="144"/>
      <c r="D77" s="145"/>
      <c r="E77" s="144"/>
      <c r="F77" s="170"/>
      <c r="G77" s="90"/>
      <c r="H77" s="168"/>
    </row>
    <row r="78" spans="1:8" ht="15">
      <c r="A78" s="167" t="s">
        <v>256</v>
      </c>
      <c r="B78" s="144"/>
      <c r="C78" s="144"/>
      <c r="D78" s="154">
        <f>D70+D74</f>
        <v>-770.5674999999974</v>
      </c>
      <c r="E78" s="168"/>
      <c r="F78" s="170"/>
      <c r="G78" s="90"/>
      <c r="H78" s="113"/>
    </row>
    <row r="79" spans="1:7" ht="12.75">
      <c r="A79" s="163"/>
      <c r="B79" s="164"/>
      <c r="C79" s="164"/>
      <c r="D79" s="165"/>
      <c r="E79" s="164"/>
      <c r="F79" s="166"/>
      <c r="G79" s="90"/>
    </row>
    <row r="80" spans="1:7" ht="12.75">
      <c r="A80" s="126"/>
      <c r="B80" s="90"/>
      <c r="C80" s="90"/>
      <c r="D80" s="131"/>
      <c r="E80" s="90"/>
      <c r="F80" s="90"/>
      <c r="G80" s="90"/>
    </row>
    <row r="81" spans="1:7" ht="12.75">
      <c r="A81" s="126"/>
      <c r="B81" s="90"/>
      <c r="C81" s="90"/>
      <c r="D81" s="131"/>
      <c r="E81" s="90"/>
      <c r="F81" s="90"/>
      <c r="G81" s="90"/>
    </row>
    <row r="82" spans="1:7" ht="14.25" customHeight="1">
      <c r="A82" s="221" t="s">
        <v>263</v>
      </c>
      <c r="B82" s="129"/>
      <c r="C82" s="130"/>
      <c r="D82" s="131"/>
      <c r="E82" s="222" t="s">
        <v>264</v>
      </c>
      <c r="F82" s="90"/>
      <c r="G82" s="90"/>
    </row>
    <row r="83" spans="1:7" ht="12.75">
      <c r="A83" s="126"/>
      <c r="B83" s="90"/>
      <c r="C83" s="90"/>
      <c r="D83" s="131"/>
      <c r="E83" s="132" t="s">
        <v>265</v>
      </c>
      <c r="F83" s="90"/>
      <c r="G83" s="90"/>
    </row>
    <row r="84" spans="1:7" ht="15" thickBot="1">
      <c r="A84" s="136" t="s">
        <v>266</v>
      </c>
      <c r="B84" s="90"/>
      <c r="C84" s="90"/>
      <c r="D84" s="131"/>
      <c r="E84" s="90"/>
      <c r="F84" s="90"/>
      <c r="G84" s="90"/>
    </row>
    <row r="85" spans="1:7" ht="15" thickBot="1">
      <c r="A85" s="136" t="s">
        <v>268</v>
      </c>
      <c r="B85" s="90"/>
      <c r="C85" s="90"/>
      <c r="D85" s="131"/>
      <c r="E85" s="289" t="s">
        <v>337</v>
      </c>
      <c r="F85" s="90"/>
      <c r="G85" s="90"/>
    </row>
    <row r="86" spans="1:7" ht="12.75">
      <c r="A86" s="126"/>
      <c r="B86" s="131"/>
      <c r="C86" s="90"/>
      <c r="D86" s="131"/>
      <c r="E86" s="90"/>
      <c r="F86" s="90"/>
      <c r="G86" s="90"/>
    </row>
    <row r="87" spans="1:7" ht="12.75">
      <c r="A87" s="126"/>
      <c r="B87" s="90"/>
      <c r="C87" s="90"/>
      <c r="D87" s="131"/>
      <c r="E87" s="90"/>
      <c r="F87" s="90"/>
      <c r="G87" s="90"/>
    </row>
    <row r="88" spans="1:7" ht="15" thickBot="1">
      <c r="A88" s="136" t="s">
        <v>269</v>
      </c>
      <c r="B88" s="90"/>
      <c r="C88" s="90"/>
      <c r="D88" s="131"/>
      <c r="E88" s="90"/>
      <c r="F88" s="90"/>
      <c r="G88" s="90"/>
    </row>
    <row r="89" spans="1:7" ht="15" thickBot="1">
      <c r="A89" s="136" t="s">
        <v>267</v>
      </c>
      <c r="B89" s="90"/>
      <c r="C89" s="90"/>
      <c r="D89" s="131"/>
      <c r="E89" s="223"/>
      <c r="F89" s="90"/>
      <c r="G89" s="90"/>
    </row>
    <row r="90" spans="1:7" ht="12.75">
      <c r="A90" s="126"/>
      <c r="B90" s="90"/>
      <c r="C90" s="90"/>
      <c r="D90" s="131"/>
      <c r="E90" s="90"/>
      <c r="F90" s="90"/>
      <c r="G90" s="90"/>
    </row>
    <row r="91" spans="1:7" ht="12.75">
      <c r="A91" s="126"/>
      <c r="B91" s="90"/>
      <c r="C91" s="90"/>
      <c r="D91" s="131"/>
      <c r="E91" s="90"/>
      <c r="F91" s="90"/>
      <c r="G91" s="90"/>
    </row>
    <row r="92" spans="1:7" ht="12.75">
      <c r="A92" s="126"/>
      <c r="B92" s="90"/>
      <c r="C92" s="90"/>
      <c r="D92" s="131"/>
      <c r="E92" s="90"/>
      <c r="F92" s="90"/>
      <c r="G92" s="90"/>
    </row>
    <row r="93" spans="1:7" ht="12.75">
      <c r="A93" s="126"/>
      <c r="B93" s="90"/>
      <c r="C93" s="90"/>
      <c r="D93" s="131"/>
      <c r="E93" s="90"/>
      <c r="F93" s="90"/>
      <c r="G93" s="90"/>
    </row>
    <row r="94" spans="1:7" ht="18">
      <c r="A94" s="128"/>
      <c r="B94" s="129"/>
      <c r="C94" s="130"/>
      <c r="D94" s="131"/>
      <c r="E94" s="90"/>
      <c r="F94" s="90"/>
      <c r="G94" s="90"/>
    </row>
    <row r="95" spans="1:7" ht="18">
      <c r="A95" s="134"/>
      <c r="B95" s="90"/>
      <c r="C95" s="90"/>
      <c r="D95" s="131"/>
      <c r="E95" s="90"/>
      <c r="F95" s="90"/>
      <c r="G95" s="90"/>
    </row>
    <row r="96" spans="1:7" ht="12.75">
      <c r="A96" s="126"/>
      <c r="B96" s="90"/>
      <c r="C96" s="90"/>
      <c r="D96" s="131"/>
      <c r="E96" s="90"/>
      <c r="F96" s="90"/>
      <c r="G96" s="90"/>
    </row>
    <row r="97" spans="1:7" ht="12.75">
      <c r="A97" s="126"/>
      <c r="B97" s="90"/>
      <c r="C97" s="90"/>
      <c r="D97" s="131"/>
      <c r="E97" s="90"/>
      <c r="F97" s="90"/>
      <c r="G97" s="90"/>
    </row>
    <row r="98" spans="1:7" ht="12.75">
      <c r="A98" s="126"/>
      <c r="B98" s="131"/>
      <c r="C98" s="90"/>
      <c r="D98" s="131"/>
      <c r="E98" s="90"/>
      <c r="F98" s="90"/>
      <c r="G98" s="90"/>
    </row>
    <row r="99" spans="1:7" ht="12.75">
      <c r="A99" s="126"/>
      <c r="B99" s="90"/>
      <c r="C99" s="90"/>
      <c r="D99" s="131"/>
      <c r="E99" s="90"/>
      <c r="F99" s="90"/>
      <c r="G99" s="90"/>
    </row>
    <row r="100" spans="1:7" ht="12.75">
      <c r="A100" s="126"/>
      <c r="B100" s="132"/>
      <c r="C100" s="132"/>
      <c r="D100" s="132"/>
      <c r="E100" s="132"/>
      <c r="F100" s="133"/>
      <c r="G100" s="132"/>
    </row>
    <row r="101" spans="1:7" ht="12.75">
      <c r="A101" s="126"/>
      <c r="B101" s="132"/>
      <c r="C101" s="132"/>
      <c r="D101" s="132"/>
      <c r="E101" s="132"/>
      <c r="F101" s="133"/>
      <c r="G101" s="132"/>
    </row>
    <row r="102" spans="1:7" ht="12.75">
      <c r="A102" s="126"/>
      <c r="B102" s="132"/>
      <c r="C102" s="132"/>
      <c r="D102" s="132"/>
      <c r="E102" s="132"/>
      <c r="F102" s="133"/>
      <c r="G102" s="132"/>
    </row>
    <row r="103" spans="1:7" ht="12.75" customHeight="1">
      <c r="A103" s="134"/>
      <c r="B103" s="133"/>
      <c r="C103" s="133"/>
      <c r="D103" s="132"/>
      <c r="E103" s="132"/>
      <c r="F103" s="132"/>
      <c r="G103" s="132"/>
    </row>
    <row r="104" spans="1:7" ht="12.75" customHeight="1">
      <c r="A104" s="134"/>
      <c r="B104" s="90"/>
      <c r="C104" s="90"/>
      <c r="D104" s="90"/>
      <c r="E104" s="90"/>
      <c r="F104" s="90"/>
      <c r="G104" s="90"/>
    </row>
    <row r="105" spans="1:7" ht="12.75" customHeight="1">
      <c r="A105" s="134"/>
      <c r="B105" s="90"/>
      <c r="C105" s="90"/>
      <c r="D105" s="90"/>
      <c r="E105" s="90"/>
      <c r="F105" s="90"/>
      <c r="G105" s="90"/>
    </row>
    <row r="106" spans="1:7" ht="11.25" customHeight="1">
      <c r="A106" s="134"/>
      <c r="B106" s="90"/>
      <c r="C106" s="90"/>
      <c r="D106" s="131"/>
      <c r="E106" s="90"/>
      <c r="F106" s="90"/>
      <c r="G106" s="90"/>
    </row>
    <row r="107" spans="1:7" ht="18">
      <c r="A107" s="128"/>
      <c r="B107" s="90"/>
      <c r="C107" s="90"/>
      <c r="D107" s="131"/>
      <c r="E107" s="90"/>
      <c r="F107" s="90"/>
      <c r="G107" s="90"/>
    </row>
    <row r="108" spans="1:7" ht="12.75">
      <c r="A108" s="126"/>
      <c r="B108" s="90"/>
      <c r="C108" s="90"/>
      <c r="D108" s="131"/>
      <c r="E108" s="90"/>
      <c r="F108" s="90"/>
      <c r="G108" s="90"/>
    </row>
    <row r="109" spans="1:7" ht="12.75">
      <c r="A109" s="126"/>
      <c r="B109" s="90"/>
      <c r="C109" s="90"/>
      <c r="D109" s="131"/>
      <c r="E109" s="90"/>
      <c r="F109" s="90"/>
      <c r="G109" s="90"/>
    </row>
    <row r="110" spans="1:7" ht="12.75">
      <c r="A110" s="126"/>
      <c r="B110" s="90"/>
      <c r="C110" s="90"/>
      <c r="D110" s="131"/>
      <c r="E110" s="90"/>
      <c r="F110" s="90"/>
      <c r="G110" s="90"/>
    </row>
    <row r="111" spans="1:7" ht="12.75">
      <c r="A111" s="126"/>
      <c r="B111" s="131"/>
      <c r="C111" s="90"/>
      <c r="D111" s="131"/>
      <c r="E111" s="90"/>
      <c r="F111" s="90"/>
      <c r="G111" s="90"/>
    </row>
    <row r="112" spans="1:7" ht="12.75">
      <c r="A112" s="126"/>
      <c r="B112" s="90"/>
      <c r="C112" s="90"/>
      <c r="D112" s="131"/>
      <c r="E112" s="90"/>
      <c r="F112" s="90"/>
      <c r="G112" s="90"/>
    </row>
    <row r="113" spans="1:7" ht="12.75">
      <c r="A113" s="126"/>
      <c r="B113" s="132"/>
      <c r="C113" s="132"/>
      <c r="D113" s="132"/>
      <c r="E113" s="132"/>
      <c r="F113" s="133"/>
      <c r="G113" s="132"/>
    </row>
    <row r="114" spans="1:7" ht="12.75">
      <c r="A114" s="126"/>
      <c r="B114" s="132"/>
      <c r="C114" s="132"/>
      <c r="D114" s="132"/>
      <c r="E114" s="132"/>
      <c r="F114" s="133"/>
      <c r="G114" s="132"/>
    </row>
    <row r="115" spans="1:7" ht="12.75">
      <c r="A115" s="126"/>
      <c r="B115" s="132"/>
      <c r="C115" s="132"/>
      <c r="D115" s="132"/>
      <c r="E115" s="132"/>
      <c r="F115" s="133"/>
      <c r="G115" s="132"/>
    </row>
    <row r="116" spans="1:7" ht="12.75">
      <c r="A116" s="135"/>
      <c r="B116" s="133"/>
      <c r="C116" s="133"/>
      <c r="D116" s="132"/>
      <c r="E116" s="132"/>
      <c r="F116" s="132"/>
      <c r="G116" s="132"/>
    </row>
    <row r="117" spans="1:7" ht="12.75">
      <c r="A117" s="126"/>
      <c r="B117" s="90"/>
      <c r="C117" s="90"/>
      <c r="D117" s="131"/>
      <c r="E117" s="90"/>
      <c r="F117" s="90"/>
      <c r="G117" s="90"/>
    </row>
    <row r="118" spans="1:7" ht="12.75">
      <c r="A118" s="126"/>
      <c r="B118" s="90"/>
      <c r="C118" s="90"/>
      <c r="D118" s="131"/>
      <c r="E118" s="90"/>
      <c r="F118" s="90"/>
      <c r="G118" s="90"/>
    </row>
    <row r="119" spans="1:7" ht="12.75">
      <c r="A119" s="126"/>
      <c r="B119" s="90"/>
      <c r="C119" s="90"/>
      <c r="D119" s="131"/>
      <c r="E119" s="90"/>
      <c r="F119" s="90"/>
      <c r="G119" s="90"/>
    </row>
    <row r="120" spans="1:7" ht="18">
      <c r="A120" s="128"/>
      <c r="B120" s="90"/>
      <c r="C120" s="90"/>
      <c r="D120" s="131"/>
      <c r="E120" s="90"/>
      <c r="F120" s="90"/>
      <c r="G120" s="90"/>
    </row>
    <row r="121" spans="1:7" ht="12.75">
      <c r="A121" s="126"/>
      <c r="B121" s="90"/>
      <c r="C121" s="90"/>
      <c r="D121" s="131"/>
      <c r="E121" s="90"/>
      <c r="F121" s="90"/>
      <c r="G121" s="90"/>
    </row>
    <row r="122" spans="1:7" ht="12.75">
      <c r="A122" s="126"/>
      <c r="B122" s="90"/>
      <c r="C122" s="90"/>
      <c r="D122" s="131"/>
      <c r="E122" s="90"/>
      <c r="F122" s="90"/>
      <c r="G122" s="90"/>
    </row>
    <row r="123" spans="1:7" ht="12.75">
      <c r="A123" s="126"/>
      <c r="B123" s="90"/>
      <c r="C123" s="90"/>
      <c r="D123" s="131"/>
      <c r="E123" s="90"/>
      <c r="F123" s="90"/>
      <c r="G123" s="90"/>
    </row>
    <row r="124" spans="1:7" ht="12.75">
      <c r="A124" s="126"/>
      <c r="B124" s="131"/>
      <c r="C124" s="90"/>
      <c r="D124" s="131"/>
      <c r="E124" s="90"/>
      <c r="F124" s="90"/>
      <c r="G124" s="90"/>
    </row>
    <row r="125" spans="1:7" ht="12.75">
      <c r="A125" s="126"/>
      <c r="B125" s="90"/>
      <c r="C125" s="90"/>
      <c r="D125" s="131"/>
      <c r="E125" s="90"/>
      <c r="F125" s="90"/>
      <c r="G125" s="90"/>
    </row>
    <row r="126" spans="1:7" ht="12.75">
      <c r="A126" s="126"/>
      <c r="B126" s="132"/>
      <c r="C126" s="132"/>
      <c r="D126" s="132"/>
      <c r="E126" s="132"/>
      <c r="F126" s="133"/>
      <c r="G126" s="132"/>
    </row>
    <row r="127" spans="1:7" ht="12.75">
      <c r="A127" s="126"/>
      <c r="B127" s="132"/>
      <c r="C127" s="132"/>
      <c r="D127" s="132"/>
      <c r="E127" s="132"/>
      <c r="F127" s="133"/>
      <c r="G127" s="132"/>
    </row>
    <row r="128" spans="1:7" ht="12.75">
      <c r="A128" s="126"/>
      <c r="B128" s="132"/>
      <c r="C128" s="132"/>
      <c r="D128" s="132"/>
      <c r="E128" s="132"/>
      <c r="F128" s="133"/>
      <c r="G128" s="132"/>
    </row>
    <row r="129" spans="1:7" ht="12.75">
      <c r="A129" s="135"/>
      <c r="B129" s="132"/>
      <c r="C129" s="132"/>
      <c r="D129" s="132"/>
      <c r="E129" s="132"/>
      <c r="F129" s="132"/>
      <c r="G129" s="132"/>
    </row>
    <row r="130" spans="1:7" ht="12.75">
      <c r="A130" s="135"/>
      <c r="B130" s="90"/>
      <c r="C130" s="90"/>
      <c r="D130" s="90"/>
      <c r="E130" s="90"/>
      <c r="F130" s="90"/>
      <c r="G130" s="90"/>
    </row>
    <row r="131" spans="1:7" ht="12.75">
      <c r="A131" s="135"/>
      <c r="B131" s="90"/>
      <c r="C131" s="90"/>
      <c r="D131" s="90"/>
      <c r="E131" s="90"/>
      <c r="F131" s="90"/>
      <c r="G131" s="90"/>
    </row>
    <row r="132" spans="1:7" ht="12.75">
      <c r="A132" s="126"/>
      <c r="B132" s="126"/>
      <c r="C132" s="90"/>
      <c r="D132" s="126"/>
      <c r="E132" s="90"/>
      <c r="F132" s="90"/>
      <c r="G132" s="90"/>
    </row>
    <row r="133" spans="1:7" ht="18">
      <c r="A133" s="128"/>
      <c r="B133" s="90"/>
      <c r="C133" s="90"/>
      <c r="D133" s="131"/>
      <c r="E133" s="90"/>
      <c r="F133" s="90"/>
      <c r="G133" s="90"/>
    </row>
    <row r="134" spans="1:7" ht="12.75">
      <c r="A134" s="126"/>
      <c r="B134" s="90"/>
      <c r="C134" s="90"/>
      <c r="D134" s="131"/>
      <c r="E134" s="90"/>
      <c r="F134" s="90"/>
      <c r="G134" s="90"/>
    </row>
    <row r="135" spans="1:7" ht="12.75">
      <c r="A135" s="126"/>
      <c r="B135" s="90"/>
      <c r="C135" s="90"/>
      <c r="D135" s="131"/>
      <c r="E135" s="90"/>
      <c r="F135" s="90"/>
      <c r="G135" s="90"/>
    </row>
    <row r="136" spans="1:7" ht="12.75">
      <c r="A136" s="126"/>
      <c r="B136" s="90"/>
      <c r="C136" s="90"/>
      <c r="D136" s="131"/>
      <c r="E136" s="90"/>
      <c r="F136" s="90"/>
      <c r="G136" s="90"/>
    </row>
    <row r="137" spans="1:7" ht="12.75">
      <c r="A137" s="126"/>
      <c r="B137" s="131"/>
      <c r="C137" s="90"/>
      <c r="D137" s="131"/>
      <c r="E137" s="90"/>
      <c r="F137" s="90"/>
      <c r="G137" s="90"/>
    </row>
    <row r="138" spans="1:7" ht="12.75">
      <c r="A138" s="126"/>
      <c r="B138" s="90"/>
      <c r="C138" s="90"/>
      <c r="D138" s="131"/>
      <c r="E138" s="90"/>
      <c r="F138" s="90"/>
      <c r="G138" s="90"/>
    </row>
    <row r="139" spans="1:7" ht="12.75">
      <c r="A139" s="126"/>
      <c r="B139" s="90"/>
      <c r="C139" s="90"/>
      <c r="D139" s="131"/>
      <c r="E139" s="90"/>
      <c r="F139" s="90"/>
      <c r="G139" s="90"/>
    </row>
    <row r="140" spans="1:7" ht="12.75">
      <c r="A140" s="126"/>
      <c r="B140" s="90"/>
      <c r="C140" s="90"/>
      <c r="D140" s="131"/>
      <c r="E140" s="90"/>
      <c r="F140" s="90"/>
      <c r="G140" s="90"/>
    </row>
    <row r="141" spans="1:7" ht="12.75">
      <c r="A141" s="135"/>
      <c r="B141" s="90"/>
      <c r="C141" s="90"/>
      <c r="D141" s="131"/>
      <c r="E141" s="90"/>
      <c r="F141" s="90"/>
      <c r="G141" s="90"/>
    </row>
    <row r="142" spans="1:7" ht="12.75">
      <c r="A142" s="126"/>
      <c r="B142" s="90"/>
      <c r="C142" s="90"/>
      <c r="D142" s="131"/>
      <c r="E142" s="90"/>
      <c r="F142" s="90"/>
      <c r="G142" s="90"/>
    </row>
    <row r="143" spans="1:7" ht="18">
      <c r="A143" s="128"/>
      <c r="B143" s="90"/>
      <c r="C143" s="90"/>
      <c r="D143" s="131"/>
      <c r="E143" s="90"/>
      <c r="F143" s="90"/>
      <c r="G143" s="90"/>
    </row>
    <row r="144" spans="1:7" ht="12.75">
      <c r="A144" s="126"/>
      <c r="B144" s="90"/>
      <c r="C144" s="90"/>
      <c r="D144" s="131"/>
      <c r="E144" s="90"/>
      <c r="F144" s="90"/>
      <c r="G144" s="90"/>
    </row>
    <row r="145" spans="1:7" ht="12.75">
      <c r="A145" s="126"/>
      <c r="B145" s="90"/>
      <c r="C145" s="90"/>
      <c r="D145" s="131"/>
      <c r="E145" s="90"/>
      <c r="F145" s="90"/>
      <c r="G145" s="90"/>
    </row>
    <row r="146" spans="1:7" ht="12.75">
      <c r="A146" s="126"/>
      <c r="B146" s="90"/>
      <c r="C146" s="90"/>
      <c r="D146" s="131"/>
      <c r="E146" s="90"/>
      <c r="F146" s="90"/>
      <c r="G146" s="90"/>
    </row>
    <row r="147" spans="1:7" ht="12.75">
      <c r="A147" s="126"/>
      <c r="B147" s="131"/>
      <c r="C147" s="90"/>
      <c r="D147" s="131"/>
      <c r="E147" s="90"/>
      <c r="F147" s="90"/>
      <c r="G147" s="90"/>
    </row>
    <row r="148" spans="1:7" ht="12.75">
      <c r="A148" s="126"/>
      <c r="B148" s="90"/>
      <c r="C148" s="90"/>
      <c r="D148" s="131"/>
      <c r="E148" s="90"/>
      <c r="F148" s="90"/>
      <c r="G148" s="90"/>
    </row>
    <row r="149" spans="1:7" ht="12.75">
      <c r="A149" s="126"/>
      <c r="B149" s="132"/>
      <c r="C149" s="132"/>
      <c r="D149" s="131"/>
      <c r="E149" s="90"/>
      <c r="F149" s="90"/>
      <c r="G149" s="90"/>
    </row>
    <row r="150" spans="1:7" ht="12.75">
      <c r="A150" s="126"/>
      <c r="B150" s="132"/>
      <c r="C150" s="132"/>
      <c r="D150" s="131"/>
      <c r="E150" s="90"/>
      <c r="F150" s="90"/>
      <c r="G150" s="90"/>
    </row>
    <row r="151" spans="1:7" ht="12.75">
      <c r="A151" s="126"/>
      <c r="B151" s="132"/>
      <c r="C151" s="132"/>
      <c r="D151" s="131"/>
      <c r="E151" s="90"/>
      <c r="F151" s="90"/>
      <c r="G151" s="90"/>
    </row>
    <row r="152" spans="1:7" ht="12.75" customHeight="1">
      <c r="A152" s="134"/>
      <c r="B152" s="90"/>
      <c r="C152" s="90"/>
      <c r="D152" s="131"/>
      <c r="E152" s="90"/>
      <c r="F152" s="90"/>
      <c r="G152" s="90"/>
    </row>
    <row r="153" spans="1:7" ht="14.25" customHeight="1">
      <c r="A153" s="134"/>
      <c r="B153" s="90"/>
      <c r="C153" s="90"/>
      <c r="D153" s="131"/>
      <c r="E153" s="90"/>
      <c r="F153" s="90"/>
      <c r="G153" s="90"/>
    </row>
    <row r="154" spans="1:7" ht="12.75">
      <c r="A154" s="126"/>
      <c r="B154" s="90"/>
      <c r="C154" s="90"/>
      <c r="D154" s="131"/>
      <c r="E154" s="90"/>
      <c r="F154" s="90"/>
      <c r="G154" s="90"/>
    </row>
    <row r="155" spans="1:7" ht="18">
      <c r="A155" s="128"/>
      <c r="B155" s="90"/>
      <c r="C155" s="90"/>
      <c r="D155" s="131"/>
      <c r="E155" s="90"/>
      <c r="F155" s="90"/>
      <c r="G155" s="90"/>
    </row>
    <row r="156" spans="1:7" ht="12.75">
      <c r="A156" s="126"/>
      <c r="B156" s="90"/>
      <c r="C156" s="90"/>
      <c r="D156" s="131"/>
      <c r="E156" s="90"/>
      <c r="F156" s="90"/>
      <c r="G156" s="90"/>
    </row>
    <row r="157" spans="1:7" ht="12.75">
      <c r="A157" s="126"/>
      <c r="B157" s="90"/>
      <c r="C157" s="90"/>
      <c r="D157" s="131"/>
      <c r="E157" s="90"/>
      <c r="F157" s="90"/>
      <c r="G157" s="90"/>
    </row>
    <row r="158" spans="1:7" ht="12.75">
      <c r="A158" s="126"/>
      <c r="B158" s="90"/>
      <c r="C158" s="90"/>
      <c r="D158" s="131"/>
      <c r="E158" s="90"/>
      <c r="F158" s="90"/>
      <c r="G158" s="90"/>
    </row>
    <row r="159" spans="1:7" ht="12.75">
      <c r="A159" s="126"/>
      <c r="B159" s="131"/>
      <c r="C159" s="90"/>
      <c r="D159" s="131"/>
      <c r="E159" s="90"/>
      <c r="F159" s="90"/>
      <c r="G159" s="90"/>
    </row>
    <row r="160" spans="1:7" ht="12.75">
      <c r="A160" s="126"/>
      <c r="B160" s="90"/>
      <c r="C160" s="90"/>
      <c r="D160" s="131"/>
      <c r="E160" s="90"/>
      <c r="F160" s="90"/>
      <c r="G160" s="90"/>
    </row>
    <row r="161" spans="1:7" ht="12.75">
      <c r="A161" s="126"/>
      <c r="B161" s="90"/>
      <c r="C161" s="90"/>
      <c r="D161" s="131"/>
      <c r="E161" s="90"/>
      <c r="F161" s="90"/>
      <c r="G161" s="90"/>
    </row>
    <row r="162" spans="1:7" ht="12.75">
      <c r="A162" s="126"/>
      <c r="B162" s="90"/>
      <c r="C162" s="90"/>
      <c r="D162" s="131"/>
      <c r="E162" s="90"/>
      <c r="F162" s="90"/>
      <c r="G162" s="90"/>
    </row>
    <row r="163" spans="1:7" ht="12.75">
      <c r="A163" s="135"/>
      <c r="B163" s="90"/>
      <c r="C163" s="90"/>
      <c r="D163" s="131"/>
      <c r="E163" s="90"/>
      <c r="F163" s="90"/>
      <c r="G163" s="90"/>
    </row>
    <row r="164" spans="1:7" ht="12.75">
      <c r="A164" s="126"/>
      <c r="B164" s="90"/>
      <c r="C164" s="90"/>
      <c r="D164" s="131"/>
      <c r="E164" s="90"/>
      <c r="F164" s="90"/>
      <c r="G164" s="90"/>
    </row>
    <row r="165" spans="1:7" ht="18">
      <c r="A165" s="128"/>
      <c r="B165" s="90"/>
      <c r="C165" s="90"/>
      <c r="D165" s="131"/>
      <c r="E165" s="90"/>
      <c r="F165" s="90"/>
      <c r="G165" s="90"/>
    </row>
    <row r="166" spans="1:7" ht="12.75">
      <c r="A166" s="126"/>
      <c r="B166" s="90"/>
      <c r="C166" s="90"/>
      <c r="D166" s="131"/>
      <c r="E166" s="90"/>
      <c r="F166" s="90"/>
      <c r="G166" s="90"/>
    </row>
    <row r="167" spans="1:7" ht="12.75">
      <c r="A167" s="126"/>
      <c r="B167" s="90"/>
      <c r="C167" s="90"/>
      <c r="D167" s="131"/>
      <c r="E167" s="90"/>
      <c r="F167" s="90"/>
      <c r="G167" s="90"/>
    </row>
    <row r="168" spans="1:7" ht="12.75">
      <c r="A168" s="126"/>
      <c r="B168" s="90"/>
      <c r="C168" s="90"/>
      <c r="D168" s="131"/>
      <c r="E168" s="90"/>
      <c r="F168" s="90"/>
      <c r="G168" s="90"/>
    </row>
    <row r="169" spans="1:7" ht="12.75">
      <c r="A169" s="126"/>
      <c r="B169" s="131"/>
      <c r="C169" s="90"/>
      <c r="D169" s="131"/>
      <c r="E169" s="90"/>
      <c r="F169" s="90"/>
      <c r="G169" s="90"/>
    </row>
    <row r="170" spans="1:7" ht="12.75">
      <c r="A170" s="126"/>
      <c r="B170" s="90"/>
      <c r="C170" s="90"/>
      <c r="D170" s="131"/>
      <c r="E170" s="90"/>
      <c r="F170" s="90"/>
      <c r="G170" s="90"/>
    </row>
    <row r="171" spans="1:7" ht="12.75">
      <c r="A171" s="126"/>
      <c r="B171" s="132"/>
      <c r="C171" s="132"/>
      <c r="D171" s="131"/>
      <c r="E171" s="90"/>
      <c r="F171" s="90"/>
      <c r="G171" s="90"/>
    </row>
    <row r="172" spans="1:7" ht="12.75">
      <c r="A172" s="126"/>
      <c r="B172" s="132"/>
      <c r="C172" s="132"/>
      <c r="D172" s="131"/>
      <c r="E172" s="90"/>
      <c r="F172" s="90"/>
      <c r="G172" s="90"/>
    </row>
    <row r="173" spans="1:7" ht="12.75">
      <c r="A173" s="126"/>
      <c r="B173" s="132"/>
      <c r="C173" s="132"/>
      <c r="D173" s="126"/>
      <c r="E173" s="90"/>
      <c r="F173" s="90"/>
      <c r="G173" s="90"/>
    </row>
    <row r="174" spans="1:7" ht="12.75">
      <c r="A174" s="126"/>
      <c r="B174" s="90"/>
      <c r="C174" s="90"/>
      <c r="D174" s="131"/>
      <c r="E174" s="90"/>
      <c r="F174" s="90"/>
      <c r="G174" s="90"/>
    </row>
    <row r="175" spans="1:7" ht="12.75">
      <c r="A175" s="126"/>
      <c r="B175" s="90"/>
      <c r="C175" s="90"/>
      <c r="D175" s="131"/>
      <c r="E175" s="90"/>
      <c r="F175" s="90"/>
      <c r="G175" s="90"/>
    </row>
    <row r="176" spans="1:7" ht="12.75">
      <c r="A176" s="126"/>
      <c r="B176" s="126"/>
      <c r="C176" s="126"/>
      <c r="D176" s="126"/>
      <c r="E176" s="126"/>
      <c r="F176" s="126"/>
      <c r="G176" s="126"/>
    </row>
    <row r="177" spans="1:7" ht="18">
      <c r="A177" s="128"/>
      <c r="B177" s="126"/>
      <c r="C177" s="126"/>
      <c r="D177" s="126"/>
      <c r="E177" s="126"/>
      <c r="F177" s="126"/>
      <c r="G177" s="126"/>
    </row>
    <row r="178" spans="1:7" ht="12.75">
      <c r="A178" s="126"/>
      <c r="B178" s="126"/>
      <c r="C178" s="126"/>
      <c r="D178" s="126"/>
      <c r="E178" s="126"/>
      <c r="F178" s="126"/>
      <c r="G178" s="126"/>
    </row>
    <row r="179" spans="1:7" ht="14.25">
      <c r="A179" s="136"/>
      <c r="B179" s="126"/>
      <c r="C179" s="126"/>
      <c r="D179" s="126"/>
      <c r="E179" s="126"/>
      <c r="F179" s="126"/>
      <c r="G179" s="126"/>
    </row>
    <row r="180" spans="1:7" ht="14.25">
      <c r="A180" s="136"/>
      <c r="B180" s="126"/>
      <c r="C180" s="126"/>
      <c r="D180" s="126"/>
      <c r="E180" s="126"/>
      <c r="F180" s="126"/>
      <c r="G180" s="126"/>
    </row>
    <row r="181" spans="1:7" ht="14.25">
      <c r="A181" s="136"/>
      <c r="B181" s="126"/>
      <c r="C181" s="126"/>
      <c r="D181" s="126"/>
      <c r="E181" s="126"/>
      <c r="F181" s="126"/>
      <c r="G181" s="126"/>
    </row>
    <row r="182" spans="1:7" ht="12.75">
      <c r="A182" s="126"/>
      <c r="B182" s="126"/>
      <c r="C182" s="126"/>
      <c r="D182" s="126"/>
      <c r="E182" s="126"/>
      <c r="F182" s="126"/>
      <c r="G182" s="126"/>
    </row>
    <row r="183" spans="1:7" ht="12.75">
      <c r="A183" s="126"/>
      <c r="B183" s="126"/>
      <c r="C183" s="126"/>
      <c r="D183" s="126"/>
      <c r="E183" s="126"/>
      <c r="F183" s="126"/>
      <c r="G183" s="126"/>
    </row>
    <row r="184" spans="1:7" ht="12.75">
      <c r="A184" s="126"/>
      <c r="B184" s="57"/>
      <c r="C184" s="57"/>
      <c r="D184" s="126"/>
      <c r="E184" s="126"/>
      <c r="F184" s="126"/>
      <c r="G184" s="126"/>
    </row>
    <row r="185" spans="1:7" ht="12.75">
      <c r="A185" s="126"/>
      <c r="B185" s="57"/>
      <c r="C185" s="57"/>
      <c r="D185" s="126"/>
      <c r="E185" s="126"/>
      <c r="F185" s="126"/>
      <c r="G185" s="126"/>
    </row>
    <row r="186" spans="1:7" ht="12.75">
      <c r="A186" s="126"/>
      <c r="B186" s="57"/>
      <c r="C186" s="57"/>
      <c r="D186" s="126"/>
      <c r="E186" s="126"/>
      <c r="F186" s="126"/>
      <c r="G186" s="126"/>
    </row>
    <row r="187" spans="1:7" ht="12.75">
      <c r="A187" s="126"/>
      <c r="B187" s="57"/>
      <c r="C187" s="57"/>
      <c r="D187" s="126"/>
      <c r="E187" s="126"/>
      <c r="F187" s="126"/>
      <c r="G187" s="126"/>
    </row>
    <row r="188" spans="1:7" ht="12.75">
      <c r="A188" s="126"/>
      <c r="B188" s="57"/>
      <c r="C188" s="57"/>
      <c r="D188" s="126"/>
      <c r="E188" s="126"/>
      <c r="F188" s="126"/>
      <c r="G188" s="126"/>
    </row>
    <row r="189" spans="1:7" ht="12.75">
      <c r="A189" s="126"/>
      <c r="B189" s="57"/>
      <c r="C189" s="57"/>
      <c r="D189" s="126"/>
      <c r="E189" s="126"/>
      <c r="F189" s="126"/>
      <c r="G189" s="126"/>
    </row>
    <row r="190" spans="1:7" ht="12.75">
      <c r="A190" s="126"/>
      <c r="B190" s="57"/>
      <c r="C190" s="57"/>
      <c r="D190" s="126"/>
      <c r="E190" s="126"/>
      <c r="F190" s="126"/>
      <c r="G190" s="126"/>
    </row>
    <row r="191" spans="1:7" ht="12.75">
      <c r="A191" s="126"/>
      <c r="B191" s="57"/>
      <c r="C191" s="57"/>
      <c r="D191" s="126"/>
      <c r="E191" s="126"/>
      <c r="F191" s="126"/>
      <c r="G191" s="126"/>
    </row>
    <row r="192" spans="1:7" ht="12.75">
      <c r="A192" s="126"/>
      <c r="B192" s="137"/>
      <c r="C192" s="137"/>
      <c r="D192" s="126"/>
      <c r="E192" s="126"/>
      <c r="F192" s="126"/>
      <c r="G192" s="126"/>
    </row>
    <row r="193" spans="1:7" ht="12.75">
      <c r="A193" s="126"/>
      <c r="B193" s="57"/>
      <c r="C193" s="57"/>
      <c r="D193" s="126"/>
      <c r="E193" s="126"/>
      <c r="F193" s="126"/>
      <c r="G193" s="126"/>
    </row>
    <row r="194" spans="1:7" ht="12.75">
      <c r="A194" s="126"/>
      <c r="B194" s="57"/>
      <c r="C194" s="57"/>
      <c r="D194" s="126"/>
      <c r="E194" s="126"/>
      <c r="F194" s="126"/>
      <c r="G194" s="126"/>
    </row>
    <row r="195" spans="1:7" ht="12.75">
      <c r="A195" s="126"/>
      <c r="B195" s="57"/>
      <c r="C195" s="57"/>
      <c r="D195" s="126"/>
      <c r="E195" s="126"/>
      <c r="F195" s="126"/>
      <c r="G195" s="126"/>
    </row>
    <row r="196" spans="1:7" ht="12.75">
      <c r="A196" s="126"/>
      <c r="B196" s="57"/>
      <c r="C196" s="57"/>
      <c r="D196" s="126"/>
      <c r="E196" s="126"/>
      <c r="F196" s="126"/>
      <c r="G196" s="126"/>
    </row>
    <row r="197" spans="1:7" ht="12.75">
      <c r="A197" s="126"/>
      <c r="B197" s="57"/>
      <c r="C197" s="57"/>
      <c r="D197" s="126"/>
      <c r="E197" s="126"/>
      <c r="F197" s="126"/>
      <c r="G197" s="126"/>
    </row>
    <row r="198" spans="1:7" ht="12.75">
      <c r="A198" s="126"/>
      <c r="B198" s="57"/>
      <c r="C198" s="57"/>
      <c r="D198" s="126"/>
      <c r="E198" s="126"/>
      <c r="F198" s="126"/>
      <c r="G198" s="126"/>
    </row>
    <row r="199" spans="1:7" ht="12.75">
      <c r="A199" s="126"/>
      <c r="B199" s="57"/>
      <c r="C199" s="57"/>
      <c r="D199" s="126"/>
      <c r="E199" s="126"/>
      <c r="F199" s="126"/>
      <c r="G199" s="126"/>
    </row>
    <row r="200" spans="1:7" ht="12.75">
      <c r="A200" s="126"/>
      <c r="B200" s="57"/>
      <c r="C200" s="57"/>
      <c r="D200" s="126"/>
      <c r="E200" s="126"/>
      <c r="F200" s="126"/>
      <c r="G200" s="126"/>
    </row>
    <row r="201" spans="1:7" ht="12.75">
      <c r="A201" s="126"/>
      <c r="B201" s="57"/>
      <c r="C201" s="57"/>
      <c r="D201" s="126"/>
      <c r="E201" s="126"/>
      <c r="F201" s="126"/>
      <c r="G201" s="126"/>
    </row>
    <row r="202" spans="1:7" ht="12.75">
      <c r="A202" s="126"/>
      <c r="B202" s="57"/>
      <c r="C202" s="57"/>
      <c r="D202" s="126"/>
      <c r="E202" s="126"/>
      <c r="F202" s="126"/>
      <c r="G202" s="126"/>
    </row>
    <row r="203" spans="1:7" ht="12.75">
      <c r="A203" s="126"/>
      <c r="B203" s="57"/>
      <c r="C203" s="57"/>
      <c r="D203" s="126"/>
      <c r="E203" s="126"/>
      <c r="F203" s="126"/>
      <c r="G203" s="126"/>
    </row>
    <row r="204" spans="1:7" ht="12.75">
      <c r="A204" s="126"/>
      <c r="B204" s="57"/>
      <c r="C204" s="57"/>
      <c r="D204" s="126"/>
      <c r="E204" s="126"/>
      <c r="F204" s="126"/>
      <c r="G204" s="126"/>
    </row>
    <row r="205" spans="1:7" ht="12.75">
      <c r="A205" s="126"/>
      <c r="B205" s="57"/>
      <c r="C205" s="57"/>
      <c r="D205" s="126"/>
      <c r="E205" s="126"/>
      <c r="F205" s="126"/>
      <c r="G205" s="126"/>
    </row>
    <row r="206" spans="1:7" ht="12.75">
      <c r="A206" s="126"/>
      <c r="B206" s="126"/>
      <c r="C206" s="57"/>
      <c r="D206" s="126"/>
      <c r="E206" s="126"/>
      <c r="F206" s="126"/>
      <c r="G206" s="126"/>
    </row>
    <row r="207" spans="1:7" ht="12.75">
      <c r="A207" s="126"/>
      <c r="B207" s="126"/>
      <c r="C207" s="57"/>
      <c r="D207" s="126"/>
      <c r="E207" s="126"/>
      <c r="F207" s="126"/>
      <c r="G207" s="126"/>
    </row>
    <row r="208" spans="1:7" ht="12.75">
      <c r="A208" s="126"/>
      <c r="B208" s="126"/>
      <c r="C208" s="126"/>
      <c r="D208" s="126"/>
      <c r="E208" s="126"/>
      <c r="F208" s="126"/>
      <c r="G208" s="126"/>
    </row>
    <row r="209" spans="1:7" ht="12.75">
      <c r="A209" s="126"/>
      <c r="B209" s="126"/>
      <c r="C209" s="126"/>
      <c r="D209" s="126"/>
      <c r="E209" s="126"/>
      <c r="F209" s="126"/>
      <c r="G209" s="126"/>
    </row>
    <row r="210" spans="1:7" ht="12.75">
      <c r="A210" s="126"/>
      <c r="B210" s="126"/>
      <c r="C210" s="126"/>
      <c r="D210" s="126"/>
      <c r="E210" s="126"/>
      <c r="F210" s="126"/>
      <c r="G210" s="126"/>
    </row>
  </sheetData>
  <hyperlinks>
    <hyperlink ref="B5" r:id="rId1" display="nleduc@ntl.sympatico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85">
      <selection activeCell="L97" sqref="L97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4" t="str">
        <f>'1. Dec. 31, 2002 Reg. Assets'!B3</f>
        <v>HEARST POWER DISTRIBUTION COMPANY LIMITED</v>
      </c>
      <c r="E1" s="32"/>
      <c r="F1" s="11" t="s">
        <v>334</v>
      </c>
    </row>
    <row r="2" spans="1:6" ht="15.75">
      <c r="A2" s="32"/>
      <c r="B2" s="32"/>
      <c r="C2" s="32"/>
      <c r="D2" s="124" t="s">
        <v>179</v>
      </c>
      <c r="E2" s="32"/>
      <c r="F2" s="11" t="s">
        <v>335</v>
      </c>
    </row>
    <row r="3" spans="1:5" ht="15.75">
      <c r="A3" s="101"/>
      <c r="D3" s="189" t="s">
        <v>184</v>
      </c>
      <c r="E3" s="101"/>
    </row>
    <row r="4" spans="1:5" ht="15.75">
      <c r="A4" s="101"/>
      <c r="D4" s="32"/>
      <c r="E4" s="101"/>
    </row>
    <row r="5" spans="1:5" ht="15.75">
      <c r="A5" s="114" t="s">
        <v>289</v>
      </c>
      <c r="D5" s="32"/>
      <c r="E5" s="101"/>
    </row>
    <row r="6" spans="1:5" ht="15.75">
      <c r="A6" s="88" t="s">
        <v>186</v>
      </c>
      <c r="B6" s="32"/>
      <c r="C6" s="32"/>
      <c r="D6" s="32"/>
      <c r="E6" s="32"/>
    </row>
    <row r="7" spans="1:5" ht="15.75">
      <c r="A7" s="88"/>
      <c r="B7" s="32"/>
      <c r="C7" s="32"/>
      <c r="D7" s="32"/>
      <c r="E7" s="32"/>
    </row>
    <row r="8" spans="1:7" ht="15.75">
      <c r="A8" s="54" t="s">
        <v>6</v>
      </c>
      <c r="B8" s="118"/>
      <c r="C8" s="119"/>
      <c r="D8" s="28"/>
      <c r="E8" s="120"/>
      <c r="G8" s="14"/>
    </row>
    <row r="9" spans="1:7" ht="15">
      <c r="A9" s="32"/>
      <c r="B9" s="120"/>
      <c r="C9" s="120"/>
      <c r="D9" s="121"/>
      <c r="E9" s="120"/>
      <c r="F9" s="14"/>
      <c r="G9" s="14"/>
    </row>
    <row r="10" spans="1:8" ht="15">
      <c r="A10" s="32"/>
      <c r="B10" s="122"/>
      <c r="C10" s="121" t="s">
        <v>90</v>
      </c>
      <c r="E10" s="123" t="s">
        <v>92</v>
      </c>
      <c r="F10" s="17">
        <f>'9. Service Charge Adj.'!E22</f>
        <v>5.75</v>
      </c>
      <c r="G10" s="20"/>
      <c r="H10" s="20"/>
    </row>
    <row r="11" spans="1:7" ht="15">
      <c r="A11" s="32"/>
      <c r="B11" s="120"/>
      <c r="C11" s="121" t="s">
        <v>91</v>
      </c>
      <c r="E11" s="123" t="s">
        <v>93</v>
      </c>
      <c r="F11" s="14">
        <f>'9. Service Charge Adj.'!D48</f>
        <v>0.006211949926788016</v>
      </c>
      <c r="G11" s="14"/>
    </row>
    <row r="12" spans="1:8" ht="15">
      <c r="A12" s="32"/>
      <c r="B12" s="122"/>
      <c r="C12" s="121"/>
      <c r="E12" s="123"/>
      <c r="F12" s="14"/>
      <c r="G12" s="71"/>
      <c r="H12" s="20"/>
    </row>
    <row r="13" spans="1:7" ht="15">
      <c r="A13" s="32"/>
      <c r="B13" s="120"/>
      <c r="C13" s="120"/>
      <c r="D13" s="120"/>
      <c r="E13" s="120"/>
      <c r="F13" s="14"/>
      <c r="G13" s="14"/>
    </row>
    <row r="14" spans="1:7" ht="15.75">
      <c r="A14" s="54" t="s">
        <v>94</v>
      </c>
      <c r="B14" s="118"/>
      <c r="C14" s="119"/>
      <c r="D14" s="120"/>
      <c r="E14" s="120"/>
      <c r="F14" s="14"/>
      <c r="G14" s="14"/>
    </row>
    <row r="15" spans="1:7" ht="15">
      <c r="A15" s="32"/>
      <c r="B15" s="120"/>
      <c r="C15" s="120"/>
      <c r="D15" s="120"/>
      <c r="E15" s="120"/>
      <c r="F15" s="14"/>
      <c r="G15" s="14"/>
    </row>
    <row r="16" spans="1:7" ht="15">
      <c r="A16" s="32"/>
      <c r="B16" s="122"/>
      <c r="C16" s="121" t="s">
        <v>90</v>
      </c>
      <c r="E16" s="123" t="s">
        <v>92</v>
      </c>
      <c r="F16" s="17">
        <f>'9. Service Charge Adj.'!E22</f>
        <v>5.75</v>
      </c>
      <c r="G16" s="14"/>
    </row>
    <row r="17" spans="1:7" ht="15">
      <c r="A17" s="32"/>
      <c r="B17" s="120"/>
      <c r="C17" s="121" t="s">
        <v>91</v>
      </c>
      <c r="E17" s="123" t="s">
        <v>93</v>
      </c>
      <c r="F17" s="14">
        <f>'9. Service Charge Adj.'!D58</f>
        <v>5.53277589022951E-05</v>
      </c>
      <c r="G17" s="14"/>
    </row>
    <row r="18" spans="1:7" ht="15">
      <c r="A18" s="32"/>
      <c r="B18" s="122"/>
      <c r="C18" s="120"/>
      <c r="D18" s="120"/>
      <c r="E18" s="120"/>
      <c r="F18" s="14"/>
      <c r="G18" s="14"/>
    </row>
    <row r="19" spans="1:7" ht="15">
      <c r="A19" s="32"/>
      <c r="B19" s="120"/>
      <c r="C19" s="120"/>
      <c r="D19" s="121"/>
      <c r="E19" s="120"/>
      <c r="F19" s="14"/>
      <c r="G19" s="14"/>
    </row>
    <row r="20" spans="1:7" ht="15.75">
      <c r="A20" s="54" t="s">
        <v>10</v>
      </c>
      <c r="B20" s="118"/>
      <c r="C20" s="119"/>
      <c r="D20" s="121"/>
      <c r="E20" s="120"/>
      <c r="F20" s="14"/>
      <c r="G20" s="14"/>
    </row>
    <row r="21" spans="1:7" ht="15">
      <c r="A21" s="32"/>
      <c r="B21" s="120"/>
      <c r="C21" s="120"/>
      <c r="D21" s="121"/>
      <c r="E21" s="120"/>
      <c r="F21" s="14"/>
      <c r="G21" s="14"/>
    </row>
    <row r="22" spans="1:8" ht="15">
      <c r="A22" s="32"/>
      <c r="B22" s="122"/>
      <c r="C22" s="121" t="s">
        <v>90</v>
      </c>
      <c r="E22" s="123" t="s">
        <v>92</v>
      </c>
      <c r="F22" s="17">
        <f>'9. Service Charge Adj.'!E23</f>
        <v>3.79</v>
      </c>
      <c r="G22" s="21"/>
      <c r="H22" s="20"/>
    </row>
    <row r="23" spans="1:7" ht="15">
      <c r="A23" s="32"/>
      <c r="B23" s="120"/>
      <c r="C23" s="121" t="s">
        <v>91</v>
      </c>
      <c r="E23" s="123" t="s">
        <v>93</v>
      </c>
      <c r="F23" s="14">
        <f>'9. Service Charge Adj.'!D68</f>
        <v>0.006223365226976808</v>
      </c>
      <c r="G23" s="21"/>
    </row>
    <row r="24" spans="1:8" ht="15">
      <c r="A24" s="32"/>
      <c r="B24" s="122"/>
      <c r="C24" s="121"/>
      <c r="E24" s="123"/>
      <c r="F24" s="14"/>
      <c r="G24" s="21"/>
      <c r="H24" s="20"/>
    </row>
    <row r="25" spans="1:7" ht="15">
      <c r="A25" s="32"/>
      <c r="B25" s="120"/>
      <c r="C25" s="120"/>
      <c r="D25" s="121"/>
      <c r="E25" s="120"/>
      <c r="F25" s="14"/>
      <c r="G25" s="14"/>
    </row>
    <row r="26" spans="1:7" ht="15.75">
      <c r="A26" s="54" t="s">
        <v>95</v>
      </c>
      <c r="B26" s="118"/>
      <c r="C26" s="119"/>
      <c r="D26" s="121"/>
      <c r="E26" s="120"/>
      <c r="F26" s="14"/>
      <c r="G26" s="14"/>
    </row>
    <row r="27" spans="1:7" ht="15">
      <c r="A27" s="32"/>
      <c r="B27" s="120"/>
      <c r="C27" s="120"/>
      <c r="D27" s="121"/>
      <c r="E27" s="120"/>
      <c r="F27" s="14"/>
      <c r="G27" s="14"/>
    </row>
    <row r="28" spans="1:7" ht="15">
      <c r="A28" s="32"/>
      <c r="B28" s="122"/>
      <c r="C28" s="121" t="s">
        <v>90</v>
      </c>
      <c r="E28" s="123" t="s">
        <v>92</v>
      </c>
      <c r="F28" s="17">
        <f>'9. Service Charge Adj.'!E24</f>
        <v>24.15</v>
      </c>
      <c r="G28" s="14"/>
    </row>
    <row r="29" spans="1:7" ht="15">
      <c r="A29" s="32"/>
      <c r="B29" s="120"/>
      <c r="C29" s="121" t="s">
        <v>91</v>
      </c>
      <c r="E29" s="123" t="s">
        <v>96</v>
      </c>
      <c r="F29" s="14">
        <f>'9. Service Charge Adj.'!D78</f>
        <v>1.8218489338864514</v>
      </c>
      <c r="G29" s="14"/>
    </row>
    <row r="30" spans="1:7" ht="15">
      <c r="A30" s="32"/>
      <c r="B30" s="122"/>
      <c r="C30" s="121"/>
      <c r="E30" s="123"/>
      <c r="F30" s="14"/>
      <c r="G30" s="14"/>
    </row>
    <row r="31" spans="1:7" ht="15">
      <c r="A31" s="32"/>
      <c r="B31" s="120"/>
      <c r="C31" s="120"/>
      <c r="D31" s="121"/>
      <c r="E31" s="120"/>
      <c r="F31" s="14"/>
      <c r="G31" s="14"/>
    </row>
    <row r="32" spans="1:7" ht="15.75">
      <c r="A32" s="54" t="s">
        <v>97</v>
      </c>
      <c r="B32" s="120"/>
      <c r="C32" s="120"/>
      <c r="D32" s="121"/>
      <c r="E32" s="120"/>
      <c r="F32" s="14"/>
      <c r="G32" s="14"/>
    </row>
    <row r="33" spans="2:7" ht="15">
      <c r="B33" s="118"/>
      <c r="C33" s="119"/>
      <c r="D33" s="121"/>
      <c r="E33" s="120"/>
      <c r="F33" s="14"/>
      <c r="G33" s="14"/>
    </row>
    <row r="34" spans="1:7" ht="15.75">
      <c r="A34" s="28"/>
      <c r="B34" s="120"/>
      <c r="C34" s="121" t="s">
        <v>90</v>
      </c>
      <c r="E34" s="123" t="s">
        <v>92</v>
      </c>
      <c r="F34" s="17">
        <f>'9. Service Charge Adj.'!E25</f>
        <v>0</v>
      </c>
      <c r="G34" s="14"/>
    </row>
    <row r="35" spans="1:7" ht="15">
      <c r="A35" s="32"/>
      <c r="B35" s="122"/>
      <c r="C35" s="121" t="s">
        <v>91</v>
      </c>
      <c r="E35" s="123" t="s">
        <v>96</v>
      </c>
      <c r="F35" s="14" t="e">
        <f>'9. Service Charge Adj.'!D88</f>
        <v>#DIV/0!</v>
      </c>
      <c r="G35" s="14"/>
    </row>
    <row r="36" spans="1:7" ht="15">
      <c r="A36" s="32"/>
      <c r="B36" s="122"/>
      <c r="C36" s="121"/>
      <c r="E36" s="123"/>
      <c r="F36" s="14"/>
      <c r="G36" s="14"/>
    </row>
    <row r="37" spans="1:7" ht="15.75">
      <c r="A37" s="28"/>
      <c r="B37" s="123"/>
      <c r="C37" s="123"/>
      <c r="D37" s="123"/>
      <c r="E37" s="123"/>
      <c r="F37" s="91"/>
      <c r="G37" s="91"/>
    </row>
    <row r="38" spans="1:7" ht="15.75">
      <c r="A38" s="254" t="s">
        <v>300</v>
      </c>
      <c r="B38" s="120"/>
      <c r="C38" s="120"/>
      <c r="D38" s="121"/>
      <c r="E38" s="120"/>
      <c r="F38" s="14"/>
      <c r="G38" s="91"/>
    </row>
    <row r="39" spans="1:7" ht="15">
      <c r="A39" s="252"/>
      <c r="B39" s="118"/>
      <c r="C39" s="119"/>
      <c r="D39" s="121"/>
      <c r="E39" s="120"/>
      <c r="F39" s="14"/>
      <c r="G39" s="91"/>
    </row>
    <row r="40" spans="1:7" ht="15.75">
      <c r="A40" s="256"/>
      <c r="B40" s="120"/>
      <c r="C40" s="121" t="s">
        <v>90</v>
      </c>
      <c r="E40" s="123" t="s">
        <v>92</v>
      </c>
      <c r="F40" s="17">
        <f>'9. Service Charge Adj.'!E26</f>
        <v>0</v>
      </c>
      <c r="G40" s="91"/>
    </row>
    <row r="41" spans="1:7" ht="15">
      <c r="A41" s="255"/>
      <c r="B41" s="122"/>
      <c r="C41" s="121" t="s">
        <v>91</v>
      </c>
      <c r="E41" s="123" t="s">
        <v>96</v>
      </c>
      <c r="F41" s="14" t="e">
        <f>'9. Service Charge Adj.'!D98</f>
        <v>#DIV/0!</v>
      </c>
      <c r="G41" s="91"/>
    </row>
    <row r="42" spans="1:7" ht="15.75">
      <c r="A42" s="279"/>
      <c r="B42" s="123"/>
      <c r="C42" s="123"/>
      <c r="D42" s="123"/>
      <c r="E42" s="123"/>
      <c r="F42" s="91"/>
      <c r="G42" s="91"/>
    </row>
    <row r="43" spans="1:7" ht="15.75">
      <c r="A43" s="279"/>
      <c r="B43" s="123"/>
      <c r="C43" s="123"/>
      <c r="D43" s="123"/>
      <c r="E43" s="123"/>
      <c r="F43" s="91"/>
      <c r="G43" s="91"/>
    </row>
    <row r="44" spans="1:7" ht="15.75" customHeight="1">
      <c r="A44" s="54" t="s">
        <v>15</v>
      </c>
      <c r="B44" s="123"/>
      <c r="C44" s="123"/>
      <c r="D44" s="123"/>
      <c r="E44" s="123"/>
      <c r="F44" s="91"/>
      <c r="G44" s="91"/>
    </row>
    <row r="45" spans="1:7" ht="12" customHeight="1">
      <c r="A45" s="28"/>
      <c r="B45" s="123"/>
      <c r="C45" s="123"/>
      <c r="D45" s="123"/>
      <c r="E45" s="123"/>
      <c r="F45" s="91"/>
      <c r="G45" s="91"/>
    </row>
    <row r="46" spans="1:7" ht="15" customHeight="1">
      <c r="A46" s="28"/>
      <c r="B46" s="120"/>
      <c r="C46" s="121" t="s">
        <v>90</v>
      </c>
      <c r="E46" s="123" t="s">
        <v>92</v>
      </c>
      <c r="F46" s="17">
        <f>'9. Service Charge Adj.'!E27</f>
        <v>43.52</v>
      </c>
      <c r="G46" s="14"/>
    </row>
    <row r="47" spans="2:7" ht="15">
      <c r="B47" s="120"/>
      <c r="C47" s="121" t="s">
        <v>91</v>
      </c>
      <c r="E47" s="123" t="s">
        <v>96</v>
      </c>
      <c r="F47" s="14">
        <f>'9. Service Charge Adj.'!D108</f>
        <v>0.20743375908426429</v>
      </c>
      <c r="G47" s="14"/>
    </row>
    <row r="48" spans="1:7" ht="15">
      <c r="A48" s="32"/>
      <c r="B48" s="120"/>
      <c r="C48" s="121"/>
      <c r="E48" s="123"/>
      <c r="F48" s="14"/>
      <c r="G48" s="14"/>
    </row>
    <row r="49" spans="1:7" ht="15">
      <c r="A49" s="32"/>
      <c r="B49" s="120"/>
      <c r="C49" s="120"/>
      <c r="D49" s="121"/>
      <c r="E49" s="120"/>
      <c r="F49" s="14"/>
      <c r="G49" s="14"/>
    </row>
    <row r="50" spans="1:7" ht="15.75">
      <c r="A50" s="54" t="s">
        <v>7</v>
      </c>
      <c r="B50" s="120"/>
      <c r="C50" s="120"/>
      <c r="D50" s="121"/>
      <c r="E50" s="120"/>
      <c r="F50" s="14"/>
      <c r="G50" s="14"/>
    </row>
    <row r="51" spans="1:7" ht="15">
      <c r="A51" s="32"/>
      <c r="B51" s="120"/>
      <c r="C51" s="120"/>
      <c r="D51" s="121"/>
      <c r="E51" s="120"/>
      <c r="F51" s="14"/>
      <c r="G51" s="14"/>
    </row>
    <row r="52" spans="2:7" ht="15">
      <c r="B52" s="120"/>
      <c r="C52" s="121" t="s">
        <v>90</v>
      </c>
      <c r="E52" s="123" t="s">
        <v>92</v>
      </c>
      <c r="F52" s="17">
        <f>'9. Service Charge Adj.'!E28</f>
        <v>0</v>
      </c>
      <c r="G52" s="14"/>
    </row>
    <row r="53" spans="1:7" ht="15">
      <c r="A53" s="32"/>
      <c r="B53" s="120"/>
      <c r="C53" s="121" t="s">
        <v>91</v>
      </c>
      <c r="E53" s="123" t="s">
        <v>96</v>
      </c>
      <c r="F53" s="14" t="e">
        <f>'9. Service Charge Adj.'!D118</f>
        <v>#DIV/0!</v>
      </c>
      <c r="G53" s="14"/>
    </row>
    <row r="54" spans="1:7" ht="15">
      <c r="A54" s="32"/>
      <c r="B54" s="122"/>
      <c r="C54" s="121"/>
      <c r="E54" s="123"/>
      <c r="F54" s="14"/>
      <c r="G54" s="14"/>
    </row>
    <row r="55" spans="1:7" ht="15">
      <c r="A55" s="32"/>
      <c r="B55" s="122"/>
      <c r="C55" s="121"/>
      <c r="E55" s="123"/>
      <c r="F55" s="14"/>
      <c r="G55" s="14"/>
    </row>
    <row r="56" spans="1:7" ht="15">
      <c r="A56" s="32"/>
      <c r="B56" s="122"/>
      <c r="C56" s="121"/>
      <c r="E56" s="123"/>
      <c r="F56" s="14"/>
      <c r="G56" s="14"/>
    </row>
    <row r="57" spans="1:7" ht="15">
      <c r="A57" s="32"/>
      <c r="B57" s="122"/>
      <c r="C57" s="121"/>
      <c r="E57" s="123"/>
      <c r="F57" s="14"/>
      <c r="G57" s="14"/>
    </row>
    <row r="58" spans="1:7" ht="15">
      <c r="A58" s="32"/>
      <c r="B58" s="122"/>
      <c r="C58" s="121"/>
      <c r="E58" s="123"/>
      <c r="F58" s="14"/>
      <c r="G58" s="14"/>
    </row>
    <row r="59" spans="1:7" ht="15">
      <c r="A59" s="32"/>
      <c r="B59" s="122"/>
      <c r="C59" s="121"/>
      <c r="E59" s="123"/>
      <c r="F59" s="14"/>
      <c r="G59" s="14"/>
    </row>
    <row r="60" spans="1:7" ht="15">
      <c r="A60" s="32"/>
      <c r="B60" s="122"/>
      <c r="C60" s="121"/>
      <c r="E60" s="123"/>
      <c r="F60" s="14"/>
      <c r="G60" s="14"/>
    </row>
    <row r="61" spans="1:7" ht="15.75">
      <c r="A61" s="32"/>
      <c r="B61" s="120"/>
      <c r="C61" s="120"/>
      <c r="D61" s="124" t="str">
        <f>D1</f>
        <v>HEARST POWER DISTRIBUTION COMPANY LIMITED</v>
      </c>
      <c r="E61" s="120"/>
      <c r="F61" s="11" t="str">
        <f>F1</f>
        <v>RP-2004-0056</v>
      </c>
      <c r="G61" s="14"/>
    </row>
    <row r="62" spans="1:7" ht="15.75">
      <c r="A62" s="32"/>
      <c r="B62" s="120"/>
      <c r="C62" s="120"/>
      <c r="D62" s="124" t="s">
        <v>179</v>
      </c>
      <c r="E62" s="120"/>
      <c r="F62" s="11" t="str">
        <f>F2</f>
        <v>EB-2004-0042</v>
      </c>
      <c r="G62" s="14"/>
    </row>
    <row r="63" spans="1:7" ht="15">
      <c r="A63" s="32"/>
      <c r="B63" s="120"/>
      <c r="C63" s="120"/>
      <c r="D63" s="189" t="s">
        <v>184</v>
      </c>
      <c r="E63" s="120"/>
      <c r="F63" s="14"/>
      <c r="G63" s="14"/>
    </row>
    <row r="64" spans="1:7" ht="15">
      <c r="A64" s="32"/>
      <c r="B64" s="120"/>
      <c r="C64" s="120"/>
      <c r="D64" s="190" t="s">
        <v>185</v>
      </c>
      <c r="E64" s="120"/>
      <c r="F64" s="14"/>
      <c r="G64" s="14"/>
    </row>
    <row r="65" spans="1:7" ht="15">
      <c r="A65" s="32"/>
      <c r="B65" s="120"/>
      <c r="C65" s="120"/>
      <c r="D65" s="190"/>
      <c r="E65" s="120"/>
      <c r="F65" s="14"/>
      <c r="G65" s="14"/>
    </row>
    <row r="66" spans="1:7" ht="15">
      <c r="A66" s="32"/>
      <c r="B66" s="120"/>
      <c r="C66" s="120"/>
      <c r="D66" s="121"/>
      <c r="E66" s="120"/>
      <c r="F66" s="14"/>
      <c r="G66" s="14"/>
    </row>
    <row r="67" spans="1:7" ht="15.75">
      <c r="A67" s="54" t="s">
        <v>98</v>
      </c>
      <c r="B67" s="122"/>
      <c r="C67" s="120"/>
      <c r="D67" s="121"/>
      <c r="E67" s="120"/>
      <c r="F67" s="14"/>
      <c r="G67" s="14"/>
    </row>
    <row r="68" spans="1:7" ht="15">
      <c r="A68" s="32"/>
      <c r="B68" s="120"/>
      <c r="C68" s="120"/>
      <c r="D68" s="121"/>
      <c r="E68" s="120"/>
      <c r="F68" s="14"/>
      <c r="G68" s="14"/>
    </row>
    <row r="69" spans="1:7" ht="15">
      <c r="A69" s="32"/>
      <c r="B69" s="122"/>
      <c r="C69" s="121" t="s">
        <v>90</v>
      </c>
      <c r="E69" s="123" t="s">
        <v>92</v>
      </c>
      <c r="F69" s="17">
        <f>'9. Service Charge Adj.'!E29</f>
        <v>3.12</v>
      </c>
      <c r="G69" s="14"/>
    </row>
    <row r="70" spans="1:7" ht="15">
      <c r="A70" s="32"/>
      <c r="B70" s="120"/>
      <c r="C70" s="121" t="s">
        <v>91</v>
      </c>
      <c r="E70" s="123" t="s">
        <v>96</v>
      </c>
      <c r="F70" s="14">
        <f>'9. Service Charge Adj.'!D128</f>
        <v>0.8195618430561515</v>
      </c>
      <c r="G70" s="14"/>
    </row>
    <row r="71" spans="1:7" ht="15">
      <c r="A71" s="32"/>
      <c r="B71" s="120"/>
      <c r="C71" s="121"/>
      <c r="E71" s="123"/>
      <c r="F71" s="14"/>
      <c r="G71" s="14"/>
    </row>
    <row r="72" spans="1:7" ht="15.75">
      <c r="A72" s="28"/>
      <c r="B72" s="120"/>
      <c r="C72" s="120"/>
      <c r="D72" s="121"/>
      <c r="E72" s="120"/>
      <c r="F72" s="14"/>
      <c r="G72" s="14"/>
    </row>
    <row r="73" spans="1:7" ht="15.75">
      <c r="A73" s="54" t="s">
        <v>99</v>
      </c>
      <c r="B73" s="120"/>
      <c r="C73" s="120"/>
      <c r="D73" s="121"/>
      <c r="E73" s="120"/>
      <c r="F73" s="14"/>
      <c r="G73" s="14"/>
    </row>
    <row r="74" spans="2:7" ht="15">
      <c r="B74" s="120"/>
      <c r="C74" s="120"/>
      <c r="D74" s="121"/>
      <c r="E74" s="120"/>
      <c r="F74" s="14"/>
      <c r="G74" s="14"/>
    </row>
    <row r="75" spans="1:7" ht="15">
      <c r="A75" s="32"/>
      <c r="B75" s="122"/>
      <c r="C75" s="121" t="s">
        <v>90</v>
      </c>
      <c r="E75" s="123" t="s">
        <v>92</v>
      </c>
      <c r="F75" s="17">
        <f>'9. Service Charge Adj.'!E29</f>
        <v>3.12</v>
      </c>
      <c r="G75" s="14"/>
    </row>
    <row r="76" spans="1:7" ht="15">
      <c r="A76" s="32"/>
      <c r="B76" s="120"/>
      <c r="C76" s="121" t="s">
        <v>91</v>
      </c>
      <c r="E76" s="123" t="s">
        <v>96</v>
      </c>
      <c r="F76" s="14">
        <f>'9. Service Charge Adj.'!D139</f>
        <v>-4.288994060671769</v>
      </c>
      <c r="G76" s="14"/>
    </row>
    <row r="77" spans="1:7" ht="15">
      <c r="A77" s="32"/>
      <c r="B77" s="122"/>
      <c r="C77" s="120"/>
      <c r="E77" s="123"/>
      <c r="F77" s="14"/>
      <c r="G77" s="14"/>
    </row>
    <row r="78" spans="1:7" ht="15">
      <c r="A78" s="32"/>
      <c r="B78" s="123"/>
      <c r="C78" s="123"/>
      <c r="D78" s="121"/>
      <c r="E78" s="120"/>
      <c r="F78" s="14"/>
      <c r="G78" s="14"/>
    </row>
    <row r="79" spans="1:7" ht="15.75">
      <c r="A79" s="54" t="s">
        <v>100</v>
      </c>
      <c r="B79" s="122"/>
      <c r="C79" s="120"/>
      <c r="D79" s="121"/>
      <c r="E79" s="120"/>
      <c r="F79" s="14"/>
      <c r="G79" s="14"/>
    </row>
    <row r="80" spans="1:7" ht="15">
      <c r="A80" s="32"/>
      <c r="B80" s="120"/>
      <c r="C80" s="120"/>
      <c r="D80" s="121"/>
      <c r="E80" s="120"/>
      <c r="F80" s="14"/>
      <c r="G80" s="14"/>
    </row>
    <row r="81" spans="1:7" ht="12" customHeight="1">
      <c r="A81" s="32"/>
      <c r="B81" s="122"/>
      <c r="C81" s="121" t="s">
        <v>90</v>
      </c>
      <c r="E81" s="123" t="s">
        <v>92</v>
      </c>
      <c r="F81" s="17">
        <f>'9. Service Charge Adj.'!E30</f>
        <v>0.76</v>
      </c>
      <c r="G81" s="14"/>
    </row>
    <row r="82" spans="1:7" ht="14.25" customHeight="1">
      <c r="A82" s="32"/>
      <c r="B82" s="120"/>
      <c r="C82" s="121" t="s">
        <v>91</v>
      </c>
      <c r="E82" s="123" t="s">
        <v>96</v>
      </c>
      <c r="F82" s="14">
        <f>'9. Service Charge Adj.'!D149</f>
        <v>0.6641600698824979</v>
      </c>
      <c r="G82" s="14"/>
    </row>
    <row r="83" spans="1:7" ht="15">
      <c r="A83" s="32"/>
      <c r="B83" s="120"/>
      <c r="C83" s="121"/>
      <c r="E83" s="123"/>
      <c r="F83" s="14"/>
      <c r="G83" s="14"/>
    </row>
    <row r="84" spans="1:7" ht="15.75">
      <c r="A84" s="28"/>
      <c r="B84" s="120"/>
      <c r="C84" s="120"/>
      <c r="D84" s="121"/>
      <c r="E84" s="120"/>
      <c r="F84" s="14"/>
      <c r="G84" s="14"/>
    </row>
    <row r="85" spans="1:7" ht="15.75">
      <c r="A85" s="54" t="s">
        <v>101</v>
      </c>
      <c r="B85" s="120"/>
      <c r="C85" s="120"/>
      <c r="D85" s="121"/>
      <c r="E85" s="120"/>
      <c r="F85" s="14"/>
      <c r="G85" s="14"/>
    </row>
    <row r="86" spans="2:7" ht="15">
      <c r="B86" s="120"/>
      <c r="C86" s="120"/>
      <c r="D86" s="121"/>
      <c r="E86" s="120"/>
      <c r="F86" s="14"/>
      <c r="G86" s="14"/>
    </row>
    <row r="87" spans="1:7" ht="15">
      <c r="A87" s="32"/>
      <c r="B87" s="122"/>
      <c r="C87" s="121" t="s">
        <v>90</v>
      </c>
      <c r="E87" s="123" t="s">
        <v>92</v>
      </c>
      <c r="F87" s="17">
        <f>'9. Service Charge Adj.'!E30</f>
        <v>0.76</v>
      </c>
      <c r="G87" s="14"/>
    </row>
    <row r="88" spans="1:7" ht="15">
      <c r="A88" s="32"/>
      <c r="B88" s="120"/>
      <c r="C88" s="121" t="s">
        <v>91</v>
      </c>
      <c r="E88" s="123" t="s">
        <v>96</v>
      </c>
      <c r="F88" s="14">
        <f>'9. Service Charge Adj.'!D160</f>
        <v>0.05477676394899991</v>
      </c>
      <c r="G88" s="14"/>
    </row>
    <row r="89" spans="1:7" ht="15">
      <c r="A89" s="32"/>
      <c r="B89" s="122"/>
      <c r="C89" s="120"/>
      <c r="E89" s="123"/>
      <c r="F89" s="14"/>
      <c r="G89" s="14"/>
    </row>
    <row r="90" spans="1:7" ht="15.75">
      <c r="A90" s="28"/>
      <c r="B90" s="120"/>
      <c r="C90" s="120"/>
      <c r="D90" s="121"/>
      <c r="E90" s="120"/>
      <c r="F90" s="14"/>
      <c r="G90" s="14"/>
    </row>
    <row r="91" spans="1:7" ht="15.75">
      <c r="A91" s="254" t="s">
        <v>322</v>
      </c>
      <c r="B91" s="118"/>
      <c r="C91" s="119"/>
      <c r="D91" s="28"/>
      <c r="E91" s="120"/>
      <c r="G91" s="14"/>
    </row>
    <row r="92" spans="1:7" ht="15">
      <c r="A92" s="255" t="s">
        <v>336</v>
      </c>
      <c r="B92" s="120"/>
      <c r="C92" s="120"/>
      <c r="D92" s="121"/>
      <c r="E92" s="120"/>
      <c r="F92" s="14"/>
      <c r="G92" s="14"/>
    </row>
    <row r="93" spans="1:7" ht="15">
      <c r="A93" s="255"/>
      <c r="B93" s="122"/>
      <c r="C93" s="121" t="s">
        <v>90</v>
      </c>
      <c r="E93" s="123" t="s">
        <v>92</v>
      </c>
      <c r="F93" s="17">
        <f>'9. Service Charge Adj.'!E31</f>
        <v>3.79</v>
      </c>
      <c r="G93" s="14"/>
    </row>
    <row r="94" spans="1:7" ht="15">
      <c r="A94" s="255"/>
      <c r="B94" s="120"/>
      <c r="C94" s="121" t="s">
        <v>91</v>
      </c>
      <c r="E94" s="123" t="s">
        <v>93</v>
      </c>
      <c r="F94" s="288">
        <f>F23</f>
        <v>0.006223365226976808</v>
      </c>
      <c r="G94" s="14"/>
    </row>
    <row r="95" spans="1:7" ht="15">
      <c r="A95" s="32"/>
      <c r="B95" s="122"/>
      <c r="C95" s="121"/>
      <c r="E95" s="123"/>
      <c r="F95" s="14"/>
      <c r="G95" s="14"/>
    </row>
    <row r="96" spans="1:7" ht="15">
      <c r="A96" s="32"/>
      <c r="B96" s="120"/>
      <c r="C96" s="120"/>
      <c r="D96" s="120"/>
      <c r="E96" s="120"/>
      <c r="F96" s="14"/>
      <c r="G96" s="14"/>
    </row>
    <row r="97" spans="1:7" ht="15.75">
      <c r="A97" s="254" t="s">
        <v>306</v>
      </c>
      <c r="B97" s="118"/>
      <c r="C97" s="119"/>
      <c r="D97" s="120"/>
      <c r="E97" s="120"/>
      <c r="F97" s="14"/>
      <c r="G97" s="14"/>
    </row>
    <row r="98" spans="1:7" ht="15">
      <c r="A98" s="255"/>
      <c r="B98" s="120"/>
      <c r="C98" s="120"/>
      <c r="D98" s="120"/>
      <c r="E98" s="120"/>
      <c r="F98" s="14"/>
      <c r="G98" s="14"/>
    </row>
    <row r="99" spans="1:7" ht="15">
      <c r="A99" s="255"/>
      <c r="B99" s="122"/>
      <c r="C99" s="121" t="s">
        <v>90</v>
      </c>
      <c r="E99" s="123" t="s">
        <v>92</v>
      </c>
      <c r="F99" s="17">
        <f>'9. Service Charge Adj.'!E32</f>
        <v>0</v>
      </c>
      <c r="G99" s="14"/>
    </row>
    <row r="100" spans="1:7" ht="15">
      <c r="A100" s="255"/>
      <c r="B100" s="120"/>
      <c r="C100" s="121" t="s">
        <v>91</v>
      </c>
      <c r="E100" s="123" t="s">
        <v>93</v>
      </c>
      <c r="F100" s="14" t="e">
        <f>'9. Service Charge Adj.'!D180</f>
        <v>#DIV/0!</v>
      </c>
      <c r="G100" s="14"/>
    </row>
    <row r="101" spans="1:7" ht="15">
      <c r="A101" s="32"/>
      <c r="B101" s="122"/>
      <c r="C101" s="120"/>
      <c r="D101" s="120"/>
      <c r="E101" s="120"/>
      <c r="F101" s="14"/>
      <c r="G101" s="14"/>
    </row>
    <row r="102" spans="1:7" ht="15">
      <c r="A102" s="32"/>
      <c r="B102" s="120"/>
      <c r="C102" s="120"/>
      <c r="D102" s="121"/>
      <c r="E102" s="120"/>
      <c r="F102" s="14"/>
      <c r="G102" s="14"/>
    </row>
    <row r="103" spans="1:7" ht="15.75">
      <c r="A103" s="254" t="s">
        <v>307</v>
      </c>
      <c r="B103" s="118"/>
      <c r="C103" s="119"/>
      <c r="D103" s="121"/>
      <c r="E103" s="120"/>
      <c r="F103" s="14"/>
      <c r="G103" s="14"/>
    </row>
    <row r="104" spans="1:7" ht="15">
      <c r="A104" s="255"/>
      <c r="B104" s="120"/>
      <c r="C104" s="120"/>
      <c r="D104" s="121"/>
      <c r="E104" s="120"/>
      <c r="F104" s="14"/>
      <c r="G104" s="14"/>
    </row>
    <row r="105" spans="1:7" ht="15">
      <c r="A105" s="255"/>
      <c r="B105" s="122"/>
      <c r="C105" s="121" t="s">
        <v>90</v>
      </c>
      <c r="E105" s="123" t="s">
        <v>92</v>
      </c>
      <c r="F105" s="17">
        <f>'9. Service Charge Adj.'!E33</f>
        <v>0</v>
      </c>
      <c r="G105" s="14"/>
    </row>
    <row r="106" spans="1:7" ht="15">
      <c r="A106" s="255"/>
      <c r="B106" s="120"/>
      <c r="C106" s="121" t="s">
        <v>91</v>
      </c>
      <c r="E106" s="123" t="s">
        <v>93</v>
      </c>
      <c r="F106" s="14" t="e">
        <f>'9. Service Charge Adj.'!D190</f>
        <v>#DIV/0!</v>
      </c>
      <c r="G106" s="14"/>
    </row>
    <row r="107" spans="1:7" ht="15">
      <c r="A107" s="32"/>
      <c r="B107" s="122"/>
      <c r="C107" s="121"/>
      <c r="E107" s="123"/>
      <c r="F107" s="14"/>
      <c r="G107" s="14"/>
    </row>
    <row r="108" spans="1:7" ht="15">
      <c r="A108" s="32"/>
      <c r="B108" s="120"/>
      <c r="C108" s="120"/>
      <c r="D108" s="121"/>
      <c r="E108" s="120"/>
      <c r="F108" s="14"/>
      <c r="G108" s="14"/>
    </row>
    <row r="109" spans="1:7" ht="15.75">
      <c r="A109" s="254" t="s">
        <v>308</v>
      </c>
      <c r="B109" s="118"/>
      <c r="C109" s="119"/>
      <c r="D109" s="121"/>
      <c r="E109" s="120"/>
      <c r="F109" s="14"/>
      <c r="G109" s="14"/>
    </row>
    <row r="110" spans="1:7" ht="15">
      <c r="A110" s="255"/>
      <c r="B110" s="120"/>
      <c r="C110" s="120"/>
      <c r="D110" s="121"/>
      <c r="E110" s="120"/>
      <c r="F110" s="14"/>
      <c r="G110" s="14"/>
    </row>
    <row r="111" spans="1:7" ht="15">
      <c r="A111" s="255"/>
      <c r="B111" s="122"/>
      <c r="C111" s="121" t="s">
        <v>90</v>
      </c>
      <c r="E111" s="123" t="s">
        <v>92</v>
      </c>
      <c r="F111" s="17">
        <f>'9. Service Charge Adj.'!E34</f>
        <v>0</v>
      </c>
      <c r="G111" s="14"/>
    </row>
    <row r="112" spans="1:7" ht="15">
      <c r="A112" s="255"/>
      <c r="B112" s="120"/>
      <c r="C112" s="121" t="s">
        <v>91</v>
      </c>
      <c r="E112" s="123" t="s">
        <v>96</v>
      </c>
      <c r="F112" s="14" t="e">
        <f>'9. Service Charge Adj.'!D200</f>
        <v>#DIV/0!</v>
      </c>
      <c r="G112" s="14"/>
    </row>
    <row r="113" spans="1:7" ht="15">
      <c r="A113" s="32"/>
      <c r="B113" s="120"/>
      <c r="C113" s="120"/>
      <c r="D113" s="121"/>
      <c r="E113" s="120"/>
      <c r="F113" s="14"/>
      <c r="G113" s="14"/>
    </row>
    <row r="114" spans="1:7" ht="15">
      <c r="A114" s="32"/>
      <c r="B114" s="120"/>
      <c r="C114" s="120"/>
      <c r="D114" s="121"/>
      <c r="E114" s="120"/>
      <c r="F114" s="14"/>
      <c r="G114" s="14"/>
    </row>
    <row r="115" spans="1:7" ht="15.75">
      <c r="A115" s="254" t="s">
        <v>305</v>
      </c>
      <c r="B115" s="118"/>
      <c r="C115" s="119"/>
      <c r="D115" s="28"/>
      <c r="E115" s="120"/>
      <c r="G115" s="14"/>
    </row>
    <row r="116" spans="1:7" ht="15">
      <c r="A116" s="255"/>
      <c r="B116" s="120"/>
      <c r="C116" s="120"/>
      <c r="D116" s="121"/>
      <c r="E116" s="120"/>
      <c r="F116" s="14"/>
      <c r="G116" s="14"/>
    </row>
    <row r="117" spans="1:7" ht="15">
      <c r="A117" s="255"/>
      <c r="B117" s="122"/>
      <c r="C117" s="121" t="s">
        <v>90</v>
      </c>
      <c r="E117" s="123" t="s">
        <v>92</v>
      </c>
      <c r="F117" s="17">
        <f>'9. Service Charge Adj.'!E35</f>
        <v>0</v>
      </c>
      <c r="G117" s="14"/>
    </row>
    <row r="118" spans="1:7" ht="15">
      <c r="A118" s="255"/>
      <c r="B118" s="120"/>
      <c r="C118" s="121" t="s">
        <v>91</v>
      </c>
      <c r="E118" s="123" t="s">
        <v>93</v>
      </c>
      <c r="F118" s="14" t="e">
        <f>'9. Service Charge Adj.'!D210</f>
        <v>#DIV/0!</v>
      </c>
      <c r="G118" s="14"/>
    </row>
    <row r="119" spans="1:7" ht="15">
      <c r="A119" s="32"/>
      <c r="B119" s="122"/>
      <c r="C119" s="121"/>
      <c r="E119" s="123"/>
      <c r="F119" s="14"/>
      <c r="G119" s="14"/>
    </row>
    <row r="120" spans="1:7" ht="15">
      <c r="A120" s="32"/>
      <c r="B120" s="120"/>
      <c r="C120" s="120"/>
      <c r="D120" s="120"/>
      <c r="E120" s="120"/>
      <c r="F120" s="14"/>
      <c r="G120" s="14"/>
    </row>
    <row r="121" spans="1:7" ht="18">
      <c r="A121" s="89" t="s">
        <v>180</v>
      </c>
      <c r="B121" s="120"/>
      <c r="C121" s="120"/>
      <c r="D121" s="121"/>
      <c r="E121" s="120"/>
      <c r="F121" s="14"/>
      <c r="G121" s="14"/>
    </row>
    <row r="122" spans="2:7" ht="15">
      <c r="B122" s="122"/>
      <c r="C122" s="120"/>
      <c r="D122" s="121"/>
      <c r="E122" s="120"/>
      <c r="F122" s="14"/>
      <c r="G122" s="14"/>
    </row>
    <row r="123" spans="1:7" ht="15">
      <c r="A123" t="s">
        <v>181</v>
      </c>
      <c r="B123" s="120"/>
      <c r="C123" s="120"/>
      <c r="D123" s="121"/>
      <c r="E123" s="120"/>
      <c r="F123" s="14"/>
      <c r="G123" s="14"/>
    </row>
    <row r="124" spans="1:7" ht="15">
      <c r="A124" s="32"/>
      <c r="B124" s="122"/>
      <c r="C124" s="120"/>
      <c r="D124" s="121"/>
      <c r="E124" s="120"/>
      <c r="F124" s="14"/>
      <c r="G124" s="14"/>
    </row>
    <row r="125" spans="1:7" ht="15">
      <c r="A125" s="74" t="s">
        <v>330</v>
      </c>
      <c r="B125" s="286" t="s">
        <v>92</v>
      </c>
      <c r="D125" s="287">
        <v>0.015</v>
      </c>
      <c r="E125" s="120"/>
      <c r="F125" s="14"/>
      <c r="G125" s="14"/>
    </row>
    <row r="126" spans="2:7" ht="15">
      <c r="B126" s="286" t="s">
        <v>331</v>
      </c>
      <c r="D126" s="287">
        <v>0.1956</v>
      </c>
      <c r="E126" s="120"/>
      <c r="F126" s="14"/>
      <c r="G126" s="14"/>
    </row>
    <row r="127" spans="1:7" ht="15">
      <c r="A127" t="s">
        <v>323</v>
      </c>
      <c r="B127" s="5"/>
      <c r="D127" s="10">
        <v>8</v>
      </c>
      <c r="E127" s="120"/>
      <c r="F127" s="14"/>
      <c r="G127" s="14"/>
    </row>
    <row r="128" spans="1:7" ht="15">
      <c r="A128" t="s">
        <v>324</v>
      </c>
      <c r="B128" s="5"/>
      <c r="D128" s="10">
        <v>8.25</v>
      </c>
      <c r="E128" s="120"/>
      <c r="F128" s="14"/>
      <c r="G128" s="14"/>
    </row>
    <row r="129" spans="1:7" ht="15">
      <c r="A129" t="s">
        <v>325</v>
      </c>
      <c r="B129" s="5"/>
      <c r="D129" s="10">
        <v>16</v>
      </c>
      <c r="E129" s="120"/>
      <c r="F129" s="14"/>
      <c r="G129" s="14"/>
    </row>
    <row r="130" spans="1:7" ht="15">
      <c r="A130" t="s">
        <v>326</v>
      </c>
      <c r="B130" s="5"/>
      <c r="D130" s="10">
        <v>8.25</v>
      </c>
      <c r="E130" s="120"/>
      <c r="F130" s="14"/>
      <c r="G130" s="14"/>
    </row>
    <row r="131" spans="1:5" ht="15">
      <c r="A131" t="s">
        <v>327</v>
      </c>
      <c r="B131" s="5"/>
      <c r="D131" s="10">
        <v>10</v>
      </c>
      <c r="E131" s="32"/>
    </row>
    <row r="132" spans="1:4" ht="12.75">
      <c r="A132" s="126" t="s">
        <v>328</v>
      </c>
      <c r="B132" s="5"/>
      <c r="D132" s="10">
        <v>5</v>
      </c>
    </row>
    <row r="133" ht="12.75">
      <c r="B133" s="18"/>
    </row>
    <row r="134" spans="1:2" ht="12.75">
      <c r="A134" s="135" t="s">
        <v>329</v>
      </c>
      <c r="B134" s="126"/>
    </row>
    <row r="135" spans="1:4" ht="39.75" customHeight="1">
      <c r="A135" s="293" t="s">
        <v>332</v>
      </c>
      <c r="B135" s="294"/>
      <c r="D135" s="285">
        <v>0.6</v>
      </c>
    </row>
    <row r="136" ht="12.75">
      <c r="B136" s="5"/>
    </row>
  </sheetData>
  <mergeCells count="1">
    <mergeCell ref="A135:B135"/>
  </mergeCells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882"/>
  <sheetViews>
    <sheetView workbookViewId="0" topLeftCell="A1">
      <selection activeCell="M7" sqref="M7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189</v>
      </c>
      <c r="B1" s="15"/>
    </row>
    <row r="2" ht="12.75">
      <c r="A2" s="4" t="s">
        <v>203</v>
      </c>
    </row>
    <row r="3" spans="1:8" ht="18">
      <c r="A3" s="101" t="s">
        <v>0</v>
      </c>
      <c r="B3" s="1"/>
      <c r="C3" s="97" t="str">
        <f>'2. 2002 Base Rate Schedule'!B3</f>
        <v>HEARST POWER DISTRIBUTION COMPANY LIMITED</v>
      </c>
      <c r="D3" s="98"/>
      <c r="F3" s="101" t="s">
        <v>1</v>
      </c>
      <c r="H3" s="105" t="str">
        <f>'2. 2002 Base Rate Schedule'!F3</f>
        <v>ED-1999-0292</v>
      </c>
    </row>
    <row r="4" spans="1:8" ht="18">
      <c r="A4" s="101" t="s">
        <v>3</v>
      </c>
      <c r="B4" s="1"/>
      <c r="C4" s="97" t="str">
        <f>'2. 2002 Base Rate Schedule'!B4</f>
        <v>NICOLE C. LEDUC</v>
      </c>
      <c r="D4" s="15"/>
      <c r="F4" s="101" t="s">
        <v>4</v>
      </c>
      <c r="H4" s="105" t="str">
        <f>'2. 2002 Base Rate Schedule'!F4</f>
        <v>(705) 372-2815</v>
      </c>
    </row>
    <row r="5" spans="1:4" ht="18">
      <c r="A5" s="28" t="s">
        <v>21</v>
      </c>
      <c r="B5" s="15"/>
      <c r="C5" s="97" t="str">
        <f>'2. 2002 Base Rate Schedule'!B5</f>
        <v>nleduc@ntl.sympatico.ca</v>
      </c>
      <c r="D5" s="15"/>
    </row>
    <row r="6" spans="1:4" ht="18">
      <c r="A6" s="101" t="s">
        <v>2</v>
      </c>
      <c r="B6" s="1"/>
      <c r="C6" s="97" t="str">
        <f>'2. 2002 Base Rate Schedule'!B6</f>
        <v>Revised for Regulatory assets</v>
      </c>
      <c r="D6" s="15"/>
    </row>
    <row r="7" spans="1:4" ht="18">
      <c r="A7" s="28" t="s">
        <v>22</v>
      </c>
      <c r="B7" s="15"/>
      <c r="C7" s="100">
        <f>'2. 2002 Base Rate Schedule'!B7</f>
        <v>38054</v>
      </c>
      <c r="D7" s="15"/>
    </row>
    <row r="8" ht="18">
      <c r="D8" s="15"/>
    </row>
    <row r="9" ht="14.25">
      <c r="A9" s="113" t="s">
        <v>210</v>
      </c>
    </row>
    <row r="10" ht="14.25">
      <c r="A10" s="113" t="s">
        <v>205</v>
      </c>
    </row>
    <row r="11" ht="14.25">
      <c r="A11" s="113"/>
    </row>
    <row r="12" ht="13.5" customHeight="1">
      <c r="A12" s="113"/>
    </row>
    <row r="13" spans="1:11" ht="16.5" customHeight="1">
      <c r="A13" s="72"/>
      <c r="B13" s="72"/>
      <c r="E13" s="295" t="s">
        <v>192</v>
      </c>
      <c r="F13" s="295"/>
      <c r="K13" s="73"/>
    </row>
    <row r="14" spans="1:11" ht="15.75" customHeight="1">
      <c r="A14" s="113" t="s">
        <v>295</v>
      </c>
      <c r="B14" s="74"/>
      <c r="E14" s="295" t="s">
        <v>290</v>
      </c>
      <c r="F14" s="295"/>
      <c r="K14" s="73"/>
    </row>
    <row r="15" spans="5:11" ht="15.75" customHeight="1">
      <c r="E15" s="295" t="s">
        <v>294</v>
      </c>
      <c r="F15" s="295"/>
      <c r="K15" s="73"/>
    </row>
    <row r="16" spans="1:11" ht="18">
      <c r="A16" s="89" t="s">
        <v>27</v>
      </c>
      <c r="B16" s="28"/>
      <c r="D16" s="37"/>
      <c r="E16" s="295" t="s">
        <v>291</v>
      </c>
      <c r="F16" s="295"/>
      <c r="K16" s="73"/>
    </row>
    <row r="17" spans="1:11" ht="18">
      <c r="A17" s="89"/>
      <c r="B17" s="28"/>
      <c r="D17" s="37"/>
      <c r="E17" s="295" t="s">
        <v>292</v>
      </c>
      <c r="F17" s="295"/>
      <c r="K17" s="73"/>
    </row>
    <row r="18" spans="1:11" ht="18">
      <c r="A18" s="89"/>
      <c r="B18" s="28"/>
      <c r="D18" s="37"/>
      <c r="E18" s="124"/>
      <c r="F18" s="124"/>
      <c r="K18" s="73"/>
    </row>
    <row r="19" spans="1:11" ht="15.75">
      <c r="A19" s="113" t="s">
        <v>197</v>
      </c>
      <c r="B19" s="28"/>
      <c r="D19" s="37"/>
      <c r="E19" s="124"/>
      <c r="F19" s="124"/>
      <c r="K19" s="73"/>
    </row>
    <row r="20" spans="1:11" ht="15.75">
      <c r="A20" s="113" t="s">
        <v>195</v>
      </c>
      <c r="B20" s="28"/>
      <c r="D20" s="37"/>
      <c r="E20" s="124"/>
      <c r="F20" s="124"/>
      <c r="K20" s="73"/>
    </row>
    <row r="21" spans="1:11" ht="15.75" customHeight="1">
      <c r="A21" s="113" t="s">
        <v>207</v>
      </c>
      <c r="E21" s="295"/>
      <c r="F21" s="295"/>
      <c r="K21" s="73"/>
    </row>
    <row r="22" spans="1:11" ht="15.75" customHeight="1">
      <c r="A22" s="113"/>
      <c r="E22" s="124"/>
      <c r="F22" s="124"/>
      <c r="K22" s="73"/>
    </row>
    <row r="23" spans="3:15" ht="15">
      <c r="C23" s="86" t="s">
        <v>191</v>
      </c>
      <c r="D23" s="43"/>
      <c r="E23" s="43"/>
      <c r="F23" s="43"/>
      <c r="H23" s="86" t="s">
        <v>208</v>
      </c>
      <c r="I23" s="43"/>
      <c r="J23" s="43"/>
      <c r="K23" s="80"/>
      <c r="L23" s="43"/>
      <c r="M23" s="43"/>
      <c r="N23" s="43"/>
      <c r="O23" s="37"/>
    </row>
    <row r="24" spans="6:11" ht="12.75">
      <c r="F24" s="73"/>
      <c r="K24" s="73"/>
    </row>
    <row r="25" spans="1:14" ht="15">
      <c r="A25" s="88" t="s">
        <v>56</v>
      </c>
      <c r="B25" s="4"/>
      <c r="D25" s="81" t="s">
        <v>24</v>
      </c>
      <c r="E25" s="81" t="s">
        <v>51</v>
      </c>
      <c r="F25" s="82" t="s">
        <v>52</v>
      </c>
      <c r="I25" s="81" t="s">
        <v>24</v>
      </c>
      <c r="J25" s="81" t="s">
        <v>51</v>
      </c>
      <c r="K25" s="84" t="s">
        <v>52</v>
      </c>
      <c r="L25" s="4"/>
      <c r="M25" s="4" t="s">
        <v>53</v>
      </c>
      <c r="N25" s="4" t="s">
        <v>53</v>
      </c>
    </row>
    <row r="26" spans="1:14" ht="12.75">
      <c r="A26" s="4" t="s">
        <v>70</v>
      </c>
      <c r="D26" s="83" t="s">
        <v>59</v>
      </c>
      <c r="E26" s="81" t="s">
        <v>86</v>
      </c>
      <c r="F26" s="82" t="s">
        <v>54</v>
      </c>
      <c r="I26" s="81"/>
      <c r="J26" s="81" t="s">
        <v>86</v>
      </c>
      <c r="K26" s="84" t="s">
        <v>54</v>
      </c>
      <c r="L26" s="4"/>
      <c r="M26" s="4" t="s">
        <v>55</v>
      </c>
      <c r="N26" s="81" t="s">
        <v>61</v>
      </c>
    </row>
    <row r="27" spans="1:13" ht="38.25">
      <c r="A27" s="87"/>
      <c r="B27" s="37"/>
      <c r="C27" s="25" t="s">
        <v>13</v>
      </c>
      <c r="D27" s="33" t="s">
        <v>60</v>
      </c>
      <c r="E27" s="33" t="s">
        <v>60</v>
      </c>
      <c r="F27" s="191">
        <f>'9. Service Charge Adj.'!E22</f>
        <v>5.75</v>
      </c>
      <c r="H27" s="25" t="s">
        <v>13</v>
      </c>
      <c r="I27" s="33" t="s">
        <v>60</v>
      </c>
      <c r="J27" s="33" t="s">
        <v>60</v>
      </c>
      <c r="K27" s="58">
        <f>'10. 2004 Rate Schedule '!F10</f>
        <v>5.75</v>
      </c>
      <c r="L27" s="58"/>
      <c r="M27" s="58"/>
    </row>
    <row r="28" spans="3:13" ht="25.5">
      <c r="C28" s="25" t="s">
        <v>193</v>
      </c>
      <c r="D28">
        <v>100</v>
      </c>
      <c r="E28" s="192">
        <v>0.0065</v>
      </c>
      <c r="F28" s="58">
        <f>D28*E28</f>
        <v>0.65</v>
      </c>
      <c r="H28" s="25" t="s">
        <v>193</v>
      </c>
      <c r="I28">
        <f>D28</f>
        <v>100</v>
      </c>
      <c r="J28" s="95">
        <f>'10. 2004 Rate Schedule '!F11</f>
        <v>0.006211949926788016</v>
      </c>
      <c r="K28" s="58">
        <f>I28*J28</f>
        <v>0.6211949926788016</v>
      </c>
      <c r="L28" s="58"/>
      <c r="M28" s="58"/>
    </row>
    <row r="29" spans="3:13" ht="27" customHeight="1">
      <c r="C29" s="25" t="s">
        <v>194</v>
      </c>
      <c r="D29">
        <v>100</v>
      </c>
      <c r="E29" s="193">
        <v>0.0239</v>
      </c>
      <c r="F29" s="58">
        <f>D29*E29</f>
        <v>2.39</v>
      </c>
      <c r="H29" s="25" t="s">
        <v>194</v>
      </c>
      <c r="I29">
        <v>100</v>
      </c>
      <c r="J29" s="95">
        <f>E29</f>
        <v>0.0239</v>
      </c>
      <c r="K29" s="58">
        <f>I29*J29</f>
        <v>2.39</v>
      </c>
      <c r="L29" s="58"/>
      <c r="M29" s="58"/>
    </row>
    <row r="30" spans="3:13" ht="25.5" customHeight="1">
      <c r="C30" s="25" t="s">
        <v>200</v>
      </c>
      <c r="D30">
        <v>100</v>
      </c>
      <c r="E30" s="75">
        <v>0.043</v>
      </c>
      <c r="F30" s="58">
        <f>D30*E30</f>
        <v>4.3</v>
      </c>
      <c r="H30" s="25" t="s">
        <v>200</v>
      </c>
      <c r="I30">
        <f>D30</f>
        <v>100</v>
      </c>
      <c r="J30" s="95">
        <v>0.043</v>
      </c>
      <c r="K30" s="58">
        <f>I30*J30</f>
        <v>4.3</v>
      </c>
      <c r="L30" s="58"/>
      <c r="M30" s="58"/>
    </row>
    <row r="31" spans="3:10" ht="12.75">
      <c r="C31" s="6"/>
      <c r="H31" s="6"/>
      <c r="J31" s="95"/>
    </row>
    <row r="32" spans="3:14" ht="12.75">
      <c r="C32" t="s">
        <v>191</v>
      </c>
      <c r="F32" s="96">
        <f>SUM(F27:F30)</f>
        <v>13.09</v>
      </c>
      <c r="H32" t="s">
        <v>196</v>
      </c>
      <c r="K32" s="96">
        <f>SUM(K27:K30)</f>
        <v>13.0611949926788</v>
      </c>
      <c r="L32" s="58"/>
      <c r="M32" s="58">
        <f>K32-F32</f>
        <v>-0.028805007321199838</v>
      </c>
      <c r="N32" s="79">
        <f>K32/F32-1</f>
        <v>-0.0022005353186554943</v>
      </c>
    </row>
    <row r="33" ht="12.75">
      <c r="K33" s="73"/>
    </row>
    <row r="34" spans="6:11" ht="12.75">
      <c r="F34" s="73"/>
      <c r="K34" s="73"/>
    </row>
    <row r="35" spans="1:14" ht="15">
      <c r="A35" s="88" t="s">
        <v>68</v>
      </c>
      <c r="B35" s="4"/>
      <c r="D35" s="81" t="s">
        <v>24</v>
      </c>
      <c r="E35" s="81" t="s">
        <v>51</v>
      </c>
      <c r="F35" s="82" t="s">
        <v>52</v>
      </c>
      <c r="I35" s="81" t="s">
        <v>24</v>
      </c>
      <c r="J35" s="81" t="s">
        <v>51</v>
      </c>
      <c r="K35" s="84" t="s">
        <v>52</v>
      </c>
      <c r="L35" s="4"/>
      <c r="M35" s="4" t="s">
        <v>53</v>
      </c>
      <c r="N35" s="4" t="s">
        <v>53</v>
      </c>
    </row>
    <row r="36" spans="1:14" ht="12.75">
      <c r="A36" s="4" t="s">
        <v>69</v>
      </c>
      <c r="D36" s="83" t="s">
        <v>59</v>
      </c>
      <c r="E36" s="81" t="s">
        <v>86</v>
      </c>
      <c r="F36" s="82" t="s">
        <v>54</v>
      </c>
      <c r="I36" s="81"/>
      <c r="J36" s="81" t="s">
        <v>86</v>
      </c>
      <c r="K36" s="84" t="s">
        <v>54</v>
      </c>
      <c r="L36" s="4"/>
      <c r="M36" s="4" t="s">
        <v>55</v>
      </c>
      <c r="N36" s="81" t="s">
        <v>61</v>
      </c>
    </row>
    <row r="37" spans="1:13" ht="38.25">
      <c r="A37" s="87"/>
      <c r="B37" s="37"/>
      <c r="C37" s="25" t="s">
        <v>13</v>
      </c>
      <c r="D37" s="33" t="s">
        <v>60</v>
      </c>
      <c r="E37" s="33" t="s">
        <v>60</v>
      </c>
      <c r="F37" s="93">
        <f>F27</f>
        <v>5.75</v>
      </c>
      <c r="H37" s="25" t="s">
        <v>13</v>
      </c>
      <c r="I37" s="33" t="s">
        <v>60</v>
      </c>
      <c r="J37" s="33" t="s">
        <v>60</v>
      </c>
      <c r="K37" s="58">
        <f>K27</f>
        <v>5.75</v>
      </c>
      <c r="L37" s="58"/>
      <c r="M37" s="58"/>
    </row>
    <row r="38" spans="3:13" ht="25.5">
      <c r="C38" s="25" t="s">
        <v>193</v>
      </c>
      <c r="D38">
        <v>250</v>
      </c>
      <c r="E38" s="75">
        <f>E28</f>
        <v>0.0065</v>
      </c>
      <c r="F38" s="58">
        <f>D38*E38</f>
        <v>1.625</v>
      </c>
      <c r="H38" s="25" t="s">
        <v>193</v>
      </c>
      <c r="I38">
        <f>D38</f>
        <v>250</v>
      </c>
      <c r="J38" s="95">
        <f>J28</f>
        <v>0.006211949926788016</v>
      </c>
      <c r="K38" s="58">
        <f>I38*J38</f>
        <v>1.552987481697004</v>
      </c>
      <c r="L38" s="58"/>
      <c r="M38" s="58"/>
    </row>
    <row r="39" spans="3:13" ht="24.75" customHeight="1">
      <c r="C39" s="25" t="s">
        <v>194</v>
      </c>
      <c r="D39">
        <v>250</v>
      </c>
      <c r="E39" s="75">
        <f>E29</f>
        <v>0.0239</v>
      </c>
      <c r="F39" s="58">
        <f>D39*E39</f>
        <v>5.9750000000000005</v>
      </c>
      <c r="H39" s="25" t="s">
        <v>194</v>
      </c>
      <c r="I39">
        <v>250</v>
      </c>
      <c r="J39" s="95">
        <f>E39</f>
        <v>0.0239</v>
      </c>
      <c r="K39" s="58">
        <f>I39*J39</f>
        <v>5.9750000000000005</v>
      </c>
      <c r="L39" s="58"/>
      <c r="M39" s="58"/>
    </row>
    <row r="40" spans="3:13" ht="27" customHeight="1">
      <c r="C40" s="25" t="s">
        <v>200</v>
      </c>
      <c r="D40">
        <v>250</v>
      </c>
      <c r="E40" s="75">
        <f>E30</f>
        <v>0.043</v>
      </c>
      <c r="F40" s="58">
        <f>D40*E40</f>
        <v>10.75</v>
      </c>
      <c r="H40" s="25" t="s">
        <v>200</v>
      </c>
      <c r="I40">
        <f>D40</f>
        <v>250</v>
      </c>
      <c r="J40" s="95">
        <f>J30</f>
        <v>0.043</v>
      </c>
      <c r="K40" s="58">
        <f>I40*J40</f>
        <v>10.75</v>
      </c>
      <c r="L40" s="58"/>
      <c r="M40" s="58"/>
    </row>
    <row r="41" spans="3:10" ht="12.75">
      <c r="C41" s="6"/>
      <c r="H41" s="6"/>
      <c r="J41" s="95"/>
    </row>
    <row r="42" spans="3:14" ht="12.75">
      <c r="C42" t="s">
        <v>191</v>
      </c>
      <c r="F42" s="96">
        <f>SUM(F37:F40)</f>
        <v>24.1</v>
      </c>
      <c r="H42" t="s">
        <v>196</v>
      </c>
      <c r="K42" s="96">
        <f>SUM(K37:K40)</f>
        <v>24.027987481697004</v>
      </c>
      <c r="L42" s="58"/>
      <c r="M42" s="58">
        <f>K42-F42</f>
        <v>-0.07201251830299782</v>
      </c>
      <c r="N42" s="79">
        <f>K42/F42-1</f>
        <v>-0.002988071298879569</v>
      </c>
    </row>
    <row r="43" spans="6:14" ht="12.75">
      <c r="F43" s="66"/>
      <c r="K43" s="66"/>
      <c r="L43" s="58"/>
      <c r="M43" s="58"/>
      <c r="N43" s="85"/>
    </row>
    <row r="44" ht="12.75">
      <c r="K44" s="73"/>
    </row>
    <row r="45" spans="1:14" ht="15">
      <c r="A45" s="88" t="s">
        <v>68</v>
      </c>
      <c r="B45" s="4"/>
      <c r="D45" s="81" t="s">
        <v>24</v>
      </c>
      <c r="E45" s="81" t="s">
        <v>51</v>
      </c>
      <c r="F45" s="82" t="s">
        <v>52</v>
      </c>
      <c r="I45" s="81" t="s">
        <v>24</v>
      </c>
      <c r="J45" s="81" t="s">
        <v>51</v>
      </c>
      <c r="K45" s="84" t="s">
        <v>52</v>
      </c>
      <c r="L45" s="4"/>
      <c r="M45" s="4" t="s">
        <v>53</v>
      </c>
      <c r="N45" s="4" t="s">
        <v>53</v>
      </c>
    </row>
    <row r="46" spans="1:14" ht="12.75">
      <c r="A46" s="4" t="s">
        <v>71</v>
      </c>
      <c r="D46" s="83" t="s">
        <v>59</v>
      </c>
      <c r="E46" s="81" t="s">
        <v>86</v>
      </c>
      <c r="F46" s="82" t="s">
        <v>54</v>
      </c>
      <c r="I46" s="81"/>
      <c r="J46" s="81" t="s">
        <v>86</v>
      </c>
      <c r="K46" s="84" t="s">
        <v>54</v>
      </c>
      <c r="L46" s="4"/>
      <c r="M46" s="4" t="s">
        <v>55</v>
      </c>
      <c r="N46" s="81" t="s">
        <v>61</v>
      </c>
    </row>
    <row r="47" spans="1:13" ht="38.25">
      <c r="A47" s="87"/>
      <c r="B47" s="37"/>
      <c r="C47" s="25" t="s">
        <v>13</v>
      </c>
      <c r="D47" s="33" t="s">
        <v>60</v>
      </c>
      <c r="E47" s="33" t="s">
        <v>60</v>
      </c>
      <c r="F47" s="93">
        <f>F27</f>
        <v>5.75</v>
      </c>
      <c r="H47" s="25" t="s">
        <v>13</v>
      </c>
      <c r="I47" s="33" t="s">
        <v>60</v>
      </c>
      <c r="J47" s="33" t="s">
        <v>60</v>
      </c>
      <c r="K47" s="58">
        <f>K27</f>
        <v>5.75</v>
      </c>
      <c r="L47" s="58"/>
      <c r="M47" s="58"/>
    </row>
    <row r="48" spans="3:13" ht="25.5">
      <c r="C48" s="25" t="s">
        <v>193</v>
      </c>
      <c r="D48">
        <v>500</v>
      </c>
      <c r="E48" s="75">
        <f>E28</f>
        <v>0.0065</v>
      </c>
      <c r="F48" s="58">
        <f>D48*E48</f>
        <v>3.25</v>
      </c>
      <c r="H48" s="25" t="s">
        <v>193</v>
      </c>
      <c r="I48">
        <f>D48</f>
        <v>500</v>
      </c>
      <c r="J48" s="95">
        <f>J28</f>
        <v>0.006211949926788016</v>
      </c>
      <c r="K48" s="58">
        <f>I48*J48</f>
        <v>3.105974963394008</v>
      </c>
      <c r="L48" s="58"/>
      <c r="M48" s="58"/>
    </row>
    <row r="49" spans="3:13" ht="25.5" customHeight="1">
      <c r="C49" s="25" t="s">
        <v>194</v>
      </c>
      <c r="D49">
        <v>500</v>
      </c>
      <c r="E49" s="75">
        <f>E29</f>
        <v>0.0239</v>
      </c>
      <c r="F49" s="58">
        <f>D49*E49</f>
        <v>11.950000000000001</v>
      </c>
      <c r="H49" s="25" t="s">
        <v>194</v>
      </c>
      <c r="I49">
        <v>500</v>
      </c>
      <c r="J49" s="95">
        <f>E49</f>
        <v>0.0239</v>
      </c>
      <c r="K49" s="58">
        <f>I49*J49</f>
        <v>11.950000000000001</v>
      </c>
      <c r="L49" s="58"/>
      <c r="M49" s="58"/>
    </row>
    <row r="50" spans="3:13" ht="25.5" customHeight="1">
      <c r="C50" s="25" t="s">
        <v>200</v>
      </c>
      <c r="D50">
        <f>D48</f>
        <v>500</v>
      </c>
      <c r="E50" s="75">
        <f>E30</f>
        <v>0.043</v>
      </c>
      <c r="F50" s="58">
        <f>D50*E50</f>
        <v>21.5</v>
      </c>
      <c r="H50" s="25" t="s">
        <v>200</v>
      </c>
      <c r="I50">
        <f>D50</f>
        <v>500</v>
      </c>
      <c r="J50" s="95">
        <f>J30</f>
        <v>0.043</v>
      </c>
      <c r="K50" s="58">
        <f>I50*J50</f>
        <v>21.5</v>
      </c>
      <c r="L50" s="58"/>
      <c r="M50" s="58"/>
    </row>
    <row r="51" spans="3:10" ht="12.75">
      <c r="C51" s="6"/>
      <c r="H51" s="6"/>
      <c r="J51" s="95"/>
    </row>
    <row r="52" spans="3:14" ht="12.75">
      <c r="C52" t="s">
        <v>191</v>
      </c>
      <c r="F52" s="96">
        <f>SUM(F47:F50)</f>
        <v>42.45</v>
      </c>
      <c r="H52" t="s">
        <v>196</v>
      </c>
      <c r="K52" s="96">
        <f>SUM(K47:K50)</f>
        <v>42.30597496339401</v>
      </c>
      <c r="L52" s="58"/>
      <c r="M52" s="58">
        <f>K52-F52</f>
        <v>-0.14402503660599564</v>
      </c>
      <c r="N52" s="79">
        <f>K52/F52-1</f>
        <v>-0.003392815938892735</v>
      </c>
    </row>
    <row r="53" spans="6:14" ht="12.75">
      <c r="F53" s="66"/>
      <c r="K53" s="66"/>
      <c r="L53" s="58"/>
      <c r="M53" s="58"/>
      <c r="N53" s="85"/>
    </row>
    <row r="54" spans="6:13" ht="12.75">
      <c r="F54" s="58"/>
      <c r="J54" s="95"/>
      <c r="K54" s="58"/>
      <c r="L54" s="58"/>
      <c r="M54" s="58"/>
    </row>
    <row r="55" spans="1:14" ht="15">
      <c r="A55" s="88" t="s">
        <v>68</v>
      </c>
      <c r="B55" s="4"/>
      <c r="D55" s="81" t="s">
        <v>24</v>
      </c>
      <c r="E55" s="81" t="s">
        <v>51</v>
      </c>
      <c r="F55" s="82" t="s">
        <v>52</v>
      </c>
      <c r="I55" s="81" t="s">
        <v>24</v>
      </c>
      <c r="J55" s="81" t="s">
        <v>51</v>
      </c>
      <c r="K55" s="84" t="s">
        <v>52</v>
      </c>
      <c r="L55" s="4"/>
      <c r="M55" s="4" t="s">
        <v>53</v>
      </c>
      <c r="N55" s="4" t="s">
        <v>53</v>
      </c>
    </row>
    <row r="56" spans="1:14" ht="12.75">
      <c r="A56" s="4" t="s">
        <v>72</v>
      </c>
      <c r="D56" s="83" t="s">
        <v>59</v>
      </c>
      <c r="E56" s="81" t="s">
        <v>86</v>
      </c>
      <c r="F56" s="82" t="s">
        <v>54</v>
      </c>
      <c r="I56" s="81"/>
      <c r="J56" s="81" t="s">
        <v>86</v>
      </c>
      <c r="K56" s="84" t="s">
        <v>54</v>
      </c>
      <c r="L56" s="4"/>
      <c r="M56" s="4" t="s">
        <v>55</v>
      </c>
      <c r="N56" s="81" t="s">
        <v>61</v>
      </c>
    </row>
    <row r="57" spans="1:13" ht="38.25">
      <c r="A57" s="87"/>
      <c r="B57" s="37"/>
      <c r="C57" s="25" t="s">
        <v>13</v>
      </c>
      <c r="D57" s="33" t="s">
        <v>60</v>
      </c>
      <c r="E57" s="33" t="s">
        <v>60</v>
      </c>
      <c r="F57" s="93">
        <f>F27</f>
        <v>5.75</v>
      </c>
      <c r="H57" s="25" t="s">
        <v>13</v>
      </c>
      <c r="I57" s="33" t="s">
        <v>60</v>
      </c>
      <c r="J57" s="33" t="s">
        <v>60</v>
      </c>
      <c r="K57" s="58">
        <f>K27</f>
        <v>5.75</v>
      </c>
      <c r="L57" s="58"/>
      <c r="M57" s="58"/>
    </row>
    <row r="58" spans="3:13" ht="25.5">
      <c r="C58" s="25" t="s">
        <v>193</v>
      </c>
      <c r="D58">
        <v>750</v>
      </c>
      <c r="E58" s="75">
        <f>E28</f>
        <v>0.0065</v>
      </c>
      <c r="F58" s="58">
        <f>D58*E58</f>
        <v>4.875</v>
      </c>
      <c r="H58" s="25" t="s">
        <v>193</v>
      </c>
      <c r="I58">
        <f>D58</f>
        <v>750</v>
      </c>
      <c r="J58" s="95">
        <f>J28</f>
        <v>0.006211949926788016</v>
      </c>
      <c r="K58" s="58">
        <f>I58*J58</f>
        <v>4.658962445091012</v>
      </c>
      <c r="L58" s="58"/>
      <c r="M58" s="58"/>
    </row>
    <row r="59" spans="3:13" ht="26.25" customHeight="1">
      <c r="C59" s="25" t="s">
        <v>194</v>
      </c>
      <c r="D59">
        <v>750</v>
      </c>
      <c r="E59" s="75">
        <f>E29</f>
        <v>0.0239</v>
      </c>
      <c r="F59" s="58">
        <f>D59*E59</f>
        <v>17.925</v>
      </c>
      <c r="H59" s="25" t="s">
        <v>194</v>
      </c>
      <c r="I59">
        <v>750</v>
      </c>
      <c r="J59" s="95">
        <f>E59</f>
        <v>0.0239</v>
      </c>
      <c r="K59" s="58">
        <f>I59*J59</f>
        <v>17.925</v>
      </c>
      <c r="L59" s="58"/>
      <c r="M59" s="58"/>
    </row>
    <row r="60" spans="3:13" ht="26.25" customHeight="1">
      <c r="C60" s="25" t="s">
        <v>200</v>
      </c>
      <c r="D60">
        <f>D58</f>
        <v>750</v>
      </c>
      <c r="E60" s="75">
        <f>E30</f>
        <v>0.043</v>
      </c>
      <c r="F60" s="58">
        <f>D60*E60</f>
        <v>32.25</v>
      </c>
      <c r="H60" s="25" t="s">
        <v>200</v>
      </c>
      <c r="I60">
        <f>D60</f>
        <v>750</v>
      </c>
      <c r="J60" s="95">
        <f>J30</f>
        <v>0.043</v>
      </c>
      <c r="K60" s="58">
        <f>I60*J60</f>
        <v>32.25</v>
      </c>
      <c r="L60" s="58"/>
      <c r="M60" s="58"/>
    </row>
    <row r="61" spans="3:10" ht="12.75">
      <c r="C61" s="6"/>
      <c r="H61" s="6"/>
      <c r="J61" s="95"/>
    </row>
    <row r="62" spans="3:14" ht="12.75">
      <c r="C62" t="s">
        <v>191</v>
      </c>
      <c r="F62" s="96">
        <f>SUM(F57:F60)</f>
        <v>60.8</v>
      </c>
      <c r="H62" t="s">
        <v>196</v>
      </c>
      <c r="K62" s="96">
        <f>SUM(K57:K60)</f>
        <v>60.58396244509101</v>
      </c>
      <c r="L62" s="58"/>
      <c r="M62" s="58">
        <f>K62-F62</f>
        <v>-0.21603755490898635</v>
      </c>
      <c r="N62" s="79">
        <f>K62/F62-1</f>
        <v>-0.003553249258371527</v>
      </c>
    </row>
    <row r="63" spans="6:14" ht="12.75">
      <c r="F63" s="66"/>
      <c r="K63" s="66"/>
      <c r="L63" s="58"/>
      <c r="M63" s="58"/>
      <c r="N63" s="85"/>
    </row>
    <row r="64" spans="6:13" ht="12.75">
      <c r="F64" s="58"/>
      <c r="J64" s="95"/>
      <c r="K64" s="58"/>
      <c r="L64" s="58"/>
      <c r="M64" s="58"/>
    </row>
    <row r="65" spans="1:14" ht="15">
      <c r="A65" s="88" t="s">
        <v>68</v>
      </c>
      <c r="B65" s="4"/>
      <c r="D65" s="81" t="s">
        <v>24</v>
      </c>
      <c r="E65" s="81" t="s">
        <v>51</v>
      </c>
      <c r="F65" s="82" t="s">
        <v>52</v>
      </c>
      <c r="I65" s="81" t="s">
        <v>24</v>
      </c>
      <c r="J65" s="81" t="s">
        <v>51</v>
      </c>
      <c r="K65" s="84" t="s">
        <v>52</v>
      </c>
      <c r="L65" s="4"/>
      <c r="M65" s="4" t="s">
        <v>53</v>
      </c>
      <c r="N65" s="4" t="s">
        <v>53</v>
      </c>
    </row>
    <row r="66" spans="1:14" ht="12.75">
      <c r="A66" s="4" t="s">
        <v>73</v>
      </c>
      <c r="D66" s="83" t="s">
        <v>59</v>
      </c>
      <c r="E66" s="81" t="s">
        <v>86</v>
      </c>
      <c r="F66" s="82" t="s">
        <v>54</v>
      </c>
      <c r="I66" s="81"/>
      <c r="J66" s="81" t="s">
        <v>86</v>
      </c>
      <c r="K66" s="84" t="s">
        <v>54</v>
      </c>
      <c r="L66" s="4"/>
      <c r="M66" s="4" t="s">
        <v>55</v>
      </c>
      <c r="N66" s="81" t="s">
        <v>61</v>
      </c>
    </row>
    <row r="67" spans="1:13" ht="38.25">
      <c r="A67" s="87"/>
      <c r="B67" s="37"/>
      <c r="C67" s="25" t="s">
        <v>13</v>
      </c>
      <c r="D67" s="33" t="s">
        <v>60</v>
      </c>
      <c r="E67" s="33" t="s">
        <v>60</v>
      </c>
      <c r="F67" s="93">
        <f>F27</f>
        <v>5.75</v>
      </c>
      <c r="H67" s="25" t="s">
        <v>13</v>
      </c>
      <c r="I67" s="33" t="s">
        <v>60</v>
      </c>
      <c r="J67" s="33" t="s">
        <v>60</v>
      </c>
      <c r="K67" s="58">
        <f>K27</f>
        <v>5.75</v>
      </c>
      <c r="L67" s="58"/>
      <c r="M67" s="58"/>
    </row>
    <row r="68" spans="3:13" ht="25.5">
      <c r="C68" s="25" t="s">
        <v>193</v>
      </c>
      <c r="D68">
        <v>1000</v>
      </c>
      <c r="E68" s="75">
        <f>E28</f>
        <v>0.0065</v>
      </c>
      <c r="F68" s="58">
        <f>D68*E68</f>
        <v>6.5</v>
      </c>
      <c r="H68" s="25" t="s">
        <v>193</v>
      </c>
      <c r="I68">
        <f>D68</f>
        <v>1000</v>
      </c>
      <c r="J68" s="95">
        <f>J28</f>
        <v>0.006211949926788016</v>
      </c>
      <c r="K68" s="58">
        <f>I68*J68</f>
        <v>6.211949926788016</v>
      </c>
      <c r="L68" s="58"/>
      <c r="M68" s="58"/>
    </row>
    <row r="69" spans="3:13" ht="25.5" customHeight="1">
      <c r="C69" s="25" t="s">
        <v>194</v>
      </c>
      <c r="D69">
        <v>1000</v>
      </c>
      <c r="E69" s="75">
        <f>E29</f>
        <v>0.0239</v>
      </c>
      <c r="F69" s="58">
        <f>D69*E69</f>
        <v>23.900000000000002</v>
      </c>
      <c r="H69" s="25" t="s">
        <v>194</v>
      </c>
      <c r="I69">
        <v>1000</v>
      </c>
      <c r="J69" s="94">
        <f>E69</f>
        <v>0.0239</v>
      </c>
      <c r="K69" s="58">
        <f>I69*J69</f>
        <v>23.900000000000002</v>
      </c>
      <c r="L69" s="58"/>
      <c r="M69" s="58"/>
    </row>
    <row r="70" spans="3:13" ht="26.25" customHeight="1">
      <c r="C70" s="25" t="s">
        <v>200</v>
      </c>
      <c r="D70">
        <f>D68</f>
        <v>1000</v>
      </c>
      <c r="E70" s="75">
        <f>E30</f>
        <v>0.043</v>
      </c>
      <c r="F70" s="58">
        <f>D70*E70</f>
        <v>43</v>
      </c>
      <c r="H70" s="25" t="s">
        <v>200</v>
      </c>
      <c r="I70">
        <v>1000</v>
      </c>
      <c r="J70" s="95">
        <f>J30</f>
        <v>0.043</v>
      </c>
      <c r="K70" s="58">
        <f>I70*J70</f>
        <v>43</v>
      </c>
      <c r="L70" s="58"/>
      <c r="M70" s="58"/>
    </row>
    <row r="71" spans="3:11" ht="24" customHeight="1">
      <c r="C71" s="6"/>
      <c r="H71" s="25"/>
      <c r="J71" s="95"/>
      <c r="K71" s="58"/>
    </row>
    <row r="72" spans="3:11" ht="11.25" customHeight="1">
      <c r="C72" s="6"/>
      <c r="H72" s="25"/>
      <c r="J72" s="95"/>
      <c r="K72" s="58"/>
    </row>
    <row r="73" spans="3:14" ht="12.75">
      <c r="C73" t="s">
        <v>191</v>
      </c>
      <c r="F73" s="96">
        <f>SUM(F67:F70)</f>
        <v>79.15</v>
      </c>
      <c r="H73" t="s">
        <v>196</v>
      </c>
      <c r="K73" s="96">
        <f>SUM(K67:K71)</f>
        <v>78.86194992678801</v>
      </c>
      <c r="L73" s="58"/>
      <c r="M73" s="58">
        <f>K73-F73</f>
        <v>-0.2880500732119913</v>
      </c>
      <c r="N73" s="79">
        <f>K73/F73-1</f>
        <v>-0.003639293407605715</v>
      </c>
    </row>
    <row r="74" spans="6:14" ht="12.75">
      <c r="F74" s="66"/>
      <c r="K74" s="66"/>
      <c r="L74" s="58"/>
      <c r="M74" s="58"/>
      <c r="N74" s="85"/>
    </row>
    <row r="75" spans="6:13" ht="12.75">
      <c r="F75" s="58"/>
      <c r="J75" s="95"/>
      <c r="K75" s="58"/>
      <c r="L75" s="58"/>
      <c r="M75" s="58"/>
    </row>
    <row r="76" spans="1:14" ht="15">
      <c r="A76" s="88" t="s">
        <v>68</v>
      </c>
      <c r="B76" s="4"/>
      <c r="D76" s="81" t="s">
        <v>24</v>
      </c>
      <c r="E76" s="81" t="s">
        <v>51</v>
      </c>
      <c r="F76" s="82" t="s">
        <v>52</v>
      </c>
      <c r="I76" s="81" t="s">
        <v>24</v>
      </c>
      <c r="J76" s="81" t="s">
        <v>51</v>
      </c>
      <c r="K76" s="84" t="s">
        <v>52</v>
      </c>
      <c r="L76" s="4"/>
      <c r="M76" s="4" t="s">
        <v>53</v>
      </c>
      <c r="N76" s="4" t="s">
        <v>53</v>
      </c>
    </row>
    <row r="77" spans="1:14" ht="12.75">
      <c r="A77" s="4" t="s">
        <v>74</v>
      </c>
      <c r="D77" s="83" t="s">
        <v>59</v>
      </c>
      <c r="E77" s="81" t="s">
        <v>86</v>
      </c>
      <c r="F77" s="82" t="s">
        <v>54</v>
      </c>
      <c r="I77" s="81"/>
      <c r="J77" s="81" t="s">
        <v>86</v>
      </c>
      <c r="K77" s="84" t="s">
        <v>54</v>
      </c>
      <c r="L77" s="4"/>
      <c r="M77" s="4" t="s">
        <v>55</v>
      </c>
      <c r="N77" s="81" t="s">
        <v>61</v>
      </c>
    </row>
    <row r="78" spans="1:13" ht="38.25">
      <c r="A78" s="87"/>
      <c r="B78" s="37"/>
      <c r="C78" s="25" t="s">
        <v>13</v>
      </c>
      <c r="D78" s="33" t="s">
        <v>60</v>
      </c>
      <c r="E78" s="33" t="s">
        <v>60</v>
      </c>
      <c r="F78" s="93">
        <f>F27</f>
        <v>5.75</v>
      </c>
      <c r="H78" s="25" t="s">
        <v>13</v>
      </c>
      <c r="I78" s="33" t="s">
        <v>60</v>
      </c>
      <c r="J78" s="33" t="s">
        <v>60</v>
      </c>
      <c r="K78" s="58">
        <f>K27</f>
        <v>5.75</v>
      </c>
      <c r="L78" s="58"/>
      <c r="M78" s="58"/>
    </row>
    <row r="79" spans="3:13" ht="25.5">
      <c r="C79" s="25" t="s">
        <v>193</v>
      </c>
      <c r="D79">
        <v>1500</v>
      </c>
      <c r="E79" s="75">
        <f>E28</f>
        <v>0.0065</v>
      </c>
      <c r="F79" s="58">
        <f>D79*E79</f>
        <v>9.75</v>
      </c>
      <c r="H79" s="25" t="s">
        <v>193</v>
      </c>
      <c r="I79">
        <f>D79</f>
        <v>1500</v>
      </c>
      <c r="J79" s="95">
        <f>J28</f>
        <v>0.006211949926788016</v>
      </c>
      <c r="K79" s="58">
        <f>I79*J79</f>
        <v>9.317924890182024</v>
      </c>
      <c r="L79" s="58"/>
      <c r="M79" s="58"/>
    </row>
    <row r="80" spans="3:13" ht="27.75" customHeight="1">
      <c r="C80" s="25" t="s">
        <v>194</v>
      </c>
      <c r="D80">
        <v>1500</v>
      </c>
      <c r="E80" s="75">
        <f>E29</f>
        <v>0.0239</v>
      </c>
      <c r="F80" s="58">
        <f>D80*E80</f>
        <v>35.85</v>
      </c>
      <c r="H80" s="25" t="s">
        <v>194</v>
      </c>
      <c r="I80">
        <v>1500</v>
      </c>
      <c r="J80" s="95">
        <f>E80</f>
        <v>0.0239</v>
      </c>
      <c r="K80" s="58">
        <f>I80*J80</f>
        <v>35.85</v>
      </c>
      <c r="L80" s="58"/>
      <c r="M80" s="58"/>
    </row>
    <row r="81" spans="3:13" ht="27.75" customHeight="1">
      <c r="C81" s="25" t="s">
        <v>200</v>
      </c>
      <c r="D81">
        <f>D79</f>
        <v>1500</v>
      </c>
      <c r="E81" s="75">
        <f>E30</f>
        <v>0.043</v>
      </c>
      <c r="F81" s="58">
        <f>D81*E81</f>
        <v>64.5</v>
      </c>
      <c r="H81" s="25" t="s">
        <v>200</v>
      </c>
      <c r="I81">
        <v>1500</v>
      </c>
      <c r="J81" s="95">
        <f>J30</f>
        <v>0.043</v>
      </c>
      <c r="K81" s="58">
        <f>I81*J81</f>
        <v>64.5</v>
      </c>
      <c r="L81" s="58"/>
      <c r="M81" s="58"/>
    </row>
    <row r="82" spans="3:13" ht="25.5" customHeight="1">
      <c r="C82" s="25"/>
      <c r="E82" s="75"/>
      <c r="F82" s="58"/>
      <c r="H82" s="25"/>
      <c r="J82" s="95"/>
      <c r="K82" s="58"/>
      <c r="L82" s="58"/>
      <c r="M82" s="58"/>
    </row>
    <row r="83" spans="3:10" ht="12.75">
      <c r="C83" s="6"/>
      <c r="H83" s="6"/>
      <c r="J83" s="95"/>
    </row>
    <row r="84" spans="3:14" ht="12.75">
      <c r="C84" t="s">
        <v>191</v>
      </c>
      <c r="F84" s="96">
        <f>SUM(F78:F81)</f>
        <v>115.85</v>
      </c>
      <c r="H84" t="s">
        <v>196</v>
      </c>
      <c r="K84" s="96">
        <f>SUM(K78:K82)</f>
        <v>115.41792489018202</v>
      </c>
      <c r="L84" s="58"/>
      <c r="M84" s="58">
        <f>K84-F84</f>
        <v>-0.4320751098179727</v>
      </c>
      <c r="N84" s="79">
        <f>K84/F84-1</f>
        <v>-0.0037296081986877283</v>
      </c>
    </row>
    <row r="85" spans="6:14" ht="12.75">
      <c r="F85" s="66"/>
      <c r="K85" s="66"/>
      <c r="L85" s="58"/>
      <c r="M85" s="58"/>
      <c r="N85" s="85"/>
    </row>
    <row r="86" spans="6:13" ht="12.75">
      <c r="F86" s="58"/>
      <c r="J86" s="95"/>
      <c r="K86" s="58"/>
      <c r="L86" s="58"/>
      <c r="M86" s="58"/>
    </row>
    <row r="87" spans="1:14" ht="15">
      <c r="A87" s="88" t="s">
        <v>68</v>
      </c>
      <c r="B87" s="4"/>
      <c r="D87" s="81" t="s">
        <v>24</v>
      </c>
      <c r="E87" s="81" t="s">
        <v>51</v>
      </c>
      <c r="F87" s="82" t="s">
        <v>52</v>
      </c>
      <c r="I87" s="81" t="s">
        <v>24</v>
      </c>
      <c r="J87" s="81" t="s">
        <v>51</v>
      </c>
      <c r="K87" s="84" t="s">
        <v>52</v>
      </c>
      <c r="L87" s="4"/>
      <c r="M87" s="4" t="s">
        <v>53</v>
      </c>
      <c r="N87" s="4" t="s">
        <v>53</v>
      </c>
    </row>
    <row r="88" spans="1:14" ht="12.75">
      <c r="A88" s="4" t="s">
        <v>75</v>
      </c>
      <c r="D88" s="83" t="s">
        <v>59</v>
      </c>
      <c r="E88" s="81" t="s">
        <v>86</v>
      </c>
      <c r="F88" s="82" t="s">
        <v>54</v>
      </c>
      <c r="I88" s="81"/>
      <c r="J88" s="81" t="s">
        <v>86</v>
      </c>
      <c r="K88" s="84" t="s">
        <v>54</v>
      </c>
      <c r="L88" s="4"/>
      <c r="M88" s="4" t="s">
        <v>55</v>
      </c>
      <c r="N88" s="81" t="s">
        <v>61</v>
      </c>
    </row>
    <row r="89" spans="1:13" ht="38.25">
      <c r="A89" s="87"/>
      <c r="B89" s="37"/>
      <c r="C89" s="25" t="s">
        <v>13</v>
      </c>
      <c r="D89" s="33" t="s">
        <v>60</v>
      </c>
      <c r="E89" s="33" t="s">
        <v>60</v>
      </c>
      <c r="F89" s="93">
        <f>F27</f>
        <v>5.75</v>
      </c>
      <c r="H89" s="25" t="s">
        <v>13</v>
      </c>
      <c r="I89" s="33" t="s">
        <v>60</v>
      </c>
      <c r="J89" s="33" t="s">
        <v>60</v>
      </c>
      <c r="K89" s="58">
        <f>K27</f>
        <v>5.75</v>
      </c>
      <c r="L89" s="58"/>
      <c r="M89" s="58"/>
    </row>
    <row r="90" spans="3:13" ht="28.5" customHeight="1">
      <c r="C90" s="25" t="s">
        <v>193</v>
      </c>
      <c r="D90">
        <v>2000</v>
      </c>
      <c r="E90" s="75">
        <f>E28</f>
        <v>0.0065</v>
      </c>
      <c r="F90" s="58">
        <f>D90*E90</f>
        <v>13</v>
      </c>
      <c r="H90" s="25" t="s">
        <v>193</v>
      </c>
      <c r="I90">
        <f>D90</f>
        <v>2000</v>
      </c>
      <c r="J90" s="95">
        <f>J28</f>
        <v>0.006211949926788016</v>
      </c>
      <c r="K90" s="58">
        <f>I90*J90</f>
        <v>12.423899853576032</v>
      </c>
      <c r="L90" s="58"/>
      <c r="M90" s="58"/>
    </row>
    <row r="91" spans="3:13" ht="24.75" customHeight="1">
      <c r="C91" s="25" t="s">
        <v>194</v>
      </c>
      <c r="D91">
        <v>2000</v>
      </c>
      <c r="E91" s="75">
        <f>E29</f>
        <v>0.0239</v>
      </c>
      <c r="F91" s="58">
        <f>D91*E91</f>
        <v>47.800000000000004</v>
      </c>
      <c r="H91" s="25" t="s">
        <v>194</v>
      </c>
      <c r="I91">
        <v>2000</v>
      </c>
      <c r="J91" s="95">
        <f>E91</f>
        <v>0.0239</v>
      </c>
      <c r="K91" s="58">
        <f>I91*J91</f>
        <v>47.800000000000004</v>
      </c>
      <c r="L91" s="58"/>
      <c r="M91" s="58"/>
    </row>
    <row r="92" spans="3:13" ht="27" customHeight="1">
      <c r="C92" s="25" t="s">
        <v>200</v>
      </c>
      <c r="D92">
        <f>D90</f>
        <v>2000</v>
      </c>
      <c r="E92" s="75">
        <f>E30</f>
        <v>0.043</v>
      </c>
      <c r="F92" s="58">
        <f>D92*E92</f>
        <v>86</v>
      </c>
      <c r="H92" s="25" t="s">
        <v>200</v>
      </c>
      <c r="I92">
        <v>2000</v>
      </c>
      <c r="J92" s="95">
        <f>J81</f>
        <v>0.043</v>
      </c>
      <c r="K92" s="58">
        <f>I92*J92</f>
        <v>86</v>
      </c>
      <c r="L92" s="58"/>
      <c r="M92" s="58"/>
    </row>
    <row r="93" spans="3:13" ht="29.25" customHeight="1">
      <c r="C93" s="25"/>
      <c r="E93" s="75"/>
      <c r="F93" s="58"/>
      <c r="H93" s="25"/>
      <c r="J93" s="95"/>
      <c r="K93" s="58"/>
      <c r="L93" s="58"/>
      <c r="M93" s="58"/>
    </row>
    <row r="94" spans="3:10" ht="13.5" customHeight="1">
      <c r="C94" s="6"/>
      <c r="H94" s="6"/>
      <c r="J94" s="95"/>
    </row>
    <row r="95" spans="3:14" ht="12.75">
      <c r="C95" t="s">
        <v>191</v>
      </c>
      <c r="F95" s="96">
        <f>SUM(F89:F92)</f>
        <v>152.55</v>
      </c>
      <c r="H95" t="s">
        <v>196</v>
      </c>
      <c r="K95" s="96">
        <f>SUM(K89:K93)</f>
        <v>151.97389985357603</v>
      </c>
      <c r="L95" s="58"/>
      <c r="M95" s="58">
        <f>K95-F95</f>
        <v>-0.5761001464239826</v>
      </c>
      <c r="N95" s="79">
        <f>K95/F95-1</f>
        <v>-0.0037764676920615248</v>
      </c>
    </row>
    <row r="96" spans="6:13" ht="12.75">
      <c r="F96" s="58"/>
      <c r="J96" s="95"/>
      <c r="K96" s="58"/>
      <c r="L96" s="58"/>
      <c r="M96" s="58"/>
    </row>
    <row r="97" spans="1:14" ht="13.5" thickBot="1">
      <c r="A97" s="107"/>
      <c r="B97" s="107"/>
      <c r="C97" s="107"/>
      <c r="D97" s="107"/>
      <c r="E97" s="107"/>
      <c r="F97" s="115"/>
      <c r="G97" s="107"/>
      <c r="H97" s="107"/>
      <c r="I97" s="107"/>
      <c r="J97" s="116"/>
      <c r="K97" s="115"/>
      <c r="L97" s="115"/>
      <c r="M97" s="115"/>
      <c r="N97" s="107"/>
    </row>
    <row r="98" spans="6:13" ht="12.75">
      <c r="F98" s="58"/>
      <c r="J98" s="95"/>
      <c r="K98" s="58"/>
      <c r="L98" s="58"/>
      <c r="M98" s="58"/>
    </row>
    <row r="99" spans="1:13" ht="15.75">
      <c r="A99" s="54" t="s">
        <v>10</v>
      </c>
      <c r="B99" s="54"/>
      <c r="D99" s="37"/>
      <c r="F99" s="58"/>
      <c r="J99" s="95"/>
      <c r="K99" s="58"/>
      <c r="L99" s="58"/>
      <c r="M99" s="58"/>
    </row>
    <row r="100" spans="1:13" ht="15.75">
      <c r="A100" s="54"/>
      <c r="B100" s="54"/>
      <c r="D100" s="37"/>
      <c r="F100" s="58"/>
      <c r="J100" s="95"/>
      <c r="K100" s="58"/>
      <c r="L100" s="58"/>
      <c r="M100" s="58"/>
    </row>
    <row r="101" spans="1:13" ht="15.75">
      <c r="A101" s="113" t="s">
        <v>201</v>
      </c>
      <c r="B101" s="54"/>
      <c r="D101" s="37"/>
      <c r="F101" s="58"/>
      <c r="J101" s="95"/>
      <c r="K101" s="58"/>
      <c r="L101" s="58"/>
      <c r="M101" s="58"/>
    </row>
    <row r="102" spans="1:13" ht="15.75">
      <c r="A102" s="113" t="s">
        <v>202</v>
      </c>
      <c r="B102" s="54"/>
      <c r="D102" s="37"/>
      <c r="F102" s="58"/>
      <c r="J102" s="95"/>
      <c r="K102" s="58"/>
      <c r="L102" s="58"/>
      <c r="M102" s="58"/>
    </row>
    <row r="103" spans="1:13" ht="15.75">
      <c r="A103" s="113" t="s">
        <v>207</v>
      </c>
      <c r="B103" s="54"/>
      <c r="D103" s="37"/>
      <c r="F103" s="58"/>
      <c r="J103" s="95"/>
      <c r="K103" s="58"/>
      <c r="L103" s="58"/>
      <c r="M103" s="58"/>
    </row>
    <row r="104" spans="1:13" ht="15.75">
      <c r="A104" s="113"/>
      <c r="B104" s="54"/>
      <c r="D104" s="37"/>
      <c r="F104" s="58"/>
      <c r="J104" s="95"/>
      <c r="K104" s="58"/>
      <c r="L104" s="58"/>
      <c r="M104" s="58"/>
    </row>
    <row r="105" spans="3:15" ht="15">
      <c r="C105" s="86" t="s">
        <v>191</v>
      </c>
      <c r="D105" s="43"/>
      <c r="E105" s="43"/>
      <c r="F105" s="43"/>
      <c r="H105" s="86" t="s">
        <v>208</v>
      </c>
      <c r="I105" s="43"/>
      <c r="J105" s="43"/>
      <c r="K105" s="80"/>
      <c r="L105" s="43"/>
      <c r="M105" s="43"/>
      <c r="N105" s="43"/>
      <c r="O105" s="37"/>
    </row>
    <row r="106" spans="1:11" ht="15">
      <c r="A106" s="88" t="s">
        <v>56</v>
      </c>
      <c r="B106" s="4"/>
      <c r="F106" s="73"/>
      <c r="K106" s="73"/>
    </row>
    <row r="107" spans="1:14" ht="12.75">
      <c r="A107" s="4" t="s">
        <v>77</v>
      </c>
      <c r="D107" s="81" t="s">
        <v>24</v>
      </c>
      <c r="E107" s="81" t="s">
        <v>51</v>
      </c>
      <c r="F107" s="82" t="s">
        <v>52</v>
      </c>
      <c r="I107" s="81" t="s">
        <v>24</v>
      </c>
      <c r="J107" s="81" t="s">
        <v>51</v>
      </c>
      <c r="K107" s="84" t="s">
        <v>52</v>
      </c>
      <c r="L107" s="4"/>
      <c r="M107" s="4" t="s">
        <v>53</v>
      </c>
      <c r="N107" s="4" t="s">
        <v>53</v>
      </c>
    </row>
    <row r="108" spans="4:14" ht="12.75">
      <c r="D108" s="83" t="s">
        <v>59</v>
      </c>
      <c r="E108" s="81" t="s">
        <v>86</v>
      </c>
      <c r="F108" s="82" t="s">
        <v>54</v>
      </c>
      <c r="I108" s="81"/>
      <c r="J108" s="81" t="s">
        <v>86</v>
      </c>
      <c r="K108" s="84" t="s">
        <v>54</v>
      </c>
      <c r="L108" s="4"/>
      <c r="M108" s="4" t="s">
        <v>55</v>
      </c>
      <c r="N108" s="81" t="s">
        <v>61</v>
      </c>
    </row>
    <row r="109" spans="1:13" ht="38.25">
      <c r="A109" s="87"/>
      <c r="B109" s="37"/>
      <c r="C109" s="25" t="s">
        <v>13</v>
      </c>
      <c r="D109" s="33" t="s">
        <v>60</v>
      </c>
      <c r="E109" s="33" t="s">
        <v>60</v>
      </c>
      <c r="F109" s="242">
        <f>'9. Service Charge Adj.'!E23</f>
        <v>3.79</v>
      </c>
      <c r="H109" s="25" t="s">
        <v>13</v>
      </c>
      <c r="I109" s="33" t="s">
        <v>60</v>
      </c>
      <c r="J109" s="33" t="s">
        <v>60</v>
      </c>
      <c r="K109" s="58">
        <f>'10. 2004 Rate Schedule '!F22</f>
        <v>3.79</v>
      </c>
      <c r="L109" s="58"/>
      <c r="M109" s="58"/>
    </row>
    <row r="110" spans="3:13" ht="25.5">
      <c r="C110" s="25" t="s">
        <v>193</v>
      </c>
      <c r="D110">
        <v>1000</v>
      </c>
      <c r="E110" s="192">
        <v>0.0066</v>
      </c>
      <c r="F110" s="58">
        <f>D110*E110</f>
        <v>6.6</v>
      </c>
      <c r="H110" s="25" t="s">
        <v>193</v>
      </c>
      <c r="I110">
        <f>D110</f>
        <v>1000</v>
      </c>
      <c r="J110" s="95">
        <f>'10. 2004 Rate Schedule '!F23</f>
        <v>0.006223365226976808</v>
      </c>
      <c r="K110" s="58">
        <f>I110*J110</f>
        <v>6.223365226976807</v>
      </c>
      <c r="L110" s="58"/>
      <c r="M110" s="58"/>
    </row>
    <row r="111" spans="3:13" ht="30" customHeight="1">
      <c r="C111" s="25" t="s">
        <v>194</v>
      </c>
      <c r="D111">
        <v>1000</v>
      </c>
      <c r="E111" s="193">
        <v>0.0229</v>
      </c>
      <c r="F111" s="58">
        <f>D111*E111</f>
        <v>22.9</v>
      </c>
      <c r="H111" s="25" t="s">
        <v>194</v>
      </c>
      <c r="I111">
        <v>1000</v>
      </c>
      <c r="J111" s="95">
        <f>E111</f>
        <v>0.0229</v>
      </c>
      <c r="K111" s="58">
        <f>I111*J111</f>
        <v>22.9</v>
      </c>
      <c r="L111" s="58"/>
      <c r="M111" s="58"/>
    </row>
    <row r="112" spans="3:13" ht="25.5">
      <c r="C112" s="25" t="s">
        <v>200</v>
      </c>
      <c r="D112">
        <f>D110</f>
        <v>1000</v>
      </c>
      <c r="E112" s="75">
        <v>0.043</v>
      </c>
      <c r="F112" s="58">
        <f>D112*E112</f>
        <v>43</v>
      </c>
      <c r="H112" s="25" t="s">
        <v>200</v>
      </c>
      <c r="I112">
        <f>D112</f>
        <v>1000</v>
      </c>
      <c r="J112" s="95">
        <f>E112</f>
        <v>0.043</v>
      </c>
      <c r="K112" s="58">
        <f>I112*J112</f>
        <v>43</v>
      </c>
      <c r="L112" s="58"/>
      <c r="M112" s="58"/>
    </row>
    <row r="113" spans="3:10" ht="12.75">
      <c r="C113" s="6"/>
      <c r="H113" s="6"/>
      <c r="J113" s="95"/>
    </row>
    <row r="114" spans="3:14" ht="12.75">
      <c r="C114" t="s">
        <v>191</v>
      </c>
      <c r="F114" s="96">
        <f>SUM(F109:F112)</f>
        <v>76.28999999999999</v>
      </c>
      <c r="H114" t="s">
        <v>196</v>
      </c>
      <c r="K114" s="96">
        <f>SUM(K109:K112)</f>
        <v>75.91336522697681</v>
      </c>
      <c r="L114" s="58"/>
      <c r="M114" s="58">
        <f>K114-F114</f>
        <v>-0.37663477302318427</v>
      </c>
      <c r="N114" s="79">
        <f>K114/F114-1</f>
        <v>-0.004936882593042147</v>
      </c>
    </row>
    <row r="115" ht="12.75">
      <c r="K115" s="73"/>
    </row>
    <row r="116" ht="12.75">
      <c r="K116" s="73"/>
    </row>
    <row r="117" spans="1:14" ht="12.75">
      <c r="A117" s="4" t="s">
        <v>76</v>
      </c>
      <c r="B117" s="4"/>
      <c r="D117" s="81" t="s">
        <v>24</v>
      </c>
      <c r="E117" s="81" t="s">
        <v>51</v>
      </c>
      <c r="F117" s="82" t="s">
        <v>52</v>
      </c>
      <c r="I117" s="81" t="s">
        <v>24</v>
      </c>
      <c r="J117" s="81" t="s">
        <v>51</v>
      </c>
      <c r="K117" s="84" t="s">
        <v>52</v>
      </c>
      <c r="L117" s="4"/>
      <c r="M117" s="4" t="s">
        <v>53</v>
      </c>
      <c r="N117" s="4" t="s">
        <v>53</v>
      </c>
    </row>
    <row r="118" spans="1:14" ht="12.75">
      <c r="A118" s="4" t="s">
        <v>78</v>
      </c>
      <c r="D118" s="83" t="s">
        <v>59</v>
      </c>
      <c r="E118" s="81" t="s">
        <v>86</v>
      </c>
      <c r="F118" s="82" t="s">
        <v>54</v>
      </c>
      <c r="I118" s="81"/>
      <c r="J118" s="81" t="s">
        <v>86</v>
      </c>
      <c r="K118" s="84" t="s">
        <v>54</v>
      </c>
      <c r="L118" s="4"/>
      <c r="M118" s="4" t="s">
        <v>55</v>
      </c>
      <c r="N118" s="81" t="s">
        <v>61</v>
      </c>
    </row>
    <row r="119" spans="1:13" ht="38.25">
      <c r="A119" s="87"/>
      <c r="B119" s="37"/>
      <c r="C119" s="25" t="s">
        <v>13</v>
      </c>
      <c r="D119" s="33" t="s">
        <v>60</v>
      </c>
      <c r="E119" s="33" t="s">
        <v>60</v>
      </c>
      <c r="F119" s="93">
        <f>F109</f>
        <v>3.79</v>
      </c>
      <c r="H119" s="25" t="s">
        <v>13</v>
      </c>
      <c r="I119" s="33" t="s">
        <v>60</v>
      </c>
      <c r="J119" s="33" t="s">
        <v>60</v>
      </c>
      <c r="K119" s="58">
        <f>K109</f>
        <v>3.79</v>
      </c>
      <c r="L119" s="58"/>
      <c r="M119" s="58"/>
    </row>
    <row r="120" spans="3:13" ht="25.5">
      <c r="C120" s="25" t="s">
        <v>193</v>
      </c>
      <c r="D120">
        <v>2000</v>
      </c>
      <c r="E120" s="75">
        <f>E110</f>
        <v>0.0066</v>
      </c>
      <c r="F120" s="58">
        <f>D120*E120</f>
        <v>13.2</v>
      </c>
      <c r="H120" s="25" t="s">
        <v>193</v>
      </c>
      <c r="I120">
        <f>D120</f>
        <v>2000</v>
      </c>
      <c r="J120" s="95">
        <f>J110</f>
        <v>0.006223365226976808</v>
      </c>
      <c r="K120" s="58">
        <f>I120*J120</f>
        <v>12.446730453953615</v>
      </c>
      <c r="L120" s="58"/>
      <c r="M120" s="58"/>
    </row>
    <row r="121" spans="3:13" ht="25.5" customHeight="1">
      <c r="C121" s="25" t="s">
        <v>194</v>
      </c>
      <c r="D121">
        <v>2000</v>
      </c>
      <c r="E121" s="75">
        <f>E111</f>
        <v>0.0229</v>
      </c>
      <c r="F121" s="58">
        <f>D121*E121</f>
        <v>45.8</v>
      </c>
      <c r="H121" s="25" t="s">
        <v>194</v>
      </c>
      <c r="I121">
        <f>D121</f>
        <v>2000</v>
      </c>
      <c r="J121" s="95">
        <f>J111</f>
        <v>0.0229</v>
      </c>
      <c r="K121" s="58">
        <f>I121*J121</f>
        <v>45.8</v>
      </c>
      <c r="L121" s="58"/>
      <c r="M121" s="58"/>
    </row>
    <row r="122" spans="3:13" ht="25.5">
      <c r="C122" s="25" t="s">
        <v>200</v>
      </c>
      <c r="D122">
        <f>D120</f>
        <v>2000</v>
      </c>
      <c r="E122" s="75">
        <f>E112</f>
        <v>0.043</v>
      </c>
      <c r="F122" s="58">
        <f>D122*E122</f>
        <v>86</v>
      </c>
      <c r="H122" s="25" t="s">
        <v>200</v>
      </c>
      <c r="I122">
        <f>D122</f>
        <v>2000</v>
      </c>
      <c r="J122" s="95">
        <f>E122</f>
        <v>0.043</v>
      </c>
      <c r="K122" s="58">
        <f>I122*J122</f>
        <v>86</v>
      </c>
      <c r="L122" s="58"/>
      <c r="M122" s="58"/>
    </row>
    <row r="123" spans="3:10" ht="12.75">
      <c r="C123" s="6"/>
      <c r="H123" s="6"/>
      <c r="J123" s="95"/>
    </row>
    <row r="124" spans="3:14" ht="12.75">
      <c r="C124" t="s">
        <v>191</v>
      </c>
      <c r="F124" s="96">
        <f>SUM(F119:F122)</f>
        <v>148.79</v>
      </c>
      <c r="H124" t="s">
        <v>196</v>
      </c>
      <c r="K124" s="96">
        <f>SUM(K119:K122)</f>
        <v>148.03673045395362</v>
      </c>
      <c r="L124" s="58"/>
      <c r="M124" s="58">
        <f>K124-F124</f>
        <v>-0.7532695460463685</v>
      </c>
      <c r="N124" s="79">
        <f>K124/F124-1</f>
        <v>-0.005062635567217977</v>
      </c>
    </row>
    <row r="125" ht="12.75">
      <c r="K125" s="73"/>
    </row>
    <row r="126" ht="12.75">
      <c r="K126" s="73"/>
    </row>
    <row r="127" spans="1:14" ht="12.75">
      <c r="A127" s="4" t="s">
        <v>76</v>
      </c>
      <c r="B127" s="4"/>
      <c r="D127" s="81" t="s">
        <v>24</v>
      </c>
      <c r="E127" s="81" t="s">
        <v>51</v>
      </c>
      <c r="F127" s="82" t="s">
        <v>52</v>
      </c>
      <c r="I127" s="81" t="s">
        <v>24</v>
      </c>
      <c r="J127" s="81" t="s">
        <v>51</v>
      </c>
      <c r="K127" s="84" t="s">
        <v>52</v>
      </c>
      <c r="L127" s="4"/>
      <c r="M127" s="4" t="s">
        <v>53</v>
      </c>
      <c r="N127" s="4" t="s">
        <v>53</v>
      </c>
    </row>
    <row r="128" spans="1:14" ht="12.75">
      <c r="A128" s="4" t="s">
        <v>79</v>
      </c>
      <c r="D128" s="83" t="s">
        <v>59</v>
      </c>
      <c r="E128" s="81" t="s">
        <v>86</v>
      </c>
      <c r="F128" s="82" t="s">
        <v>54</v>
      </c>
      <c r="I128" s="81"/>
      <c r="J128" s="81" t="s">
        <v>86</v>
      </c>
      <c r="K128" s="84" t="s">
        <v>54</v>
      </c>
      <c r="L128" s="4"/>
      <c r="M128" s="4" t="s">
        <v>55</v>
      </c>
      <c r="N128" s="81" t="s">
        <v>61</v>
      </c>
    </row>
    <row r="129" spans="1:13" ht="38.25">
      <c r="A129" s="87"/>
      <c r="B129" s="37"/>
      <c r="C129" s="25" t="s">
        <v>13</v>
      </c>
      <c r="D129" s="33" t="s">
        <v>60</v>
      </c>
      <c r="E129" s="33" t="s">
        <v>60</v>
      </c>
      <c r="F129" s="93">
        <f>F109</f>
        <v>3.79</v>
      </c>
      <c r="H129" s="25" t="s">
        <v>13</v>
      </c>
      <c r="I129" s="33" t="s">
        <v>60</v>
      </c>
      <c r="J129" s="33" t="s">
        <v>60</v>
      </c>
      <c r="K129" s="58">
        <f>K109</f>
        <v>3.79</v>
      </c>
      <c r="L129" s="58"/>
      <c r="M129" s="58"/>
    </row>
    <row r="130" spans="3:13" ht="25.5">
      <c r="C130" s="25" t="s">
        <v>193</v>
      </c>
      <c r="D130">
        <v>5000</v>
      </c>
      <c r="E130" s="75">
        <f>E110</f>
        <v>0.0066</v>
      </c>
      <c r="F130" s="58">
        <f>D130*E130</f>
        <v>33</v>
      </c>
      <c r="H130" s="25" t="s">
        <v>193</v>
      </c>
      <c r="I130">
        <f>D130</f>
        <v>5000</v>
      </c>
      <c r="J130" s="95">
        <f>J110</f>
        <v>0.006223365226976808</v>
      </c>
      <c r="K130" s="58">
        <f>I130*J130</f>
        <v>31.11682613488404</v>
      </c>
      <c r="L130" s="58"/>
      <c r="M130" s="58"/>
    </row>
    <row r="131" spans="3:13" ht="30" customHeight="1">
      <c r="C131" s="25" t="s">
        <v>194</v>
      </c>
      <c r="D131">
        <v>5000</v>
      </c>
      <c r="E131" s="75">
        <f>E111</f>
        <v>0.0229</v>
      </c>
      <c r="F131" s="58">
        <f>D131*E131</f>
        <v>114.5</v>
      </c>
      <c r="H131" s="25" t="s">
        <v>194</v>
      </c>
      <c r="I131">
        <f>D131</f>
        <v>5000</v>
      </c>
      <c r="J131" s="95">
        <f>J111</f>
        <v>0.0229</v>
      </c>
      <c r="K131" s="58">
        <f>I131*J131</f>
        <v>114.5</v>
      </c>
      <c r="L131" s="58"/>
      <c r="M131" s="58"/>
    </row>
    <row r="132" spans="3:13" ht="25.5">
      <c r="C132" s="25" t="s">
        <v>200</v>
      </c>
      <c r="D132">
        <f>D130</f>
        <v>5000</v>
      </c>
      <c r="E132" s="75">
        <f>E112</f>
        <v>0.043</v>
      </c>
      <c r="F132" s="58">
        <f>D132*E132</f>
        <v>214.99999999999997</v>
      </c>
      <c r="H132" s="25" t="s">
        <v>200</v>
      </c>
      <c r="I132">
        <f>D132</f>
        <v>5000</v>
      </c>
      <c r="J132" s="95">
        <f>E132</f>
        <v>0.043</v>
      </c>
      <c r="K132" s="58">
        <f>I132*J132</f>
        <v>214.99999999999997</v>
      </c>
      <c r="L132" s="58"/>
      <c r="M132" s="58"/>
    </row>
    <row r="133" spans="3:10" ht="12.75">
      <c r="C133" s="6"/>
      <c r="H133" s="6"/>
      <c r="J133" s="95"/>
    </row>
    <row r="134" spans="3:14" ht="12.75">
      <c r="C134" t="s">
        <v>191</v>
      </c>
      <c r="F134" s="96">
        <f>SUM(F129:F132)</f>
        <v>366.28999999999996</v>
      </c>
      <c r="H134" t="s">
        <v>196</v>
      </c>
      <c r="K134" s="96">
        <f>SUM(K129:K132)</f>
        <v>364.406826134884</v>
      </c>
      <c r="L134" s="58"/>
      <c r="M134" s="58">
        <f>K134-F134</f>
        <v>-1.883173865115964</v>
      </c>
      <c r="N134" s="79">
        <f>K134/F134-1</f>
        <v>-0.0051412101480137196</v>
      </c>
    </row>
    <row r="135" spans="6:14" ht="12.75">
      <c r="F135" s="66"/>
      <c r="K135" s="66"/>
      <c r="L135" s="58"/>
      <c r="M135" s="58"/>
      <c r="N135" s="85"/>
    </row>
    <row r="136" spans="6:14" ht="12.75">
      <c r="F136" s="66"/>
      <c r="K136" s="66"/>
      <c r="L136" s="58"/>
      <c r="M136" s="58"/>
      <c r="N136" s="85"/>
    </row>
    <row r="137" spans="1:14" ht="12.75">
      <c r="A137" s="4" t="s">
        <v>76</v>
      </c>
      <c r="B137" s="4"/>
      <c r="D137" s="81" t="s">
        <v>24</v>
      </c>
      <c r="E137" s="81" t="s">
        <v>51</v>
      </c>
      <c r="F137" s="82" t="s">
        <v>52</v>
      </c>
      <c r="I137" s="81" t="s">
        <v>24</v>
      </c>
      <c r="J137" s="81" t="s">
        <v>51</v>
      </c>
      <c r="K137" s="84" t="s">
        <v>52</v>
      </c>
      <c r="L137" s="4"/>
      <c r="M137" s="4" t="s">
        <v>53</v>
      </c>
      <c r="N137" s="4" t="s">
        <v>53</v>
      </c>
    </row>
    <row r="138" spans="1:14" ht="12.75">
      <c r="A138" s="4" t="s">
        <v>80</v>
      </c>
      <c r="D138" s="83" t="s">
        <v>59</v>
      </c>
      <c r="E138" s="81" t="s">
        <v>86</v>
      </c>
      <c r="F138" s="82" t="s">
        <v>54</v>
      </c>
      <c r="I138" s="81"/>
      <c r="J138" s="81" t="s">
        <v>86</v>
      </c>
      <c r="K138" s="84" t="s">
        <v>54</v>
      </c>
      <c r="L138" s="4"/>
      <c r="M138" s="4" t="s">
        <v>55</v>
      </c>
      <c r="N138" s="81" t="s">
        <v>61</v>
      </c>
    </row>
    <row r="139" spans="1:13" ht="38.25">
      <c r="A139" s="87"/>
      <c r="B139" s="37"/>
      <c r="C139" s="25" t="s">
        <v>13</v>
      </c>
      <c r="D139" s="33" t="s">
        <v>60</v>
      </c>
      <c r="E139" s="33" t="s">
        <v>60</v>
      </c>
      <c r="F139" s="93">
        <f>F109</f>
        <v>3.79</v>
      </c>
      <c r="H139" s="25" t="s">
        <v>13</v>
      </c>
      <c r="I139" s="33" t="s">
        <v>60</v>
      </c>
      <c r="J139" s="33" t="s">
        <v>60</v>
      </c>
      <c r="K139" s="58">
        <f>K109</f>
        <v>3.79</v>
      </c>
      <c r="L139" s="58"/>
      <c r="M139" s="58"/>
    </row>
    <row r="140" spans="3:13" ht="25.5">
      <c r="C140" s="25" t="s">
        <v>193</v>
      </c>
      <c r="D140">
        <v>10000</v>
      </c>
      <c r="E140" s="75">
        <f>E110</f>
        <v>0.0066</v>
      </c>
      <c r="F140" s="58">
        <f>D140*E140</f>
        <v>66</v>
      </c>
      <c r="H140" s="25" t="s">
        <v>193</v>
      </c>
      <c r="I140">
        <f>D140</f>
        <v>10000</v>
      </c>
      <c r="J140" s="95">
        <f>J110</f>
        <v>0.006223365226976808</v>
      </c>
      <c r="K140" s="58">
        <f>I140*J140</f>
        <v>62.23365226976808</v>
      </c>
      <c r="L140" s="58"/>
      <c r="M140" s="58"/>
    </row>
    <row r="141" spans="3:13" ht="27" customHeight="1">
      <c r="C141" s="25" t="s">
        <v>194</v>
      </c>
      <c r="D141">
        <v>10000</v>
      </c>
      <c r="E141" s="75">
        <f>E111</f>
        <v>0.0229</v>
      </c>
      <c r="F141" s="58">
        <f>D141*E141</f>
        <v>229</v>
      </c>
      <c r="H141" s="25" t="s">
        <v>194</v>
      </c>
      <c r="I141">
        <f>D141</f>
        <v>10000</v>
      </c>
      <c r="J141" s="95">
        <f>J111</f>
        <v>0.0229</v>
      </c>
      <c r="K141" s="58">
        <f>I141*J141</f>
        <v>229</v>
      </c>
      <c r="L141" s="58"/>
      <c r="M141" s="58"/>
    </row>
    <row r="142" spans="3:13" ht="25.5">
      <c r="C142" s="25" t="s">
        <v>200</v>
      </c>
      <c r="D142">
        <f>D140</f>
        <v>10000</v>
      </c>
      <c r="E142" s="75">
        <f>E112</f>
        <v>0.043</v>
      </c>
      <c r="F142" s="58">
        <f>D142*E142</f>
        <v>429.99999999999994</v>
      </c>
      <c r="H142" s="25" t="s">
        <v>200</v>
      </c>
      <c r="I142">
        <f>D142</f>
        <v>10000</v>
      </c>
      <c r="J142" s="95">
        <f>J112</f>
        <v>0.043</v>
      </c>
      <c r="K142" s="58">
        <f>I142*J142</f>
        <v>429.99999999999994</v>
      </c>
      <c r="L142" s="58"/>
      <c r="M142" s="58"/>
    </row>
    <row r="143" spans="3:10" ht="12.75">
      <c r="C143" s="6"/>
      <c r="H143" s="6"/>
      <c r="J143" s="95"/>
    </row>
    <row r="144" spans="3:14" ht="12.75">
      <c r="C144" t="s">
        <v>191</v>
      </c>
      <c r="F144" s="96">
        <f>SUM(F139:F142)</f>
        <v>728.79</v>
      </c>
      <c r="H144" t="s">
        <v>196</v>
      </c>
      <c r="K144" s="96">
        <f>SUM(K139:K142)</f>
        <v>725.023652269768</v>
      </c>
      <c r="L144" s="58"/>
      <c r="M144" s="58">
        <f>K144-F144</f>
        <v>-3.766347730231928</v>
      </c>
      <c r="N144" s="79">
        <f>K144/F144-1</f>
        <v>-0.005167946500681864</v>
      </c>
    </row>
    <row r="145" spans="6:14" ht="12.75">
      <c r="F145" s="66"/>
      <c r="K145" s="66"/>
      <c r="L145" s="58"/>
      <c r="M145" s="58"/>
      <c r="N145" s="85"/>
    </row>
    <row r="146" spans="6:14" ht="12.75">
      <c r="F146" s="66"/>
      <c r="K146" s="66"/>
      <c r="L146" s="58"/>
      <c r="M146" s="58"/>
      <c r="N146" s="85"/>
    </row>
    <row r="147" spans="1:14" ht="12.75">
      <c r="A147" s="4" t="s">
        <v>76</v>
      </c>
      <c r="B147" s="4"/>
      <c r="D147" s="81" t="s">
        <v>24</v>
      </c>
      <c r="E147" s="81" t="s">
        <v>51</v>
      </c>
      <c r="F147" s="82" t="s">
        <v>52</v>
      </c>
      <c r="I147" s="81" t="s">
        <v>24</v>
      </c>
      <c r="J147" s="81" t="s">
        <v>51</v>
      </c>
      <c r="K147" s="84" t="s">
        <v>52</v>
      </c>
      <c r="L147" s="4"/>
      <c r="M147" s="4" t="s">
        <v>53</v>
      </c>
      <c r="N147" s="4" t="s">
        <v>53</v>
      </c>
    </row>
    <row r="148" spans="1:14" ht="12.75">
      <c r="A148" s="4" t="s">
        <v>209</v>
      </c>
      <c r="D148" s="83" t="s">
        <v>59</v>
      </c>
      <c r="E148" s="81" t="s">
        <v>86</v>
      </c>
      <c r="F148" s="82" t="s">
        <v>54</v>
      </c>
      <c r="I148" s="81"/>
      <c r="J148" s="81" t="s">
        <v>86</v>
      </c>
      <c r="K148" s="84" t="s">
        <v>54</v>
      </c>
      <c r="L148" s="4"/>
      <c r="M148" s="4" t="s">
        <v>55</v>
      </c>
      <c r="N148" s="81" t="s">
        <v>61</v>
      </c>
    </row>
    <row r="149" spans="1:13" ht="38.25">
      <c r="A149" s="87"/>
      <c r="B149" s="37"/>
      <c r="C149" s="25" t="s">
        <v>13</v>
      </c>
      <c r="D149" s="33" t="s">
        <v>60</v>
      </c>
      <c r="E149" s="33" t="s">
        <v>60</v>
      </c>
      <c r="F149" s="93">
        <f>F109</f>
        <v>3.79</v>
      </c>
      <c r="H149" s="25" t="s">
        <v>13</v>
      </c>
      <c r="I149" s="33" t="s">
        <v>60</v>
      </c>
      <c r="J149" s="33" t="s">
        <v>60</v>
      </c>
      <c r="K149" s="58">
        <f>K109</f>
        <v>3.79</v>
      </c>
      <c r="L149" s="58"/>
      <c r="M149" s="58"/>
    </row>
    <row r="150" spans="3:13" ht="25.5">
      <c r="C150" s="25" t="s">
        <v>193</v>
      </c>
      <c r="D150">
        <v>15000</v>
      </c>
      <c r="E150" s="75">
        <f>E110</f>
        <v>0.0066</v>
      </c>
      <c r="F150" s="58">
        <f>D150*E150</f>
        <v>99</v>
      </c>
      <c r="H150" s="25" t="s">
        <v>193</v>
      </c>
      <c r="I150">
        <f>D150</f>
        <v>15000</v>
      </c>
      <c r="J150" s="95">
        <f>J110</f>
        <v>0.006223365226976808</v>
      </c>
      <c r="K150" s="58">
        <f>I150*J150</f>
        <v>93.35047840465212</v>
      </c>
      <c r="L150" s="58"/>
      <c r="M150" s="58"/>
    </row>
    <row r="151" spans="3:13" ht="27" customHeight="1">
      <c r="C151" s="25" t="s">
        <v>194</v>
      </c>
      <c r="D151">
        <v>15000</v>
      </c>
      <c r="E151" s="75">
        <f>E111</f>
        <v>0.0229</v>
      </c>
      <c r="F151" s="58">
        <f>D151*E151</f>
        <v>343.5</v>
      </c>
      <c r="H151" s="25" t="s">
        <v>194</v>
      </c>
      <c r="I151">
        <v>15000</v>
      </c>
      <c r="J151" s="95">
        <f>J111</f>
        <v>0.0229</v>
      </c>
      <c r="K151" s="58">
        <f>I151*J151</f>
        <v>343.5</v>
      </c>
      <c r="L151" s="58"/>
      <c r="M151" s="58"/>
    </row>
    <row r="152" spans="3:13" ht="27" customHeight="1">
      <c r="C152" s="25" t="s">
        <v>200</v>
      </c>
      <c r="D152">
        <f>D150</f>
        <v>15000</v>
      </c>
      <c r="E152" s="75">
        <f>E112</f>
        <v>0.043</v>
      </c>
      <c r="F152" s="58">
        <f>D152*E152</f>
        <v>645</v>
      </c>
      <c r="H152" s="25" t="s">
        <v>200</v>
      </c>
      <c r="I152">
        <f>D152</f>
        <v>15000</v>
      </c>
      <c r="J152" s="95">
        <f>J112</f>
        <v>0.043</v>
      </c>
      <c r="K152" s="58">
        <f>I152*J152</f>
        <v>645</v>
      </c>
      <c r="L152" s="58"/>
      <c r="M152" s="58"/>
    </row>
    <row r="153" spans="3:10" ht="12.75">
      <c r="C153" s="6"/>
      <c r="H153" s="6"/>
      <c r="J153" s="95"/>
    </row>
    <row r="154" spans="3:14" ht="12.75">
      <c r="C154" t="s">
        <v>191</v>
      </c>
      <c r="F154" s="96">
        <f>SUM(F149:F152)</f>
        <v>1091.29</v>
      </c>
      <c r="H154" t="s">
        <v>196</v>
      </c>
      <c r="K154" s="96">
        <f>SUM(K149:K152)</f>
        <v>1085.6404784046522</v>
      </c>
      <c r="L154" s="58"/>
      <c r="M154" s="58">
        <f>K154-F154</f>
        <v>-5.649521595347778</v>
      </c>
      <c r="N154" s="79">
        <f>K154/F154-1</f>
        <v>-0.0051769205209868385</v>
      </c>
    </row>
    <row r="155" ht="12.75">
      <c r="K155" s="73"/>
    </row>
    <row r="156" spans="1:14" ht="13.5" thickBo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204"/>
      <c r="L156" s="107"/>
      <c r="M156" s="107"/>
      <c r="N156" s="107"/>
    </row>
    <row r="157" ht="12.75">
      <c r="K157" s="73"/>
    </row>
    <row r="158" spans="1:13" ht="15.75">
      <c r="A158" s="54" t="s">
        <v>57</v>
      </c>
      <c r="B158" s="28"/>
      <c r="F158" s="58"/>
      <c r="J158" s="95"/>
      <c r="K158" s="58"/>
      <c r="L158" s="58"/>
      <c r="M158" s="58"/>
    </row>
    <row r="159" spans="1:13" ht="15.75">
      <c r="A159" s="28"/>
      <c r="B159" s="28"/>
      <c r="D159" s="37"/>
      <c r="F159" s="58"/>
      <c r="J159" s="95"/>
      <c r="K159" s="58"/>
      <c r="L159" s="58"/>
      <c r="M159" s="58"/>
    </row>
    <row r="160" spans="1:13" ht="15.75">
      <c r="A160" s="113" t="s">
        <v>213</v>
      </c>
      <c r="B160" s="28"/>
      <c r="D160" s="37"/>
      <c r="F160" s="58"/>
      <c r="J160" s="95"/>
      <c r="K160" s="58"/>
      <c r="L160" s="58"/>
      <c r="M160" s="58"/>
    </row>
    <row r="161" spans="1:13" ht="15.75">
      <c r="A161" s="113" t="s">
        <v>214</v>
      </c>
      <c r="B161" s="28"/>
      <c r="D161" s="37"/>
      <c r="F161" s="58"/>
      <c r="J161" s="95"/>
      <c r="K161" s="58"/>
      <c r="L161" s="58"/>
      <c r="M161" s="58"/>
    </row>
    <row r="162" spans="1:13" ht="15.75">
      <c r="A162" s="113" t="s">
        <v>296</v>
      </c>
      <c r="B162" s="28"/>
      <c r="D162" s="37"/>
      <c r="F162" s="58"/>
      <c r="J162" s="95"/>
      <c r="K162" s="58"/>
      <c r="L162" s="58"/>
      <c r="M162" s="58"/>
    </row>
    <row r="163" spans="1:13" ht="15.75">
      <c r="A163" s="113" t="s">
        <v>215</v>
      </c>
      <c r="B163" s="28"/>
      <c r="D163" s="37"/>
      <c r="F163" s="58"/>
      <c r="J163" s="95"/>
      <c r="K163" s="58"/>
      <c r="L163" s="58"/>
      <c r="M163" s="58"/>
    </row>
    <row r="164" spans="1:13" ht="15.75">
      <c r="A164" s="28"/>
      <c r="B164" s="28"/>
      <c r="D164" s="37"/>
      <c r="F164" s="58"/>
      <c r="J164" s="95"/>
      <c r="K164" s="58"/>
      <c r="L164" s="58"/>
      <c r="M164" s="58"/>
    </row>
    <row r="165" spans="3:15" ht="15">
      <c r="C165" s="86" t="s">
        <v>191</v>
      </c>
      <c r="D165" s="43"/>
      <c r="E165" s="43"/>
      <c r="F165" s="43"/>
      <c r="H165" s="86" t="s">
        <v>208</v>
      </c>
      <c r="I165" s="43"/>
      <c r="J165" s="43"/>
      <c r="K165" s="80"/>
      <c r="L165" s="43"/>
      <c r="M165" s="43"/>
      <c r="N165" s="43"/>
      <c r="O165" s="43"/>
    </row>
    <row r="166" spans="1:11" ht="15">
      <c r="A166" s="88" t="s">
        <v>56</v>
      </c>
      <c r="B166" s="4"/>
      <c r="F166" s="73"/>
      <c r="K166" s="73"/>
    </row>
    <row r="167" spans="4:14" ht="12.75">
      <c r="D167" s="81" t="s">
        <v>218</v>
      </c>
      <c r="E167" s="81" t="s">
        <v>51</v>
      </c>
      <c r="F167" s="82" t="s">
        <v>52</v>
      </c>
      <c r="I167" s="81" t="s">
        <v>218</v>
      </c>
      <c r="J167" s="81" t="s">
        <v>51</v>
      </c>
      <c r="K167" s="84" t="s">
        <v>52</v>
      </c>
      <c r="L167" s="4"/>
      <c r="M167" s="4" t="s">
        <v>53</v>
      </c>
      <c r="N167" s="4" t="s">
        <v>53</v>
      </c>
    </row>
    <row r="168" spans="4:14" ht="12.75">
      <c r="D168" s="83" t="s">
        <v>59</v>
      </c>
      <c r="E168" s="81" t="s">
        <v>219</v>
      </c>
      <c r="F168" s="82" t="s">
        <v>54</v>
      </c>
      <c r="I168" s="81"/>
      <c r="J168" s="81" t="s">
        <v>219</v>
      </c>
      <c r="K168" s="84" t="s">
        <v>54</v>
      </c>
      <c r="L168" s="4"/>
      <c r="M168" s="4" t="s">
        <v>55</v>
      </c>
      <c r="N168" s="81" t="s">
        <v>61</v>
      </c>
    </row>
    <row r="169" spans="1:13" ht="38.25">
      <c r="A169" s="87"/>
      <c r="B169" s="37"/>
      <c r="C169" s="25" t="s">
        <v>13</v>
      </c>
      <c r="D169" s="33" t="s">
        <v>60</v>
      </c>
      <c r="E169" s="33" t="s">
        <v>60</v>
      </c>
      <c r="F169" s="242">
        <f>'9. Service Charge Adj.'!E24</f>
        <v>24.15</v>
      </c>
      <c r="H169" s="25" t="s">
        <v>13</v>
      </c>
      <c r="I169" s="33" t="s">
        <v>60</v>
      </c>
      <c r="J169" s="33" t="s">
        <v>60</v>
      </c>
      <c r="K169" s="58">
        <f>'10. 2004 Rate Schedule '!F28</f>
        <v>24.15</v>
      </c>
      <c r="L169" s="58"/>
      <c r="M169" s="58"/>
    </row>
    <row r="170" spans="3:13" ht="25.5">
      <c r="C170" s="25" t="s">
        <v>87</v>
      </c>
      <c r="D170">
        <v>60</v>
      </c>
      <c r="E170" s="192">
        <v>1.9777</v>
      </c>
      <c r="F170" s="58">
        <f>D170*E170</f>
        <v>118.662</v>
      </c>
      <c r="H170" s="25" t="s">
        <v>87</v>
      </c>
      <c r="I170">
        <v>60</v>
      </c>
      <c r="J170" s="95">
        <f>'10. 2004 Rate Schedule '!F29</f>
        <v>1.8218489338864514</v>
      </c>
      <c r="K170" s="58">
        <f>I170*J170</f>
        <v>109.31093603318709</v>
      </c>
      <c r="L170" s="58"/>
      <c r="M170" s="58"/>
    </row>
    <row r="171" spans="3:13" ht="25.5">
      <c r="C171" s="25" t="s">
        <v>211</v>
      </c>
      <c r="D171">
        <f>D170</f>
        <v>60</v>
      </c>
      <c r="E171" s="75">
        <v>3.91</v>
      </c>
      <c r="F171" s="58">
        <f>D171*E171</f>
        <v>234.60000000000002</v>
      </c>
      <c r="H171" s="25" t="s">
        <v>211</v>
      </c>
      <c r="I171">
        <f>D171</f>
        <v>60</v>
      </c>
      <c r="J171" s="95">
        <f>E171</f>
        <v>3.91</v>
      </c>
      <c r="K171" s="58">
        <f>I171*J171</f>
        <v>234.60000000000002</v>
      </c>
      <c r="L171" s="58"/>
      <c r="M171" s="58"/>
    </row>
    <row r="172" spans="3:13" ht="28.5" customHeight="1">
      <c r="C172" s="25" t="s">
        <v>194</v>
      </c>
      <c r="D172" s="12">
        <v>15000</v>
      </c>
      <c r="E172" s="75">
        <v>0.0132</v>
      </c>
      <c r="F172" s="58">
        <f>D172*E172</f>
        <v>198</v>
      </c>
      <c r="H172" s="25" t="s">
        <v>194</v>
      </c>
      <c r="I172" s="12">
        <f>D172</f>
        <v>15000</v>
      </c>
      <c r="J172" s="95">
        <f>E172</f>
        <v>0.0132</v>
      </c>
      <c r="K172" s="58">
        <f>I172*J172</f>
        <v>198</v>
      </c>
      <c r="L172" s="58"/>
      <c r="M172" s="58"/>
    </row>
    <row r="173" spans="3:11" ht="25.5">
      <c r="C173" s="25" t="s">
        <v>212</v>
      </c>
      <c r="D173" s="12">
        <f>D172</f>
        <v>15000</v>
      </c>
      <c r="E173" s="75">
        <v>0.055</v>
      </c>
      <c r="F173" s="58">
        <f>D173*E173</f>
        <v>825</v>
      </c>
      <c r="H173" s="25" t="s">
        <v>212</v>
      </c>
      <c r="I173" s="12">
        <f>D172</f>
        <v>15000</v>
      </c>
      <c r="J173" s="95">
        <f>E173</f>
        <v>0.055</v>
      </c>
      <c r="K173" s="58">
        <f>I173*J173</f>
        <v>825</v>
      </c>
    </row>
    <row r="174" spans="3:11" ht="12.75">
      <c r="C174" s="6"/>
      <c r="H174" s="6"/>
      <c r="J174" s="95"/>
      <c r="K174" s="58"/>
    </row>
    <row r="175" spans="3:14" ht="12.75">
      <c r="C175" t="s">
        <v>191</v>
      </c>
      <c r="F175" s="96">
        <f>SUM(F169:F173)</f>
        <v>1400.412</v>
      </c>
      <c r="H175" t="s">
        <v>196</v>
      </c>
      <c r="K175" s="96">
        <f>SUM(K169:K173)</f>
        <v>1391.060936033187</v>
      </c>
      <c r="L175" s="58"/>
      <c r="M175" s="58">
        <f>K175-F175</f>
        <v>-9.351063966812944</v>
      </c>
      <c r="N175" s="79">
        <f>K175/F175-1</f>
        <v>-0.006677366351340086</v>
      </c>
    </row>
    <row r="176" spans="1:13" ht="12" customHeight="1">
      <c r="A176" s="28"/>
      <c r="B176" s="28"/>
      <c r="F176" s="58"/>
      <c r="J176" s="95"/>
      <c r="K176" s="58"/>
      <c r="L176" s="58"/>
      <c r="M176" s="58"/>
    </row>
    <row r="177" spans="6:14" ht="12.75">
      <c r="F177" s="58"/>
      <c r="J177" s="95"/>
      <c r="K177" s="58"/>
      <c r="L177" s="58"/>
      <c r="M177" s="58"/>
      <c r="N177" s="76"/>
    </row>
    <row r="178" spans="6:13" ht="12.75">
      <c r="F178" s="58"/>
      <c r="J178" s="95"/>
      <c r="K178" s="58"/>
      <c r="L178" s="58"/>
      <c r="M178" s="58"/>
    </row>
    <row r="179" spans="1:14" ht="12.75">
      <c r="A179" s="4" t="s">
        <v>76</v>
      </c>
      <c r="B179" s="4"/>
      <c r="D179" s="81" t="s">
        <v>218</v>
      </c>
      <c r="E179" s="81" t="s">
        <v>51</v>
      </c>
      <c r="F179" s="82" t="s">
        <v>52</v>
      </c>
      <c r="I179" s="81" t="s">
        <v>218</v>
      </c>
      <c r="J179" s="81" t="s">
        <v>51</v>
      </c>
      <c r="K179" s="84" t="s">
        <v>52</v>
      </c>
      <c r="L179" s="4"/>
      <c r="M179" s="4" t="s">
        <v>53</v>
      </c>
      <c r="N179" s="4" t="s">
        <v>53</v>
      </c>
    </row>
    <row r="180" spans="1:14" ht="12.75">
      <c r="A180" s="4" t="s">
        <v>81</v>
      </c>
      <c r="D180" s="83" t="s">
        <v>59</v>
      </c>
      <c r="E180" s="81" t="s">
        <v>219</v>
      </c>
      <c r="F180" s="82" t="s">
        <v>54</v>
      </c>
      <c r="I180" s="81"/>
      <c r="J180" s="81" t="s">
        <v>219</v>
      </c>
      <c r="K180" s="84" t="s">
        <v>54</v>
      </c>
      <c r="L180" s="4"/>
      <c r="M180" s="4" t="s">
        <v>55</v>
      </c>
      <c r="N180" s="81" t="s">
        <v>61</v>
      </c>
    </row>
    <row r="181" spans="1:13" ht="38.25">
      <c r="A181" s="87"/>
      <c r="B181" s="37"/>
      <c r="C181" s="25" t="s">
        <v>13</v>
      </c>
      <c r="D181" s="33" t="s">
        <v>60</v>
      </c>
      <c r="E181" s="33" t="s">
        <v>60</v>
      </c>
      <c r="F181" s="93">
        <f>F169</f>
        <v>24.15</v>
      </c>
      <c r="H181" s="25" t="s">
        <v>13</v>
      </c>
      <c r="I181" s="33" t="s">
        <v>60</v>
      </c>
      <c r="J181" s="33" t="s">
        <v>60</v>
      </c>
      <c r="K181" s="58">
        <f>K169</f>
        <v>24.15</v>
      </c>
      <c r="L181" s="58"/>
      <c r="M181" s="58"/>
    </row>
    <row r="182" spans="3:13" ht="25.5">
      <c r="C182" s="25" t="s">
        <v>216</v>
      </c>
      <c r="D182">
        <v>100</v>
      </c>
      <c r="E182" s="75">
        <f>E170</f>
        <v>1.9777</v>
      </c>
      <c r="F182" s="58">
        <f>D182*E182</f>
        <v>197.77</v>
      </c>
      <c r="H182" s="25" t="s">
        <v>216</v>
      </c>
      <c r="I182">
        <f>D182</f>
        <v>100</v>
      </c>
      <c r="J182" s="95">
        <f>J170</f>
        <v>1.8218489338864514</v>
      </c>
      <c r="K182" s="58">
        <f>I182*J182</f>
        <v>182.18489338864515</v>
      </c>
      <c r="L182" s="58"/>
      <c r="M182" s="58"/>
    </row>
    <row r="183" spans="3:13" ht="24.75" customHeight="1">
      <c r="C183" s="25" t="s">
        <v>211</v>
      </c>
      <c r="D183">
        <f>D182</f>
        <v>100</v>
      </c>
      <c r="E183" s="75">
        <v>3.91</v>
      </c>
      <c r="F183" s="58">
        <f>D183*E183</f>
        <v>391</v>
      </c>
      <c r="H183" s="25" t="s">
        <v>211</v>
      </c>
      <c r="I183">
        <f>D183</f>
        <v>100</v>
      </c>
      <c r="J183" s="95">
        <f>E183</f>
        <v>3.91</v>
      </c>
      <c r="K183" s="58">
        <f>I183*J183</f>
        <v>391</v>
      </c>
      <c r="L183" s="58"/>
      <c r="M183" s="58"/>
    </row>
    <row r="184" spans="3:13" ht="25.5" customHeight="1">
      <c r="C184" s="25" t="s">
        <v>194</v>
      </c>
      <c r="D184" s="12">
        <v>40000</v>
      </c>
      <c r="E184" s="75">
        <v>0.0132</v>
      </c>
      <c r="F184" s="58">
        <f>D184*E184</f>
        <v>528</v>
      </c>
      <c r="H184" s="25" t="s">
        <v>194</v>
      </c>
      <c r="I184" s="12">
        <f>D184</f>
        <v>40000</v>
      </c>
      <c r="J184" s="95">
        <f>E184</f>
        <v>0.0132</v>
      </c>
      <c r="K184" s="58">
        <f>I184*J184</f>
        <v>528</v>
      </c>
      <c r="L184" s="58"/>
      <c r="M184" s="58"/>
    </row>
    <row r="185" spans="3:11" ht="25.5">
      <c r="C185" s="25" t="s">
        <v>212</v>
      </c>
      <c r="D185" s="117">
        <v>40000</v>
      </c>
      <c r="E185" s="75">
        <f>E173</f>
        <v>0.055</v>
      </c>
      <c r="F185" s="58">
        <f>D185*E185</f>
        <v>2200</v>
      </c>
      <c r="H185" s="25" t="s">
        <v>212</v>
      </c>
      <c r="I185" s="194">
        <f>D185</f>
        <v>40000</v>
      </c>
      <c r="J185" s="95">
        <f>E185</f>
        <v>0.055</v>
      </c>
      <c r="K185" s="58">
        <f>I185*J185</f>
        <v>2200</v>
      </c>
    </row>
    <row r="186" spans="3:11" ht="12.75">
      <c r="C186" s="6"/>
      <c r="H186" s="6"/>
      <c r="J186" s="95"/>
      <c r="K186" s="58"/>
    </row>
    <row r="187" spans="3:14" ht="12.75">
      <c r="C187" t="s">
        <v>191</v>
      </c>
      <c r="F187" s="96">
        <f>SUM(F181:F185)</f>
        <v>3340.92</v>
      </c>
      <c r="H187" t="s">
        <v>196</v>
      </c>
      <c r="K187" s="96">
        <f>SUM(K181:K185)</f>
        <v>3325.334893388645</v>
      </c>
      <c r="L187" s="58"/>
      <c r="M187" s="58">
        <f>K187-F187</f>
        <v>-15.585106611355059</v>
      </c>
      <c r="N187" s="79">
        <f>K187/F187-1</f>
        <v>-0.004664914637691142</v>
      </c>
    </row>
    <row r="188" ht="12.75">
      <c r="K188" s="73"/>
    </row>
    <row r="189" spans="6:14" ht="12.75">
      <c r="F189" s="58"/>
      <c r="J189" s="95"/>
      <c r="K189" s="58"/>
      <c r="L189" s="58"/>
      <c r="M189" s="58"/>
      <c r="N189" s="76"/>
    </row>
    <row r="190" spans="6:13" ht="12.75">
      <c r="F190" s="58"/>
      <c r="J190" s="95"/>
      <c r="K190" s="58"/>
      <c r="L190" s="58"/>
      <c r="M190" s="58"/>
    </row>
    <row r="191" spans="1:14" ht="12.75">
      <c r="A191" s="4" t="s">
        <v>76</v>
      </c>
      <c r="B191" s="4"/>
      <c r="D191" s="81" t="s">
        <v>218</v>
      </c>
      <c r="E191" s="81" t="s">
        <v>51</v>
      </c>
      <c r="F191" s="82" t="s">
        <v>52</v>
      </c>
      <c r="I191" s="81" t="s">
        <v>218</v>
      </c>
      <c r="J191" s="81" t="s">
        <v>51</v>
      </c>
      <c r="K191" s="84" t="s">
        <v>52</v>
      </c>
      <c r="L191" s="4"/>
      <c r="M191" s="4" t="s">
        <v>53</v>
      </c>
      <c r="N191" s="4" t="s">
        <v>53</v>
      </c>
    </row>
    <row r="192" spans="1:14" ht="12.75">
      <c r="A192" s="4" t="s">
        <v>82</v>
      </c>
      <c r="D192" s="83" t="s">
        <v>59</v>
      </c>
      <c r="E192" s="81" t="s">
        <v>219</v>
      </c>
      <c r="F192" s="82" t="s">
        <v>54</v>
      </c>
      <c r="I192" s="81"/>
      <c r="J192" s="81" t="s">
        <v>219</v>
      </c>
      <c r="K192" s="84" t="s">
        <v>54</v>
      </c>
      <c r="L192" s="4"/>
      <c r="M192" s="4" t="s">
        <v>55</v>
      </c>
      <c r="N192" s="81" t="s">
        <v>61</v>
      </c>
    </row>
    <row r="193" spans="1:13" ht="38.25">
      <c r="A193" s="87"/>
      <c r="B193" s="37"/>
      <c r="C193" s="25" t="s">
        <v>13</v>
      </c>
      <c r="D193" s="33" t="s">
        <v>60</v>
      </c>
      <c r="E193" s="33" t="s">
        <v>60</v>
      </c>
      <c r="F193" s="93">
        <f>F169</f>
        <v>24.15</v>
      </c>
      <c r="H193" s="25" t="s">
        <v>13</v>
      </c>
      <c r="I193" s="33" t="s">
        <v>60</v>
      </c>
      <c r="J193" s="33" t="s">
        <v>60</v>
      </c>
      <c r="K193" s="58">
        <f>K169</f>
        <v>24.15</v>
      </c>
      <c r="L193" s="58"/>
      <c r="M193" s="58"/>
    </row>
    <row r="194" spans="3:13" ht="25.5">
      <c r="C194" s="25" t="s">
        <v>216</v>
      </c>
      <c r="D194">
        <v>500</v>
      </c>
      <c r="E194" s="75">
        <f>E170</f>
        <v>1.9777</v>
      </c>
      <c r="F194" s="58">
        <f>D194*E194</f>
        <v>988.85</v>
      </c>
      <c r="H194" s="25" t="s">
        <v>216</v>
      </c>
      <c r="I194">
        <f>D194</f>
        <v>500</v>
      </c>
      <c r="J194" s="95">
        <f>J170</f>
        <v>1.8218489338864514</v>
      </c>
      <c r="K194" s="58">
        <f>I194*J194</f>
        <v>910.9244669432258</v>
      </c>
      <c r="L194" s="58"/>
      <c r="M194" s="58"/>
    </row>
    <row r="195" spans="3:13" ht="27.75" customHeight="1">
      <c r="C195" s="25" t="s">
        <v>211</v>
      </c>
      <c r="D195">
        <f>D194</f>
        <v>500</v>
      </c>
      <c r="E195" s="75">
        <v>3.91</v>
      </c>
      <c r="F195" s="58">
        <f>D195*E195</f>
        <v>1955</v>
      </c>
      <c r="H195" s="25" t="s">
        <v>211</v>
      </c>
      <c r="I195">
        <f>D195</f>
        <v>500</v>
      </c>
      <c r="J195" s="95">
        <f>E195</f>
        <v>3.91</v>
      </c>
      <c r="K195" s="58">
        <f>I195*J195</f>
        <v>1955</v>
      </c>
      <c r="L195" s="58"/>
      <c r="M195" s="58"/>
    </row>
    <row r="196" spans="3:13" ht="27.75" customHeight="1">
      <c r="C196" s="25" t="s">
        <v>194</v>
      </c>
      <c r="D196" s="12">
        <v>100000</v>
      </c>
      <c r="E196" s="75">
        <v>0.0132</v>
      </c>
      <c r="F196" s="58">
        <f>D196*E196</f>
        <v>1320</v>
      </c>
      <c r="H196" s="25" t="s">
        <v>194</v>
      </c>
      <c r="I196" s="12">
        <f>D196</f>
        <v>100000</v>
      </c>
      <c r="J196" s="95">
        <f>E196</f>
        <v>0.0132</v>
      </c>
      <c r="K196" s="58">
        <f>I196*J196</f>
        <v>1320</v>
      </c>
      <c r="L196" s="58"/>
      <c r="M196" s="58"/>
    </row>
    <row r="197" spans="3:11" ht="25.5">
      <c r="C197" s="25" t="s">
        <v>212</v>
      </c>
      <c r="D197" s="117">
        <v>100000</v>
      </c>
      <c r="E197" s="75">
        <f>E173</f>
        <v>0.055</v>
      </c>
      <c r="F197" s="58">
        <f>D197*E197</f>
        <v>5500</v>
      </c>
      <c r="H197" s="25" t="s">
        <v>212</v>
      </c>
      <c r="I197" s="117">
        <f>D197</f>
        <v>100000</v>
      </c>
      <c r="J197" s="95">
        <f>J185</f>
        <v>0.055</v>
      </c>
      <c r="K197" s="58">
        <f>I197*J197</f>
        <v>5500</v>
      </c>
    </row>
    <row r="198" spans="3:11" ht="12.75">
      <c r="C198" s="6"/>
      <c r="H198" s="6"/>
      <c r="J198" s="95"/>
      <c r="K198" s="58"/>
    </row>
    <row r="199" spans="3:14" ht="12.75">
      <c r="C199" t="s">
        <v>191</v>
      </c>
      <c r="F199" s="96">
        <f>SUM(F193:F197)</f>
        <v>9788</v>
      </c>
      <c r="H199" t="s">
        <v>196</v>
      </c>
      <c r="K199" s="96">
        <f>SUM(K193:K197)</f>
        <v>9710.074466943226</v>
      </c>
      <c r="L199" s="58"/>
      <c r="M199" s="58">
        <f>K199-F199</f>
        <v>-77.92553305677393</v>
      </c>
      <c r="N199" s="79">
        <f>K199/F199-1</f>
        <v>-0.007961333577520824</v>
      </c>
    </row>
    <row r="200" spans="6:14" ht="12.75">
      <c r="F200" s="66"/>
      <c r="K200" s="66"/>
      <c r="L200" s="58"/>
      <c r="M200" s="58"/>
      <c r="N200" s="85"/>
    </row>
    <row r="201" spans="1:14" ht="12.75">
      <c r="A201" s="37"/>
      <c r="B201" s="37"/>
      <c r="C201" s="37"/>
      <c r="D201" s="37"/>
      <c r="E201" s="37"/>
      <c r="F201" s="66"/>
      <c r="G201" s="37"/>
      <c r="H201" s="37"/>
      <c r="I201" s="37"/>
      <c r="J201" s="37"/>
      <c r="K201" s="66"/>
      <c r="L201" s="66"/>
      <c r="M201" s="66"/>
      <c r="N201" s="85"/>
    </row>
    <row r="202" ht="12.75">
      <c r="K202" s="73"/>
    </row>
    <row r="203" spans="1:14" ht="12.75">
      <c r="A203" s="4" t="s">
        <v>76</v>
      </c>
      <c r="B203" s="4"/>
      <c r="D203" s="81" t="s">
        <v>218</v>
      </c>
      <c r="E203" s="81" t="s">
        <v>51</v>
      </c>
      <c r="F203" s="82" t="s">
        <v>52</v>
      </c>
      <c r="I203" s="81" t="s">
        <v>218</v>
      </c>
      <c r="J203" s="81" t="s">
        <v>51</v>
      </c>
      <c r="K203" s="84" t="s">
        <v>52</v>
      </c>
      <c r="L203" s="4"/>
      <c r="M203" s="4" t="s">
        <v>53</v>
      </c>
      <c r="N203" s="4" t="s">
        <v>53</v>
      </c>
    </row>
    <row r="204" spans="1:14" ht="12.75">
      <c r="A204" s="4" t="s">
        <v>83</v>
      </c>
      <c r="D204" s="83" t="s">
        <v>59</v>
      </c>
      <c r="E204" s="81" t="s">
        <v>219</v>
      </c>
      <c r="F204" s="82" t="s">
        <v>54</v>
      </c>
      <c r="I204" s="81"/>
      <c r="J204" s="81" t="s">
        <v>219</v>
      </c>
      <c r="K204" s="84" t="s">
        <v>54</v>
      </c>
      <c r="L204" s="4"/>
      <c r="M204" s="4" t="s">
        <v>55</v>
      </c>
      <c r="N204" s="81" t="s">
        <v>61</v>
      </c>
    </row>
    <row r="205" spans="1:13" ht="38.25">
      <c r="A205" s="87"/>
      <c r="B205" s="37"/>
      <c r="C205" s="25" t="s">
        <v>13</v>
      </c>
      <c r="D205" s="33" t="s">
        <v>60</v>
      </c>
      <c r="E205" s="33" t="s">
        <v>60</v>
      </c>
      <c r="F205" s="93">
        <f>F169</f>
        <v>24.15</v>
      </c>
      <c r="H205" s="25" t="s">
        <v>13</v>
      </c>
      <c r="I205" s="33" t="s">
        <v>60</v>
      </c>
      <c r="J205" s="33" t="s">
        <v>60</v>
      </c>
      <c r="K205" s="58">
        <f>K169</f>
        <v>24.15</v>
      </c>
      <c r="L205" s="58"/>
      <c r="M205" s="58"/>
    </row>
    <row r="206" spans="3:13" ht="25.5">
      <c r="C206" s="25" t="s">
        <v>216</v>
      </c>
      <c r="D206">
        <v>1000</v>
      </c>
      <c r="E206" s="75">
        <f>E170</f>
        <v>1.9777</v>
      </c>
      <c r="F206" s="58">
        <f>D206*E206</f>
        <v>1977.7</v>
      </c>
      <c r="H206" s="25" t="s">
        <v>216</v>
      </c>
      <c r="I206">
        <f>D206</f>
        <v>1000</v>
      </c>
      <c r="J206" s="95">
        <f>J170</f>
        <v>1.8218489338864514</v>
      </c>
      <c r="K206" s="58">
        <f>I206*J206</f>
        <v>1821.8489338864515</v>
      </c>
      <c r="L206" s="58"/>
      <c r="M206" s="58"/>
    </row>
    <row r="207" spans="3:13" ht="30" customHeight="1">
      <c r="C207" s="25" t="s">
        <v>211</v>
      </c>
      <c r="D207">
        <f>D206</f>
        <v>1000</v>
      </c>
      <c r="E207" s="75">
        <v>3.91</v>
      </c>
      <c r="F207" s="58">
        <f>D207*E207</f>
        <v>3910</v>
      </c>
      <c r="H207" s="25" t="s">
        <v>211</v>
      </c>
      <c r="I207">
        <f>D207</f>
        <v>1000</v>
      </c>
      <c r="J207" s="95">
        <f>E207</f>
        <v>3.91</v>
      </c>
      <c r="K207" s="58">
        <f>I207*J207</f>
        <v>3910</v>
      </c>
      <c r="L207" s="58"/>
      <c r="M207" s="58"/>
    </row>
    <row r="208" spans="3:13" ht="24.75" customHeight="1">
      <c r="C208" s="25" t="s">
        <v>194</v>
      </c>
      <c r="D208" s="117">
        <v>400000</v>
      </c>
      <c r="E208" s="75">
        <v>0.0132</v>
      </c>
      <c r="F208" s="58">
        <f>D208*E208</f>
        <v>5280</v>
      </c>
      <c r="H208" s="25" t="s">
        <v>194</v>
      </c>
      <c r="I208" s="195">
        <f>D208</f>
        <v>400000</v>
      </c>
      <c r="J208" s="95">
        <f>E208</f>
        <v>0.0132</v>
      </c>
      <c r="K208" s="58">
        <f>I208*J208</f>
        <v>5280</v>
      </c>
      <c r="L208" s="58"/>
      <c r="M208" s="58"/>
    </row>
    <row r="209" spans="3:11" ht="25.5">
      <c r="C209" s="25" t="s">
        <v>212</v>
      </c>
      <c r="D209" s="117">
        <v>400000</v>
      </c>
      <c r="E209" s="75">
        <f>E173</f>
        <v>0.055</v>
      </c>
      <c r="F209" s="58">
        <f>D209*E209</f>
        <v>22000</v>
      </c>
      <c r="H209" s="25" t="s">
        <v>212</v>
      </c>
      <c r="I209" s="117">
        <f>D209</f>
        <v>400000</v>
      </c>
      <c r="J209" s="95">
        <f>E209</f>
        <v>0.055</v>
      </c>
      <c r="K209" s="58">
        <f>I209*J209</f>
        <v>22000</v>
      </c>
    </row>
    <row r="210" spans="3:11" ht="12.75">
      <c r="C210" s="6"/>
      <c r="H210" s="6"/>
      <c r="J210" s="95"/>
      <c r="K210" s="58"/>
    </row>
    <row r="211" spans="3:14" ht="12.75">
      <c r="C211" t="s">
        <v>191</v>
      </c>
      <c r="F211" s="96">
        <f>SUM(F205:F209)</f>
        <v>33191.85</v>
      </c>
      <c r="H211" t="s">
        <v>196</v>
      </c>
      <c r="K211" s="96">
        <f>SUM(K205:K209)</f>
        <v>33035.998933886454</v>
      </c>
      <c r="L211" s="58"/>
      <c r="M211" s="58">
        <f>K211-F211</f>
        <v>-155.85106611354422</v>
      </c>
      <c r="N211" s="79">
        <f>K211/F211-1</f>
        <v>-0.004695461871319195</v>
      </c>
    </row>
    <row r="212" spans="6:14" ht="12.75">
      <c r="F212" s="66"/>
      <c r="K212" s="66"/>
      <c r="L212" s="58"/>
      <c r="M212" s="58"/>
      <c r="N212" s="85"/>
    </row>
    <row r="213" spans="3:13" ht="12.75">
      <c r="C213" s="6"/>
      <c r="E213" s="77"/>
      <c r="F213" s="58"/>
      <c r="H213" s="6"/>
      <c r="J213" s="95"/>
      <c r="K213" s="58"/>
      <c r="L213" s="58"/>
      <c r="M213" s="58"/>
    </row>
    <row r="214" spans="6:13" ht="12.75">
      <c r="F214" s="58"/>
      <c r="J214" s="95"/>
      <c r="K214" s="58"/>
      <c r="L214" s="58"/>
      <c r="M214" s="58"/>
    </row>
    <row r="215" spans="1:14" ht="12.75">
      <c r="A215" s="4" t="s">
        <v>76</v>
      </c>
      <c r="B215" s="4"/>
      <c r="D215" s="81" t="s">
        <v>218</v>
      </c>
      <c r="E215" s="81" t="s">
        <v>51</v>
      </c>
      <c r="F215" s="82" t="s">
        <v>52</v>
      </c>
      <c r="I215" s="81" t="s">
        <v>218</v>
      </c>
      <c r="J215" s="81" t="s">
        <v>51</v>
      </c>
      <c r="K215" s="84" t="s">
        <v>52</v>
      </c>
      <c r="L215" s="4"/>
      <c r="M215" s="4" t="s">
        <v>53</v>
      </c>
      <c r="N215" s="4" t="s">
        <v>53</v>
      </c>
    </row>
    <row r="216" spans="1:14" ht="12.75">
      <c r="A216" s="4" t="s">
        <v>84</v>
      </c>
      <c r="D216" s="83" t="s">
        <v>59</v>
      </c>
      <c r="E216" s="81" t="s">
        <v>219</v>
      </c>
      <c r="F216" s="82" t="s">
        <v>54</v>
      </c>
      <c r="I216" s="81"/>
      <c r="J216" s="81" t="s">
        <v>219</v>
      </c>
      <c r="K216" s="84" t="s">
        <v>54</v>
      </c>
      <c r="L216" s="4"/>
      <c r="M216" s="4" t="s">
        <v>55</v>
      </c>
      <c r="N216" s="81" t="s">
        <v>61</v>
      </c>
    </row>
    <row r="217" spans="1:13" ht="38.25">
      <c r="A217" s="87"/>
      <c r="B217" s="37"/>
      <c r="C217" s="25" t="s">
        <v>13</v>
      </c>
      <c r="D217" s="33" t="s">
        <v>60</v>
      </c>
      <c r="E217" s="33" t="s">
        <v>60</v>
      </c>
      <c r="F217" s="93">
        <f>F169</f>
        <v>24.15</v>
      </c>
      <c r="H217" s="25" t="s">
        <v>13</v>
      </c>
      <c r="I217" s="33" t="s">
        <v>60</v>
      </c>
      <c r="J217" s="33" t="s">
        <v>60</v>
      </c>
      <c r="K217" s="58">
        <f>K169</f>
        <v>24.15</v>
      </c>
      <c r="L217" s="58"/>
      <c r="M217" s="58"/>
    </row>
    <row r="218" spans="3:13" ht="25.5">
      <c r="C218" s="25" t="s">
        <v>216</v>
      </c>
      <c r="D218">
        <v>3000</v>
      </c>
      <c r="E218" s="75">
        <f>E170</f>
        <v>1.9777</v>
      </c>
      <c r="F218" s="58">
        <f>D218*E218</f>
        <v>5933.1</v>
      </c>
      <c r="H218" s="25" t="s">
        <v>216</v>
      </c>
      <c r="I218">
        <f>D218</f>
        <v>3000</v>
      </c>
      <c r="J218" s="95">
        <f>J170</f>
        <v>1.8218489338864514</v>
      </c>
      <c r="K218" s="58">
        <f>I218*J218</f>
        <v>5465.546801659354</v>
      </c>
      <c r="L218" s="58"/>
      <c r="M218" s="58"/>
    </row>
    <row r="219" spans="3:13" ht="27" customHeight="1">
      <c r="C219" s="25" t="s">
        <v>211</v>
      </c>
      <c r="D219">
        <f>D218</f>
        <v>3000</v>
      </c>
      <c r="E219" s="75">
        <v>3.91</v>
      </c>
      <c r="F219" s="58">
        <f>D219*E219</f>
        <v>11730</v>
      </c>
      <c r="H219" s="25" t="s">
        <v>211</v>
      </c>
      <c r="I219">
        <f>D219</f>
        <v>3000</v>
      </c>
      <c r="J219" s="95">
        <f>E219</f>
        <v>3.91</v>
      </c>
      <c r="K219" s="58">
        <f>I219*J219</f>
        <v>11730</v>
      </c>
      <c r="L219" s="58"/>
      <c r="M219" s="58"/>
    </row>
    <row r="220" spans="3:13" ht="27" customHeight="1">
      <c r="C220" s="25" t="s">
        <v>194</v>
      </c>
      <c r="D220" s="12">
        <v>1000000</v>
      </c>
      <c r="E220" s="75">
        <v>0.0132</v>
      </c>
      <c r="F220" s="58">
        <f>D220*E220</f>
        <v>13200</v>
      </c>
      <c r="H220" s="25" t="s">
        <v>194</v>
      </c>
      <c r="I220" s="195">
        <f>D220</f>
        <v>1000000</v>
      </c>
      <c r="J220" s="95">
        <f>E220</f>
        <v>0.0132</v>
      </c>
      <c r="K220" s="58">
        <f>I220*J220</f>
        <v>13200</v>
      </c>
      <c r="L220" s="58"/>
      <c r="M220" s="58"/>
    </row>
    <row r="221" spans="3:11" ht="25.5">
      <c r="C221" s="25" t="s">
        <v>212</v>
      </c>
      <c r="D221" s="12">
        <v>1000000</v>
      </c>
      <c r="E221" s="75">
        <f>E173</f>
        <v>0.055</v>
      </c>
      <c r="F221" s="58">
        <f>D221*E221</f>
        <v>55000</v>
      </c>
      <c r="H221" s="25" t="s">
        <v>212</v>
      </c>
      <c r="I221" s="117">
        <f>D221</f>
        <v>1000000</v>
      </c>
      <c r="J221" s="95">
        <f>E221</f>
        <v>0.055</v>
      </c>
      <c r="K221" s="58">
        <f>I221*J221</f>
        <v>55000</v>
      </c>
    </row>
    <row r="222" spans="3:11" ht="12.75">
      <c r="C222" s="6"/>
      <c r="H222" s="6"/>
      <c r="J222" s="95"/>
      <c r="K222" s="58"/>
    </row>
    <row r="223" spans="3:14" ht="12.75">
      <c r="C223" t="s">
        <v>191</v>
      </c>
      <c r="F223" s="96">
        <f>SUM(F217:F221)</f>
        <v>85887.25</v>
      </c>
      <c r="H223" t="s">
        <v>196</v>
      </c>
      <c r="K223" s="96">
        <f>SUM(K217:K221)</f>
        <v>85419.69680165936</v>
      </c>
      <c r="L223" s="58"/>
      <c r="M223" s="58">
        <f>K223-F223</f>
        <v>-467.55319834063994</v>
      </c>
      <c r="N223" s="79">
        <f>K223/F223-1</f>
        <v>-0.0054438021748355325</v>
      </c>
    </row>
    <row r="224" spans="6:14" ht="12.75">
      <c r="F224" s="66"/>
      <c r="K224" s="66"/>
      <c r="L224" s="58"/>
      <c r="M224" s="58"/>
      <c r="N224" s="85"/>
    </row>
    <row r="225" spans="6:13" ht="12.75">
      <c r="F225" s="58"/>
      <c r="J225" s="95"/>
      <c r="K225" s="58"/>
      <c r="L225" s="58"/>
      <c r="M225" s="58"/>
    </row>
    <row r="226" spans="3:13" ht="12.75">
      <c r="C226" s="6"/>
      <c r="E226" s="77"/>
      <c r="F226" s="58"/>
      <c r="J226" s="95"/>
      <c r="K226" s="58"/>
      <c r="L226" s="58"/>
      <c r="M226" s="58"/>
    </row>
    <row r="227" spans="1:14" ht="12.75">
      <c r="A227" s="4" t="s">
        <v>76</v>
      </c>
      <c r="B227" s="4"/>
      <c r="D227" s="81" t="s">
        <v>218</v>
      </c>
      <c r="E227" s="81" t="s">
        <v>51</v>
      </c>
      <c r="F227" s="82" t="s">
        <v>52</v>
      </c>
      <c r="I227" s="81" t="s">
        <v>218</v>
      </c>
      <c r="J227" s="81" t="s">
        <v>51</v>
      </c>
      <c r="K227" s="84" t="s">
        <v>52</v>
      </c>
      <c r="L227" s="4"/>
      <c r="M227" s="4" t="s">
        <v>53</v>
      </c>
      <c r="N227" s="4" t="s">
        <v>53</v>
      </c>
    </row>
    <row r="228" spans="1:14" ht="12.75">
      <c r="A228" s="4" t="s">
        <v>85</v>
      </c>
      <c r="D228" s="83" t="s">
        <v>59</v>
      </c>
      <c r="E228" s="81" t="s">
        <v>219</v>
      </c>
      <c r="F228" s="82" t="s">
        <v>54</v>
      </c>
      <c r="I228" s="81"/>
      <c r="J228" s="81" t="s">
        <v>219</v>
      </c>
      <c r="K228" s="84" t="s">
        <v>54</v>
      </c>
      <c r="L228" s="4"/>
      <c r="M228" s="4" t="s">
        <v>55</v>
      </c>
      <c r="N228" s="81" t="s">
        <v>61</v>
      </c>
    </row>
    <row r="229" spans="1:13" ht="38.25">
      <c r="A229" s="87"/>
      <c r="B229" s="37"/>
      <c r="C229" s="25" t="s">
        <v>13</v>
      </c>
      <c r="D229" s="33" t="s">
        <v>60</v>
      </c>
      <c r="E229" s="33" t="s">
        <v>60</v>
      </c>
      <c r="F229" s="93">
        <f>F169</f>
        <v>24.15</v>
      </c>
      <c r="H229" s="25" t="s">
        <v>13</v>
      </c>
      <c r="I229" s="33" t="s">
        <v>60</v>
      </c>
      <c r="J229" s="33" t="s">
        <v>60</v>
      </c>
      <c r="K229" s="58">
        <f>K169</f>
        <v>24.15</v>
      </c>
      <c r="L229" s="58"/>
      <c r="M229" s="58"/>
    </row>
    <row r="230" spans="3:13" ht="25.5">
      <c r="C230" s="25" t="s">
        <v>216</v>
      </c>
      <c r="D230">
        <v>4000</v>
      </c>
      <c r="E230" s="75">
        <f>E170</f>
        <v>1.9777</v>
      </c>
      <c r="F230" s="58">
        <f>D230*E230</f>
        <v>7910.8</v>
      </c>
      <c r="H230" s="25" t="s">
        <v>216</v>
      </c>
      <c r="I230">
        <f>D230</f>
        <v>4000</v>
      </c>
      <c r="J230" s="94">
        <f>J170</f>
        <v>1.8218489338864514</v>
      </c>
      <c r="K230" s="58">
        <f>I230*J230</f>
        <v>7287.395735545806</v>
      </c>
      <c r="L230" s="58"/>
      <c r="M230" s="58"/>
    </row>
    <row r="231" spans="3:13" ht="33" customHeight="1">
      <c r="C231" s="25" t="s">
        <v>211</v>
      </c>
      <c r="D231">
        <f>D230</f>
        <v>4000</v>
      </c>
      <c r="E231" s="75">
        <v>3.91</v>
      </c>
      <c r="F231" s="58">
        <f>D231*E231</f>
        <v>15640</v>
      </c>
      <c r="H231" s="25" t="s">
        <v>211</v>
      </c>
      <c r="I231">
        <f>D231</f>
        <v>4000</v>
      </c>
      <c r="J231" s="95">
        <f>E231</f>
        <v>3.91</v>
      </c>
      <c r="K231" s="58">
        <f>I231*J231</f>
        <v>15640</v>
      </c>
      <c r="L231" s="58"/>
      <c r="M231" s="58"/>
    </row>
    <row r="232" spans="3:13" ht="30.75" customHeight="1">
      <c r="C232" s="25" t="s">
        <v>194</v>
      </c>
      <c r="D232" s="12">
        <v>1800000</v>
      </c>
      <c r="E232" s="75">
        <v>0.0132</v>
      </c>
      <c r="F232" s="58">
        <f>D232*E232</f>
        <v>23760</v>
      </c>
      <c r="H232" s="25" t="s">
        <v>194</v>
      </c>
      <c r="I232" s="195">
        <f>D232</f>
        <v>1800000</v>
      </c>
      <c r="J232" s="95">
        <f>E232</f>
        <v>0.0132</v>
      </c>
      <c r="K232" s="58">
        <f>I232*J232</f>
        <v>23760</v>
      </c>
      <c r="L232" s="58"/>
      <c r="M232" s="58"/>
    </row>
    <row r="233" spans="3:11" ht="25.5">
      <c r="C233" s="25" t="s">
        <v>212</v>
      </c>
      <c r="D233" s="12">
        <v>1800000</v>
      </c>
      <c r="E233" s="75">
        <f>E173</f>
        <v>0.055</v>
      </c>
      <c r="F233" s="58">
        <f>D233*E233</f>
        <v>99000</v>
      </c>
      <c r="H233" s="25" t="s">
        <v>212</v>
      </c>
      <c r="I233" s="117">
        <f>D233</f>
        <v>1800000</v>
      </c>
      <c r="J233" s="95">
        <f>E233</f>
        <v>0.055</v>
      </c>
      <c r="K233" s="58">
        <f>I233*J233</f>
        <v>99000</v>
      </c>
    </row>
    <row r="234" spans="3:11" ht="12.75">
      <c r="C234" s="6"/>
      <c r="H234" s="6"/>
      <c r="J234" s="95"/>
      <c r="K234" s="58"/>
    </row>
    <row r="235" spans="3:14" ht="12.75">
      <c r="C235" t="s">
        <v>191</v>
      </c>
      <c r="F235" s="96">
        <f>SUM(F229:F233)</f>
        <v>146334.95</v>
      </c>
      <c r="H235" t="s">
        <v>196</v>
      </c>
      <c r="K235" s="96">
        <f>SUM(K229:K233)</f>
        <v>145711.5457355458</v>
      </c>
      <c r="L235" s="58"/>
      <c r="M235" s="58">
        <f>K235-F235</f>
        <v>-623.404264454206</v>
      </c>
      <c r="N235" s="79">
        <f>K235/F235-1</f>
        <v>-0.0042601187512224525</v>
      </c>
    </row>
    <row r="236" spans="1:14" ht="13.5" thickBot="1">
      <c r="A236" s="107"/>
      <c r="B236" s="107"/>
      <c r="C236" s="202"/>
      <c r="D236" s="107"/>
      <c r="E236" s="203"/>
      <c r="F236" s="115"/>
      <c r="G236" s="107"/>
      <c r="H236" s="202"/>
      <c r="I236" s="107"/>
      <c r="J236" s="116"/>
      <c r="K236" s="115"/>
      <c r="L236" s="115"/>
      <c r="M236" s="115"/>
      <c r="N236" s="107"/>
    </row>
    <row r="237" spans="3:13" ht="12.75">
      <c r="C237" s="6"/>
      <c r="E237" s="77"/>
      <c r="F237" s="58"/>
      <c r="J237" s="95"/>
      <c r="K237" s="58"/>
      <c r="L237" s="58"/>
      <c r="M237" s="58"/>
    </row>
    <row r="238" spans="1:14" ht="15.75">
      <c r="A238" s="28" t="s">
        <v>58</v>
      </c>
      <c r="B238" s="28"/>
      <c r="F238" s="58"/>
      <c r="J238" s="95"/>
      <c r="K238" s="58"/>
      <c r="L238" s="58"/>
      <c r="M238" s="58"/>
      <c r="N238" s="76"/>
    </row>
    <row r="239" spans="1:14" ht="15.75">
      <c r="A239" s="28"/>
      <c r="B239" s="28"/>
      <c r="F239" s="58"/>
      <c r="J239" s="95"/>
      <c r="K239" s="58"/>
      <c r="L239" s="58"/>
      <c r="M239" s="58"/>
      <c r="N239" s="76"/>
    </row>
    <row r="240" spans="1:14" ht="15.75">
      <c r="A240" s="113" t="s">
        <v>220</v>
      </c>
      <c r="B240" s="28"/>
      <c r="F240" s="58"/>
      <c r="J240" s="95"/>
      <c r="K240" s="58"/>
      <c r="L240" s="58"/>
      <c r="M240" s="58"/>
      <c r="N240" s="76"/>
    </row>
    <row r="241" spans="1:14" ht="15.75">
      <c r="A241" s="113" t="s">
        <v>214</v>
      </c>
      <c r="B241" s="28"/>
      <c r="F241" s="58"/>
      <c r="J241" s="95"/>
      <c r="K241" s="58"/>
      <c r="L241" s="58"/>
      <c r="M241" s="58"/>
      <c r="N241" s="76"/>
    </row>
    <row r="242" spans="1:14" ht="15.75">
      <c r="A242" s="113" t="s">
        <v>296</v>
      </c>
      <c r="B242" s="28"/>
      <c r="F242" s="58"/>
      <c r="J242" s="95"/>
      <c r="K242" s="58"/>
      <c r="L242" s="58"/>
      <c r="M242" s="58"/>
      <c r="N242" s="76"/>
    </row>
    <row r="243" spans="1:14" ht="14.25">
      <c r="A243" s="113" t="s">
        <v>215</v>
      </c>
      <c r="F243" s="58"/>
      <c r="J243" s="95"/>
      <c r="K243" s="58"/>
      <c r="L243" s="58"/>
      <c r="M243" s="58"/>
      <c r="N243" s="76"/>
    </row>
    <row r="244" spans="1:14" ht="14.25">
      <c r="A244" s="113"/>
      <c r="F244" s="58"/>
      <c r="J244" s="95"/>
      <c r="K244" s="58"/>
      <c r="L244" s="58"/>
      <c r="M244" s="58"/>
      <c r="N244" s="76"/>
    </row>
    <row r="245" spans="3:15" ht="15">
      <c r="C245" s="86" t="s">
        <v>191</v>
      </c>
      <c r="D245" s="43"/>
      <c r="E245" s="43"/>
      <c r="F245" s="43"/>
      <c r="H245" s="86" t="s">
        <v>208</v>
      </c>
      <c r="I245" s="43"/>
      <c r="J245" s="43"/>
      <c r="K245" s="80"/>
      <c r="L245" s="43"/>
      <c r="M245" s="43"/>
      <c r="N245" s="43"/>
      <c r="O245" s="37"/>
    </row>
    <row r="246" spans="6:13" ht="12.75">
      <c r="F246" s="58"/>
      <c r="J246" s="95"/>
      <c r="K246" s="58"/>
      <c r="L246" s="58"/>
      <c r="M246" s="58"/>
    </row>
    <row r="247" spans="1:11" ht="15">
      <c r="A247" s="88" t="s">
        <v>56</v>
      </c>
      <c r="B247" s="4"/>
      <c r="F247" s="73"/>
      <c r="K247" s="73"/>
    </row>
    <row r="248" spans="4:14" ht="12.75">
      <c r="D248" s="81" t="s">
        <v>218</v>
      </c>
      <c r="E248" s="81" t="s">
        <v>51</v>
      </c>
      <c r="F248" s="82" t="s">
        <v>52</v>
      </c>
      <c r="I248" s="81" t="s">
        <v>218</v>
      </c>
      <c r="J248" s="81" t="s">
        <v>51</v>
      </c>
      <c r="K248" s="84" t="s">
        <v>52</v>
      </c>
      <c r="L248" s="4"/>
      <c r="M248" s="4" t="s">
        <v>53</v>
      </c>
      <c r="N248" s="4" t="s">
        <v>53</v>
      </c>
    </row>
    <row r="249" spans="4:14" ht="12.75">
      <c r="D249" s="83" t="s">
        <v>59</v>
      </c>
      <c r="E249" s="81" t="s">
        <v>219</v>
      </c>
      <c r="F249" s="82" t="s">
        <v>54</v>
      </c>
      <c r="I249" s="81"/>
      <c r="J249" s="81" t="s">
        <v>219</v>
      </c>
      <c r="K249" s="84" t="s">
        <v>54</v>
      </c>
      <c r="L249" s="4"/>
      <c r="M249" s="4" t="s">
        <v>55</v>
      </c>
      <c r="N249" s="81" t="s">
        <v>61</v>
      </c>
    </row>
    <row r="250" spans="1:13" ht="38.25">
      <c r="A250" s="87"/>
      <c r="B250" s="37"/>
      <c r="C250" s="25" t="s">
        <v>13</v>
      </c>
      <c r="D250" s="33" t="s">
        <v>60</v>
      </c>
      <c r="E250" s="33" t="s">
        <v>60</v>
      </c>
      <c r="F250" s="242">
        <f>'9. Service Charge Adj.'!E25</f>
        <v>0</v>
      </c>
      <c r="H250" s="25" t="s">
        <v>13</v>
      </c>
      <c r="I250" s="33" t="s">
        <v>60</v>
      </c>
      <c r="J250" s="33" t="s">
        <v>60</v>
      </c>
      <c r="K250" s="58">
        <f>'10. 2004 Rate Schedule '!F34</f>
        <v>0</v>
      </c>
      <c r="L250" s="58"/>
      <c r="M250" s="58"/>
    </row>
    <row r="251" spans="3:13" ht="25.5">
      <c r="C251" s="25" t="s">
        <v>87</v>
      </c>
      <c r="D251">
        <v>60</v>
      </c>
      <c r="E251" s="192">
        <v>0</v>
      </c>
      <c r="F251" s="58">
        <f>D251*E251</f>
        <v>0</v>
      </c>
      <c r="H251" s="25" t="s">
        <v>87</v>
      </c>
      <c r="I251">
        <v>60</v>
      </c>
      <c r="J251" s="95" t="e">
        <f>'10. 2004 Rate Schedule '!F35</f>
        <v>#DIV/0!</v>
      </c>
      <c r="K251" s="58" t="e">
        <f>I251*J251</f>
        <v>#DIV/0!</v>
      </c>
      <c r="L251" s="58"/>
      <c r="M251" s="58"/>
    </row>
    <row r="252" spans="3:13" ht="25.5">
      <c r="C252" s="25" t="s">
        <v>211</v>
      </c>
      <c r="D252">
        <f>D251</f>
        <v>60</v>
      </c>
      <c r="E252" s="75">
        <v>4.2138</v>
      </c>
      <c r="F252" s="58">
        <f>D252*E252</f>
        <v>252.828</v>
      </c>
      <c r="H252" s="25" t="s">
        <v>211</v>
      </c>
      <c r="I252">
        <f>D252</f>
        <v>60</v>
      </c>
      <c r="J252" s="95">
        <f>E252</f>
        <v>4.2138</v>
      </c>
      <c r="K252" s="58">
        <f>I252*J252</f>
        <v>252.828</v>
      </c>
      <c r="L252" s="58"/>
      <c r="M252" s="58"/>
    </row>
    <row r="253" spans="3:13" ht="25.5">
      <c r="C253" s="25" t="s">
        <v>194</v>
      </c>
      <c r="D253" s="12">
        <v>15000</v>
      </c>
      <c r="E253" s="75">
        <v>0.0132</v>
      </c>
      <c r="F253" s="58">
        <f>D253*E253</f>
        <v>198</v>
      </c>
      <c r="H253" s="25" t="s">
        <v>194</v>
      </c>
      <c r="I253" s="12">
        <f>D253</f>
        <v>15000</v>
      </c>
      <c r="J253" s="95">
        <f>E253</f>
        <v>0.0132</v>
      </c>
      <c r="K253" s="58">
        <f>I253*J253</f>
        <v>198</v>
      </c>
      <c r="L253" s="58"/>
      <c r="M253" s="58"/>
    </row>
    <row r="254" spans="3:11" ht="25.5">
      <c r="C254" s="25" t="s">
        <v>212</v>
      </c>
      <c r="D254" s="12">
        <f>D253</f>
        <v>15000</v>
      </c>
      <c r="E254" s="75">
        <v>0.055</v>
      </c>
      <c r="F254" s="58">
        <f>D254*E254</f>
        <v>825</v>
      </c>
      <c r="H254" s="25" t="s">
        <v>212</v>
      </c>
      <c r="I254" s="12">
        <f>D253</f>
        <v>15000</v>
      </c>
      <c r="J254" s="95">
        <f>E254</f>
        <v>0.055</v>
      </c>
      <c r="K254" s="58">
        <f>I254*J254</f>
        <v>825</v>
      </c>
    </row>
    <row r="255" spans="3:11" ht="12.75">
      <c r="C255" s="6"/>
      <c r="H255" s="6"/>
      <c r="J255" s="95"/>
      <c r="K255" s="58"/>
    </row>
    <row r="256" spans="3:14" ht="12.75">
      <c r="C256" t="s">
        <v>191</v>
      </c>
      <c r="F256" s="96">
        <f>SUM(F250:F254)</f>
        <v>1275.828</v>
      </c>
      <c r="H256" t="s">
        <v>196</v>
      </c>
      <c r="K256" s="96" t="e">
        <f>SUM(K250:K254)</f>
        <v>#DIV/0!</v>
      </c>
      <c r="L256" s="58"/>
      <c r="M256" s="58" t="e">
        <f>K256-F256</f>
        <v>#DIV/0!</v>
      </c>
      <c r="N256" s="79" t="e">
        <f>K256/F256-1</f>
        <v>#DIV/0!</v>
      </c>
    </row>
    <row r="257" spans="6:14" ht="12.75">
      <c r="F257" s="66"/>
      <c r="K257" s="66"/>
      <c r="L257" s="58"/>
      <c r="M257" s="58"/>
      <c r="N257" s="85"/>
    </row>
    <row r="258" spans="1:13" ht="15.75">
      <c r="A258" s="28"/>
      <c r="B258" s="28"/>
      <c r="F258" s="58"/>
      <c r="J258" s="95"/>
      <c r="K258" s="58"/>
      <c r="L258" s="58"/>
      <c r="M258" s="58"/>
    </row>
    <row r="259" spans="3:14" ht="12.75">
      <c r="C259" s="6"/>
      <c r="E259" s="77"/>
      <c r="F259" s="58"/>
      <c r="J259" s="95"/>
      <c r="K259" s="58"/>
      <c r="L259" s="58"/>
      <c r="M259" s="58"/>
      <c r="N259" s="76"/>
    </row>
    <row r="260" spans="1:14" ht="12.75">
      <c r="A260" s="4" t="s">
        <v>76</v>
      </c>
      <c r="B260" s="4"/>
      <c r="D260" s="81" t="s">
        <v>218</v>
      </c>
      <c r="E260" s="81" t="s">
        <v>51</v>
      </c>
      <c r="F260" s="82" t="s">
        <v>52</v>
      </c>
      <c r="I260" s="81" t="s">
        <v>218</v>
      </c>
      <c r="J260" s="81" t="s">
        <v>51</v>
      </c>
      <c r="K260" s="84" t="s">
        <v>52</v>
      </c>
      <c r="L260" s="4"/>
      <c r="M260" s="4" t="s">
        <v>53</v>
      </c>
      <c r="N260" s="4" t="s">
        <v>53</v>
      </c>
    </row>
    <row r="261" spans="1:14" ht="12.75">
      <c r="A261" s="4" t="s">
        <v>81</v>
      </c>
      <c r="D261" s="83" t="s">
        <v>59</v>
      </c>
      <c r="E261" s="81" t="s">
        <v>219</v>
      </c>
      <c r="F261" s="82" t="s">
        <v>54</v>
      </c>
      <c r="I261" s="81"/>
      <c r="J261" s="81" t="s">
        <v>219</v>
      </c>
      <c r="K261" s="84" t="s">
        <v>54</v>
      </c>
      <c r="L261" s="4"/>
      <c r="M261" s="4" t="s">
        <v>55</v>
      </c>
      <c r="N261" s="81" t="s">
        <v>61</v>
      </c>
    </row>
    <row r="262" spans="1:13" ht="38.25">
      <c r="A262" s="87"/>
      <c r="B262" s="37"/>
      <c r="C262" s="25" t="s">
        <v>13</v>
      </c>
      <c r="D262" s="33" t="s">
        <v>60</v>
      </c>
      <c r="E262" s="33" t="s">
        <v>60</v>
      </c>
      <c r="F262" s="93">
        <f>F250</f>
        <v>0</v>
      </c>
      <c r="H262" s="25" t="s">
        <v>13</v>
      </c>
      <c r="I262" s="33" t="s">
        <v>60</v>
      </c>
      <c r="J262" s="33" t="s">
        <v>60</v>
      </c>
      <c r="K262" s="58">
        <f>K250</f>
        <v>0</v>
      </c>
      <c r="L262" s="58"/>
      <c r="M262" s="58"/>
    </row>
    <row r="263" spans="3:13" ht="25.5">
      <c r="C263" s="25" t="s">
        <v>216</v>
      </c>
      <c r="D263">
        <v>100</v>
      </c>
      <c r="E263" s="75">
        <f>E251</f>
        <v>0</v>
      </c>
      <c r="F263" s="58">
        <f>D263*E263</f>
        <v>0</v>
      </c>
      <c r="H263" s="25" t="s">
        <v>216</v>
      </c>
      <c r="I263">
        <f>D263</f>
        <v>100</v>
      </c>
      <c r="J263" s="95" t="e">
        <f>J251</f>
        <v>#DIV/0!</v>
      </c>
      <c r="K263" s="58" t="e">
        <f>I263*J263</f>
        <v>#DIV/0!</v>
      </c>
      <c r="L263" s="58"/>
      <c r="M263" s="58"/>
    </row>
    <row r="264" spans="3:13" ht="25.5">
      <c r="C264" s="25" t="s">
        <v>211</v>
      </c>
      <c r="D264">
        <f>D263</f>
        <v>100</v>
      </c>
      <c r="E264" s="75">
        <f>E252</f>
        <v>4.2138</v>
      </c>
      <c r="F264" s="58">
        <f>D264*E264</f>
        <v>421.38</v>
      </c>
      <c r="H264" s="25" t="s">
        <v>211</v>
      </c>
      <c r="I264">
        <f>D264</f>
        <v>100</v>
      </c>
      <c r="J264" s="95">
        <f>E264</f>
        <v>4.2138</v>
      </c>
      <c r="K264" s="58">
        <f>I264*J264</f>
        <v>421.38</v>
      </c>
      <c r="L264" s="58"/>
      <c r="M264" s="58"/>
    </row>
    <row r="265" spans="3:13" ht="25.5">
      <c r="C265" s="25" t="s">
        <v>194</v>
      </c>
      <c r="D265" s="12">
        <v>40000</v>
      </c>
      <c r="E265" s="75">
        <v>0.0132</v>
      </c>
      <c r="F265" s="58">
        <f>D265*E265</f>
        <v>528</v>
      </c>
      <c r="H265" s="25" t="s">
        <v>194</v>
      </c>
      <c r="I265" s="12">
        <f>D265</f>
        <v>40000</v>
      </c>
      <c r="J265" s="95">
        <f>E265</f>
        <v>0.0132</v>
      </c>
      <c r="K265" s="58">
        <f>I265*J265</f>
        <v>528</v>
      </c>
      <c r="L265" s="58"/>
      <c r="M265" s="58"/>
    </row>
    <row r="266" spans="3:11" ht="25.5">
      <c r="C266" s="25" t="s">
        <v>212</v>
      </c>
      <c r="D266" s="117">
        <v>40000</v>
      </c>
      <c r="E266" s="75">
        <f>E254</f>
        <v>0.055</v>
      </c>
      <c r="F266" s="58">
        <f>D266*E266</f>
        <v>2200</v>
      </c>
      <c r="H266" s="25" t="s">
        <v>212</v>
      </c>
      <c r="I266" s="194">
        <f>D266</f>
        <v>40000</v>
      </c>
      <c r="J266" s="95">
        <f>E266</f>
        <v>0.055</v>
      </c>
      <c r="K266" s="58">
        <f>I266*J266</f>
        <v>2200</v>
      </c>
    </row>
    <row r="267" spans="3:11" ht="12.75">
      <c r="C267" s="6"/>
      <c r="H267" s="6"/>
      <c r="J267" s="95"/>
      <c r="K267" s="58"/>
    </row>
    <row r="268" spans="3:14" ht="12.75">
      <c r="C268" t="s">
        <v>191</v>
      </c>
      <c r="F268" s="96">
        <f>SUM(F262:F266)</f>
        <v>3149.38</v>
      </c>
      <c r="H268" t="s">
        <v>196</v>
      </c>
      <c r="K268" s="96" t="e">
        <f>SUM(K262:K266)</f>
        <v>#DIV/0!</v>
      </c>
      <c r="L268" s="58"/>
      <c r="M268" s="58" t="e">
        <f>K268-F268</f>
        <v>#DIV/0!</v>
      </c>
      <c r="N268" s="79" t="e">
        <f>K268/F268-1</f>
        <v>#DIV/0!</v>
      </c>
    </row>
    <row r="269" ht="12.75">
      <c r="K269" s="73"/>
    </row>
    <row r="270" spans="6:14" ht="12.75">
      <c r="F270" s="58"/>
      <c r="J270" s="95"/>
      <c r="K270" s="58"/>
      <c r="L270" s="58"/>
      <c r="M270" s="58"/>
      <c r="N270" s="76"/>
    </row>
    <row r="271" spans="6:13" ht="12.75">
      <c r="F271" s="58"/>
      <c r="J271" s="95"/>
      <c r="K271" s="58"/>
      <c r="L271" s="58"/>
      <c r="M271" s="58"/>
    </row>
    <row r="272" spans="1:14" ht="12.75">
      <c r="A272" s="4" t="s">
        <v>76</v>
      </c>
      <c r="B272" s="4"/>
      <c r="D272" s="81" t="s">
        <v>218</v>
      </c>
      <c r="E272" s="81" t="s">
        <v>51</v>
      </c>
      <c r="F272" s="82" t="s">
        <v>52</v>
      </c>
      <c r="I272" s="81" t="s">
        <v>218</v>
      </c>
      <c r="J272" s="81" t="s">
        <v>51</v>
      </c>
      <c r="K272" s="84" t="s">
        <v>52</v>
      </c>
      <c r="L272" s="4"/>
      <c r="M272" s="4" t="s">
        <v>53</v>
      </c>
      <c r="N272" s="4" t="s">
        <v>53</v>
      </c>
    </row>
    <row r="273" spans="1:14" ht="12.75">
      <c r="A273" s="4" t="s">
        <v>82</v>
      </c>
      <c r="D273" s="83" t="s">
        <v>59</v>
      </c>
      <c r="E273" s="81" t="s">
        <v>219</v>
      </c>
      <c r="F273" s="82" t="s">
        <v>54</v>
      </c>
      <c r="I273" s="81"/>
      <c r="J273" s="81" t="s">
        <v>219</v>
      </c>
      <c r="K273" s="84" t="s">
        <v>54</v>
      </c>
      <c r="L273" s="4"/>
      <c r="M273" s="4" t="s">
        <v>55</v>
      </c>
      <c r="N273" s="81" t="s">
        <v>61</v>
      </c>
    </row>
    <row r="274" spans="1:13" ht="38.25">
      <c r="A274" s="87"/>
      <c r="B274" s="37"/>
      <c r="C274" s="25" t="s">
        <v>13</v>
      </c>
      <c r="D274" s="33" t="s">
        <v>60</v>
      </c>
      <c r="E274" s="33" t="s">
        <v>60</v>
      </c>
      <c r="F274" s="93">
        <f>F250</f>
        <v>0</v>
      </c>
      <c r="H274" s="25" t="s">
        <v>13</v>
      </c>
      <c r="I274" s="33" t="s">
        <v>60</v>
      </c>
      <c r="J274" s="33" t="s">
        <v>60</v>
      </c>
      <c r="K274" s="58">
        <f>K250</f>
        <v>0</v>
      </c>
      <c r="L274" s="58"/>
      <c r="M274" s="58"/>
    </row>
    <row r="275" spans="3:13" ht="25.5">
      <c r="C275" s="25" t="s">
        <v>216</v>
      </c>
      <c r="D275">
        <v>500</v>
      </c>
      <c r="E275" s="75">
        <f>E251</f>
        <v>0</v>
      </c>
      <c r="F275" s="58">
        <f>D275*E275</f>
        <v>0</v>
      </c>
      <c r="H275" s="25" t="s">
        <v>216</v>
      </c>
      <c r="I275">
        <f>D275</f>
        <v>500</v>
      </c>
      <c r="J275" s="95" t="e">
        <f>J251</f>
        <v>#DIV/0!</v>
      </c>
      <c r="K275" s="58" t="e">
        <f>I275*J275</f>
        <v>#DIV/0!</v>
      </c>
      <c r="L275" s="58"/>
      <c r="M275" s="58"/>
    </row>
    <row r="276" spans="3:13" ht="25.5">
      <c r="C276" s="25" t="s">
        <v>211</v>
      </c>
      <c r="D276">
        <f>D275</f>
        <v>500</v>
      </c>
      <c r="E276" s="75">
        <f>E252</f>
        <v>4.2138</v>
      </c>
      <c r="F276" s="58">
        <f>D276*E276</f>
        <v>2106.9</v>
      </c>
      <c r="H276" s="25" t="s">
        <v>211</v>
      </c>
      <c r="I276">
        <f>D276</f>
        <v>500</v>
      </c>
      <c r="J276" s="95">
        <f>E276</f>
        <v>4.2138</v>
      </c>
      <c r="K276" s="58">
        <f>I276*J276</f>
        <v>2106.9</v>
      </c>
      <c r="L276" s="58"/>
      <c r="M276" s="58"/>
    </row>
    <row r="277" spans="3:13" ht="25.5">
      <c r="C277" s="25" t="s">
        <v>194</v>
      </c>
      <c r="D277" s="12">
        <v>100000</v>
      </c>
      <c r="E277" s="75">
        <v>0.0132</v>
      </c>
      <c r="F277" s="58">
        <f>D277*E277</f>
        <v>1320</v>
      </c>
      <c r="H277" s="25" t="s">
        <v>194</v>
      </c>
      <c r="I277" s="12">
        <f>D277</f>
        <v>100000</v>
      </c>
      <c r="J277" s="95">
        <f>E277</f>
        <v>0.0132</v>
      </c>
      <c r="K277" s="58">
        <f>I277*J277</f>
        <v>1320</v>
      </c>
      <c r="L277" s="58"/>
      <c r="M277" s="58"/>
    </row>
    <row r="278" spans="3:11" ht="25.5">
      <c r="C278" s="25" t="s">
        <v>212</v>
      </c>
      <c r="D278" s="117">
        <v>100000</v>
      </c>
      <c r="E278" s="75">
        <f>E254</f>
        <v>0.055</v>
      </c>
      <c r="F278" s="58">
        <f>D278*E278</f>
        <v>5500</v>
      </c>
      <c r="H278" s="25" t="s">
        <v>212</v>
      </c>
      <c r="I278" s="117">
        <f>D278</f>
        <v>100000</v>
      </c>
      <c r="J278" s="95">
        <f>J266</f>
        <v>0.055</v>
      </c>
      <c r="K278" s="58">
        <f>I278*J278</f>
        <v>5500</v>
      </c>
    </row>
    <row r="279" spans="3:11" ht="12.75">
      <c r="C279" s="6"/>
      <c r="H279" s="6"/>
      <c r="J279" s="95"/>
      <c r="K279" s="58"/>
    </row>
    <row r="280" spans="3:14" ht="12.75">
      <c r="C280" t="s">
        <v>191</v>
      </c>
      <c r="F280" s="96">
        <f>SUM(F274:F278)</f>
        <v>8926.9</v>
      </c>
      <c r="H280" t="s">
        <v>196</v>
      </c>
      <c r="K280" s="96" t="e">
        <f>SUM(K274:K278)</f>
        <v>#DIV/0!</v>
      </c>
      <c r="L280" s="58"/>
      <c r="M280" s="58" t="e">
        <f>K280-F280</f>
        <v>#DIV/0!</v>
      </c>
      <c r="N280" s="79" t="e">
        <f>K280/F280-1</f>
        <v>#DIV/0!</v>
      </c>
    </row>
    <row r="281" spans="6:14" ht="12.75">
      <c r="F281" s="66"/>
      <c r="K281" s="66"/>
      <c r="L281" s="58"/>
      <c r="M281" s="58"/>
      <c r="N281" s="85"/>
    </row>
    <row r="282" spans="1:14" ht="12.75">
      <c r="A282" s="37"/>
      <c r="B282" s="37"/>
      <c r="C282" s="37"/>
      <c r="D282" s="37"/>
      <c r="E282" s="37"/>
      <c r="F282" s="66"/>
      <c r="G282" s="37"/>
      <c r="H282" s="37"/>
      <c r="I282" s="37"/>
      <c r="J282" s="37"/>
      <c r="K282" s="66"/>
      <c r="L282" s="66"/>
      <c r="M282" s="66"/>
      <c r="N282" s="85"/>
    </row>
    <row r="283" ht="12.75">
      <c r="K283" s="73"/>
    </row>
    <row r="284" spans="1:14" ht="12.75">
      <c r="A284" s="4" t="s">
        <v>76</v>
      </c>
      <c r="B284" s="4"/>
      <c r="D284" s="81" t="s">
        <v>218</v>
      </c>
      <c r="E284" s="81" t="s">
        <v>51</v>
      </c>
      <c r="F284" s="82" t="s">
        <v>52</v>
      </c>
      <c r="I284" s="81" t="s">
        <v>218</v>
      </c>
      <c r="J284" s="81" t="s">
        <v>51</v>
      </c>
      <c r="K284" s="84" t="s">
        <v>52</v>
      </c>
      <c r="L284" s="4"/>
      <c r="M284" s="4" t="s">
        <v>53</v>
      </c>
      <c r="N284" s="4" t="s">
        <v>53</v>
      </c>
    </row>
    <row r="285" spans="1:14" ht="12.75">
      <c r="A285" s="4" t="s">
        <v>83</v>
      </c>
      <c r="D285" s="83" t="s">
        <v>59</v>
      </c>
      <c r="E285" s="81" t="s">
        <v>219</v>
      </c>
      <c r="F285" s="82" t="s">
        <v>54</v>
      </c>
      <c r="I285" s="81"/>
      <c r="J285" s="81" t="s">
        <v>219</v>
      </c>
      <c r="K285" s="84" t="s">
        <v>54</v>
      </c>
      <c r="L285" s="4"/>
      <c r="M285" s="4" t="s">
        <v>55</v>
      </c>
      <c r="N285" s="81" t="s">
        <v>61</v>
      </c>
    </row>
    <row r="286" spans="1:13" ht="38.25">
      <c r="A286" s="87"/>
      <c r="B286" s="37"/>
      <c r="C286" s="25" t="s">
        <v>13</v>
      </c>
      <c r="D286" s="33" t="s">
        <v>60</v>
      </c>
      <c r="E286" s="33" t="s">
        <v>60</v>
      </c>
      <c r="F286" s="93">
        <f>F250</f>
        <v>0</v>
      </c>
      <c r="H286" s="25" t="s">
        <v>13</v>
      </c>
      <c r="I286" s="33" t="s">
        <v>60</v>
      </c>
      <c r="J286" s="33" t="s">
        <v>60</v>
      </c>
      <c r="K286" s="58">
        <f>K250</f>
        <v>0</v>
      </c>
      <c r="L286" s="58"/>
      <c r="M286" s="58"/>
    </row>
    <row r="287" spans="3:13" ht="25.5">
      <c r="C287" s="25" t="s">
        <v>216</v>
      </c>
      <c r="D287">
        <v>1000</v>
      </c>
      <c r="E287" s="75">
        <f>E251</f>
        <v>0</v>
      </c>
      <c r="F287" s="58">
        <f>D287*E287</f>
        <v>0</v>
      </c>
      <c r="H287" s="25" t="s">
        <v>216</v>
      </c>
      <c r="I287">
        <f>D287</f>
        <v>1000</v>
      </c>
      <c r="J287" s="95" t="e">
        <f>J251</f>
        <v>#DIV/0!</v>
      </c>
      <c r="K287" s="58" t="e">
        <f>I287*J287</f>
        <v>#DIV/0!</v>
      </c>
      <c r="L287" s="58"/>
      <c r="M287" s="58"/>
    </row>
    <row r="288" spans="3:13" ht="25.5">
      <c r="C288" s="25" t="s">
        <v>211</v>
      </c>
      <c r="D288">
        <f>D287</f>
        <v>1000</v>
      </c>
      <c r="E288" s="75">
        <f>E252</f>
        <v>4.2138</v>
      </c>
      <c r="F288" s="58">
        <f>D288*E288</f>
        <v>4213.8</v>
      </c>
      <c r="H288" s="25" t="s">
        <v>211</v>
      </c>
      <c r="I288">
        <f>D288</f>
        <v>1000</v>
      </c>
      <c r="J288" s="95">
        <f>E288</f>
        <v>4.2138</v>
      </c>
      <c r="K288" s="58">
        <f>I288*J288</f>
        <v>4213.8</v>
      </c>
      <c r="L288" s="58"/>
      <c r="M288" s="58"/>
    </row>
    <row r="289" spans="3:13" ht="25.5">
      <c r="C289" s="25" t="s">
        <v>194</v>
      </c>
      <c r="D289" s="117">
        <v>400000</v>
      </c>
      <c r="E289" s="75">
        <v>0.0132</v>
      </c>
      <c r="F289" s="58">
        <f>D289*E289</f>
        <v>5280</v>
      </c>
      <c r="H289" s="25" t="s">
        <v>194</v>
      </c>
      <c r="I289" s="195">
        <f>D289</f>
        <v>400000</v>
      </c>
      <c r="J289" s="95">
        <f>E289</f>
        <v>0.0132</v>
      </c>
      <c r="K289" s="58">
        <f>I289*J289</f>
        <v>5280</v>
      </c>
      <c r="L289" s="58"/>
      <c r="M289" s="58"/>
    </row>
    <row r="290" spans="3:11" ht="25.5">
      <c r="C290" s="25" t="s">
        <v>212</v>
      </c>
      <c r="D290" s="117">
        <v>400000</v>
      </c>
      <c r="E290" s="75">
        <f>E254</f>
        <v>0.055</v>
      </c>
      <c r="F290" s="58">
        <f>D290*E290</f>
        <v>22000</v>
      </c>
      <c r="H290" s="25" t="s">
        <v>212</v>
      </c>
      <c r="I290" s="117">
        <f>D290</f>
        <v>400000</v>
      </c>
      <c r="J290" s="95">
        <f>E290</f>
        <v>0.055</v>
      </c>
      <c r="K290" s="58">
        <f>I290*J290</f>
        <v>22000</v>
      </c>
    </row>
    <row r="291" spans="3:11" ht="12.75">
      <c r="C291" s="6"/>
      <c r="H291" s="6"/>
      <c r="J291" s="95"/>
      <c r="K291" s="58"/>
    </row>
    <row r="292" spans="3:14" ht="12.75">
      <c r="C292" t="s">
        <v>191</v>
      </c>
      <c r="F292" s="96">
        <f>SUM(F286:F290)</f>
        <v>31493.8</v>
      </c>
      <c r="H292" t="s">
        <v>196</v>
      </c>
      <c r="K292" s="96" t="e">
        <f>SUM(K286:K290)</f>
        <v>#DIV/0!</v>
      </c>
      <c r="L292" s="58"/>
      <c r="M292" s="58" t="e">
        <f>K292-F292</f>
        <v>#DIV/0!</v>
      </c>
      <c r="N292" s="79" t="e">
        <f>K292/F292-1</f>
        <v>#DIV/0!</v>
      </c>
    </row>
    <row r="293" spans="6:14" ht="12.75">
      <c r="F293" s="66"/>
      <c r="K293" s="66"/>
      <c r="L293" s="58"/>
      <c r="M293" s="58"/>
      <c r="N293" s="85"/>
    </row>
    <row r="294" spans="3:13" ht="12.75">
      <c r="C294" s="6"/>
      <c r="E294" s="77"/>
      <c r="F294" s="58"/>
      <c r="H294" s="6"/>
      <c r="J294" s="95"/>
      <c r="K294" s="58"/>
      <c r="L294" s="58"/>
      <c r="M294" s="58"/>
    </row>
    <row r="295" spans="6:13" ht="12.75">
      <c r="F295" s="58"/>
      <c r="J295" s="95"/>
      <c r="K295" s="58"/>
      <c r="L295" s="58"/>
      <c r="M295" s="58"/>
    </row>
    <row r="296" spans="1:14" ht="12.75">
      <c r="A296" s="4" t="s">
        <v>76</v>
      </c>
      <c r="B296" s="4"/>
      <c r="D296" s="81" t="s">
        <v>218</v>
      </c>
      <c r="E296" s="81" t="s">
        <v>51</v>
      </c>
      <c r="F296" s="82" t="s">
        <v>52</v>
      </c>
      <c r="I296" s="81" t="s">
        <v>218</v>
      </c>
      <c r="J296" s="81" t="s">
        <v>51</v>
      </c>
      <c r="K296" s="84" t="s">
        <v>52</v>
      </c>
      <c r="L296" s="4"/>
      <c r="M296" s="4" t="s">
        <v>53</v>
      </c>
      <c r="N296" s="4" t="s">
        <v>53</v>
      </c>
    </row>
    <row r="297" spans="1:14" ht="12.75">
      <c r="A297" s="4" t="s">
        <v>84</v>
      </c>
      <c r="D297" s="83" t="s">
        <v>59</v>
      </c>
      <c r="E297" s="81" t="s">
        <v>219</v>
      </c>
      <c r="F297" s="82" t="s">
        <v>54</v>
      </c>
      <c r="I297" s="81"/>
      <c r="J297" s="81" t="s">
        <v>219</v>
      </c>
      <c r="K297" s="84" t="s">
        <v>54</v>
      </c>
      <c r="L297" s="4"/>
      <c r="M297" s="4" t="s">
        <v>55</v>
      </c>
      <c r="N297" s="81" t="s">
        <v>61</v>
      </c>
    </row>
    <row r="298" spans="1:13" ht="38.25">
      <c r="A298" s="87"/>
      <c r="B298" s="37"/>
      <c r="C298" s="25" t="s">
        <v>13</v>
      </c>
      <c r="D298" s="33" t="s">
        <v>60</v>
      </c>
      <c r="E298" s="33" t="s">
        <v>60</v>
      </c>
      <c r="F298" s="93">
        <f>F250</f>
        <v>0</v>
      </c>
      <c r="H298" s="25" t="s">
        <v>13</v>
      </c>
      <c r="I298" s="33" t="s">
        <v>60</v>
      </c>
      <c r="J298" s="33" t="s">
        <v>60</v>
      </c>
      <c r="K298" s="58">
        <f>K250</f>
        <v>0</v>
      </c>
      <c r="L298" s="58"/>
      <c r="M298" s="58"/>
    </row>
    <row r="299" spans="3:13" ht="25.5">
      <c r="C299" s="25" t="s">
        <v>216</v>
      </c>
      <c r="D299">
        <v>3000</v>
      </c>
      <c r="E299" s="75">
        <f>E251</f>
        <v>0</v>
      </c>
      <c r="F299" s="58">
        <f>D299*E299</f>
        <v>0</v>
      </c>
      <c r="H299" s="25" t="s">
        <v>216</v>
      </c>
      <c r="I299">
        <f>D299</f>
        <v>3000</v>
      </c>
      <c r="J299" s="95" t="e">
        <f>J251</f>
        <v>#DIV/0!</v>
      </c>
      <c r="K299" s="58" t="e">
        <f>I299*J299</f>
        <v>#DIV/0!</v>
      </c>
      <c r="L299" s="58"/>
      <c r="M299" s="58"/>
    </row>
    <row r="300" spans="3:13" ht="25.5">
      <c r="C300" s="25" t="s">
        <v>211</v>
      </c>
      <c r="D300">
        <f>D299</f>
        <v>3000</v>
      </c>
      <c r="E300" s="75">
        <f>E252</f>
        <v>4.2138</v>
      </c>
      <c r="F300" s="58">
        <f>D300*E300</f>
        <v>12641.4</v>
      </c>
      <c r="H300" s="25" t="s">
        <v>211</v>
      </c>
      <c r="I300">
        <f>D300</f>
        <v>3000</v>
      </c>
      <c r="J300" s="95">
        <f>E300</f>
        <v>4.2138</v>
      </c>
      <c r="K300" s="58">
        <f>I300*J300</f>
        <v>12641.4</v>
      </c>
      <c r="L300" s="58"/>
      <c r="M300" s="58"/>
    </row>
    <row r="301" spans="3:13" ht="25.5">
      <c r="C301" s="25" t="s">
        <v>194</v>
      </c>
      <c r="D301" s="12">
        <v>1000000</v>
      </c>
      <c r="E301" s="75">
        <v>0.0132</v>
      </c>
      <c r="F301" s="58">
        <f>D301*E301</f>
        <v>13200</v>
      </c>
      <c r="H301" s="25" t="s">
        <v>194</v>
      </c>
      <c r="I301" s="195">
        <f>D301</f>
        <v>1000000</v>
      </c>
      <c r="J301" s="95">
        <f>E301</f>
        <v>0.0132</v>
      </c>
      <c r="K301" s="58">
        <f>I301*J301</f>
        <v>13200</v>
      </c>
      <c r="L301" s="58"/>
      <c r="M301" s="58"/>
    </row>
    <row r="302" spans="3:11" ht="25.5">
      <c r="C302" s="25" t="s">
        <v>212</v>
      </c>
      <c r="D302" s="12">
        <v>1000000</v>
      </c>
      <c r="E302" s="75">
        <f>E254</f>
        <v>0.055</v>
      </c>
      <c r="F302" s="58">
        <f>D302*E302</f>
        <v>55000</v>
      </c>
      <c r="H302" s="25" t="s">
        <v>212</v>
      </c>
      <c r="I302" s="117">
        <f>D302</f>
        <v>1000000</v>
      </c>
      <c r="J302" s="95">
        <f>E302</f>
        <v>0.055</v>
      </c>
      <c r="K302" s="58">
        <f>I302*J302</f>
        <v>55000</v>
      </c>
    </row>
    <row r="303" spans="3:11" ht="12.75">
      <c r="C303" s="6"/>
      <c r="H303" s="6"/>
      <c r="J303" s="95"/>
      <c r="K303" s="58"/>
    </row>
    <row r="304" spans="3:14" ht="12.75">
      <c r="C304" t="s">
        <v>191</v>
      </c>
      <c r="F304" s="96">
        <f>SUM(F298:F302)</f>
        <v>80841.4</v>
      </c>
      <c r="H304" t="s">
        <v>196</v>
      </c>
      <c r="K304" s="96" t="e">
        <f>SUM(K298:K302)</f>
        <v>#DIV/0!</v>
      </c>
      <c r="L304" s="58"/>
      <c r="M304" s="58" t="e">
        <f>K304-F304</f>
        <v>#DIV/0!</v>
      </c>
      <c r="N304" s="79" t="e">
        <f>K304/F304-1</f>
        <v>#DIV/0!</v>
      </c>
    </row>
    <row r="305" spans="6:14" ht="12.75">
      <c r="F305" s="66"/>
      <c r="K305" s="66"/>
      <c r="L305" s="58"/>
      <c r="M305" s="58"/>
      <c r="N305" s="85"/>
    </row>
    <row r="306" spans="6:13" ht="12.75">
      <c r="F306" s="58"/>
      <c r="J306" s="95"/>
      <c r="K306" s="58"/>
      <c r="L306" s="58"/>
      <c r="M306" s="58"/>
    </row>
    <row r="307" spans="3:13" ht="12.75">
      <c r="C307" s="6"/>
      <c r="E307" s="77"/>
      <c r="F307" s="58"/>
      <c r="J307" s="95"/>
      <c r="K307" s="58"/>
      <c r="L307" s="58"/>
      <c r="M307" s="58"/>
    </row>
    <row r="308" spans="1:14" ht="12.75">
      <c r="A308" s="4" t="s">
        <v>76</v>
      </c>
      <c r="B308" s="4"/>
      <c r="D308" s="81" t="s">
        <v>218</v>
      </c>
      <c r="E308" s="81" t="s">
        <v>51</v>
      </c>
      <c r="F308" s="82" t="s">
        <v>52</v>
      </c>
      <c r="I308" s="81" t="s">
        <v>218</v>
      </c>
      <c r="J308" s="81" t="s">
        <v>51</v>
      </c>
      <c r="K308" s="84" t="s">
        <v>52</v>
      </c>
      <c r="L308" s="4"/>
      <c r="M308" s="4" t="s">
        <v>53</v>
      </c>
      <c r="N308" s="4" t="s">
        <v>53</v>
      </c>
    </row>
    <row r="309" spans="1:14" ht="12.75">
      <c r="A309" s="4" t="s">
        <v>85</v>
      </c>
      <c r="D309" s="83" t="s">
        <v>59</v>
      </c>
      <c r="E309" s="81" t="s">
        <v>219</v>
      </c>
      <c r="F309" s="82" t="s">
        <v>54</v>
      </c>
      <c r="I309" s="81"/>
      <c r="J309" s="81" t="s">
        <v>219</v>
      </c>
      <c r="K309" s="84" t="s">
        <v>54</v>
      </c>
      <c r="L309" s="4"/>
      <c r="M309" s="4" t="s">
        <v>55</v>
      </c>
      <c r="N309" s="81" t="s">
        <v>61</v>
      </c>
    </row>
    <row r="310" spans="1:13" ht="38.25">
      <c r="A310" s="87"/>
      <c r="B310" s="37"/>
      <c r="C310" s="25" t="s">
        <v>13</v>
      </c>
      <c r="D310" s="33" t="s">
        <v>60</v>
      </c>
      <c r="E310" s="33" t="s">
        <v>60</v>
      </c>
      <c r="F310" s="93">
        <f>F250</f>
        <v>0</v>
      </c>
      <c r="H310" s="25" t="s">
        <v>13</v>
      </c>
      <c r="I310" s="33" t="s">
        <v>60</v>
      </c>
      <c r="J310" s="33" t="s">
        <v>60</v>
      </c>
      <c r="K310" s="58">
        <f>K250</f>
        <v>0</v>
      </c>
      <c r="L310" s="58"/>
      <c r="M310" s="58"/>
    </row>
    <row r="311" spans="3:13" ht="25.5">
      <c r="C311" s="25" t="s">
        <v>216</v>
      </c>
      <c r="D311">
        <v>4000</v>
      </c>
      <c r="E311" s="75">
        <f>E251</f>
        <v>0</v>
      </c>
      <c r="F311" s="58">
        <f>D311*E311</f>
        <v>0</v>
      </c>
      <c r="H311" s="25" t="s">
        <v>216</v>
      </c>
      <c r="I311">
        <f>D311</f>
        <v>4000</v>
      </c>
      <c r="J311" s="94" t="e">
        <f>J251</f>
        <v>#DIV/0!</v>
      </c>
      <c r="K311" s="58" t="e">
        <f>I311*J311</f>
        <v>#DIV/0!</v>
      </c>
      <c r="L311" s="58"/>
      <c r="M311" s="58"/>
    </row>
    <row r="312" spans="3:13" ht="25.5">
      <c r="C312" s="25" t="s">
        <v>211</v>
      </c>
      <c r="D312">
        <f>D311</f>
        <v>4000</v>
      </c>
      <c r="E312" s="75">
        <f>E252</f>
        <v>4.2138</v>
      </c>
      <c r="F312" s="58">
        <f>D312*E312</f>
        <v>16855.2</v>
      </c>
      <c r="H312" s="25" t="s">
        <v>211</v>
      </c>
      <c r="I312">
        <f>D312</f>
        <v>4000</v>
      </c>
      <c r="J312" s="95">
        <f>E312</f>
        <v>4.2138</v>
      </c>
      <c r="K312" s="58">
        <f>I312*J312</f>
        <v>16855.2</v>
      </c>
      <c r="L312" s="58"/>
      <c r="M312" s="58"/>
    </row>
    <row r="313" spans="3:13" ht="25.5">
      <c r="C313" s="25" t="s">
        <v>194</v>
      </c>
      <c r="D313" s="12">
        <v>1800000</v>
      </c>
      <c r="E313" s="75">
        <v>0.0132</v>
      </c>
      <c r="F313" s="58">
        <f>D313*E313</f>
        <v>23760</v>
      </c>
      <c r="H313" s="25" t="s">
        <v>194</v>
      </c>
      <c r="I313" s="195">
        <f>D313</f>
        <v>1800000</v>
      </c>
      <c r="J313" s="95">
        <f>E313</f>
        <v>0.0132</v>
      </c>
      <c r="K313" s="58">
        <f>I313*J313</f>
        <v>23760</v>
      </c>
      <c r="L313" s="58"/>
      <c r="M313" s="58"/>
    </row>
    <row r="314" spans="3:11" ht="25.5">
      <c r="C314" s="25" t="s">
        <v>212</v>
      </c>
      <c r="D314" s="12">
        <v>1800000</v>
      </c>
      <c r="E314" s="75">
        <f>E254</f>
        <v>0.055</v>
      </c>
      <c r="F314" s="58">
        <f>D314*E314</f>
        <v>99000</v>
      </c>
      <c r="H314" s="25" t="s">
        <v>212</v>
      </c>
      <c r="I314" s="117">
        <f>D314</f>
        <v>1800000</v>
      </c>
      <c r="J314" s="95">
        <f>E314</f>
        <v>0.055</v>
      </c>
      <c r="K314" s="58">
        <f>I314*J314</f>
        <v>99000</v>
      </c>
    </row>
    <row r="315" spans="3:11" ht="12.75">
      <c r="C315" s="6"/>
      <c r="H315" s="6"/>
      <c r="J315" s="95"/>
      <c r="K315" s="58"/>
    </row>
    <row r="316" spans="3:14" ht="12.75">
      <c r="C316" t="s">
        <v>191</v>
      </c>
      <c r="F316" s="96">
        <f>SUM(F310:F314)</f>
        <v>139615.2</v>
      </c>
      <c r="H316" t="s">
        <v>196</v>
      </c>
      <c r="K316" s="96" t="e">
        <f>SUM(K310:K314)</f>
        <v>#DIV/0!</v>
      </c>
      <c r="L316" s="58"/>
      <c r="M316" s="58" t="e">
        <f>K316-F316</f>
        <v>#DIV/0!</v>
      </c>
      <c r="N316" s="79" t="e">
        <f>K316/F316-1</f>
        <v>#DIV/0!</v>
      </c>
    </row>
    <row r="317" spans="1:14" ht="12.75">
      <c r="A317" s="37"/>
      <c r="B317" s="37"/>
      <c r="C317" s="199"/>
      <c r="D317" s="37"/>
      <c r="E317" s="200"/>
      <c r="F317" s="66"/>
      <c r="G317" s="37"/>
      <c r="H317" s="199"/>
      <c r="I317" s="37"/>
      <c r="J317" s="196"/>
      <c r="K317" s="66"/>
      <c r="L317" s="66"/>
      <c r="M317" s="66"/>
      <c r="N317" s="37"/>
    </row>
    <row r="318" spans="1:14" ht="13.5" thickBot="1">
      <c r="A318" s="107"/>
      <c r="B318" s="107"/>
      <c r="C318" s="107"/>
      <c r="D318" s="205"/>
      <c r="E318" s="206"/>
      <c r="F318" s="115"/>
      <c r="G318" s="107"/>
      <c r="H318" s="107"/>
      <c r="I318" s="207"/>
      <c r="J318" s="203"/>
      <c r="K318" s="115"/>
      <c r="L318" s="115"/>
      <c r="M318" s="115"/>
      <c r="N318" s="208"/>
    </row>
    <row r="319" spans="3:13" ht="12.75">
      <c r="C319" s="6"/>
      <c r="E319" s="77"/>
      <c r="F319" s="58"/>
      <c r="J319" s="95"/>
      <c r="K319" s="58"/>
      <c r="L319" s="58"/>
      <c r="M319" s="58"/>
    </row>
    <row r="320" spans="1:14" ht="15.75">
      <c r="A320" s="256" t="s">
        <v>300</v>
      </c>
      <c r="B320" s="28"/>
      <c r="F320" s="58"/>
      <c r="J320" s="95"/>
      <c r="K320" s="58"/>
      <c r="L320" s="58"/>
      <c r="M320" s="58"/>
      <c r="N320" s="76"/>
    </row>
    <row r="321" spans="1:14" ht="15.75">
      <c r="A321" s="256"/>
      <c r="B321" s="28"/>
      <c r="F321" s="58"/>
      <c r="J321" s="95"/>
      <c r="K321" s="58"/>
      <c r="L321" s="58"/>
      <c r="M321" s="58"/>
      <c r="N321" s="76"/>
    </row>
    <row r="322" spans="1:14" ht="15.75">
      <c r="A322" s="267" t="s">
        <v>220</v>
      </c>
      <c r="B322" s="28"/>
      <c r="F322" s="58"/>
      <c r="J322" s="95"/>
      <c r="K322" s="58"/>
      <c r="L322" s="58"/>
      <c r="M322" s="58"/>
      <c r="N322" s="76"/>
    </row>
    <row r="323" spans="1:14" ht="15.75">
      <c r="A323" s="267" t="s">
        <v>214</v>
      </c>
      <c r="B323" s="28"/>
      <c r="F323" s="58"/>
      <c r="J323" s="95"/>
      <c r="K323" s="58"/>
      <c r="L323" s="58"/>
      <c r="M323" s="58"/>
      <c r="N323" s="76"/>
    </row>
    <row r="324" spans="1:14" ht="15.75">
      <c r="A324" s="267" t="s">
        <v>296</v>
      </c>
      <c r="B324" s="28"/>
      <c r="F324" s="58"/>
      <c r="J324" s="95"/>
      <c r="K324" s="58"/>
      <c r="L324" s="58"/>
      <c r="M324" s="58"/>
      <c r="N324" s="76"/>
    </row>
    <row r="325" spans="1:14" ht="14.25">
      <c r="A325" s="267" t="s">
        <v>215</v>
      </c>
      <c r="F325" s="58"/>
      <c r="J325" s="95"/>
      <c r="K325" s="58"/>
      <c r="L325" s="58"/>
      <c r="M325" s="58"/>
      <c r="N325" s="76"/>
    </row>
    <row r="326" spans="1:14" ht="14.25">
      <c r="A326" s="267"/>
      <c r="F326" s="58"/>
      <c r="J326" s="95"/>
      <c r="K326" s="58"/>
      <c r="L326" s="58"/>
      <c r="M326" s="58"/>
      <c r="N326" s="76"/>
    </row>
    <row r="327" spans="1:15" ht="15">
      <c r="A327" s="252"/>
      <c r="C327" s="86" t="s">
        <v>191</v>
      </c>
      <c r="D327" s="43"/>
      <c r="E327" s="43"/>
      <c r="F327" s="43"/>
      <c r="H327" s="86" t="s">
        <v>208</v>
      </c>
      <c r="I327" s="43"/>
      <c r="J327" s="43"/>
      <c r="K327" s="80"/>
      <c r="L327" s="43"/>
      <c r="M327" s="43"/>
      <c r="N327" s="43"/>
      <c r="O327" s="37"/>
    </row>
    <row r="328" spans="1:13" ht="12.75">
      <c r="A328" s="252"/>
      <c r="F328" s="58"/>
      <c r="J328" s="95"/>
      <c r="K328" s="58"/>
      <c r="L328" s="58"/>
      <c r="M328" s="58"/>
    </row>
    <row r="329" spans="1:11" ht="15">
      <c r="A329" s="268" t="s">
        <v>56</v>
      </c>
      <c r="B329" s="4"/>
      <c r="F329" s="73"/>
      <c r="K329" s="73"/>
    </row>
    <row r="330" spans="1:14" ht="12.75">
      <c r="A330" s="252"/>
      <c r="D330" s="81" t="s">
        <v>218</v>
      </c>
      <c r="E330" s="81" t="s">
        <v>51</v>
      </c>
      <c r="F330" s="82" t="s">
        <v>52</v>
      </c>
      <c r="I330" s="81" t="s">
        <v>218</v>
      </c>
      <c r="J330" s="81" t="s">
        <v>51</v>
      </c>
      <c r="K330" s="84" t="s">
        <v>52</v>
      </c>
      <c r="L330" s="4"/>
      <c r="M330" s="4" t="s">
        <v>53</v>
      </c>
      <c r="N330" s="4" t="s">
        <v>53</v>
      </c>
    </row>
    <row r="331" spans="1:14" ht="12.75">
      <c r="A331" s="252"/>
      <c r="D331" s="83" t="s">
        <v>59</v>
      </c>
      <c r="E331" s="81" t="s">
        <v>219</v>
      </c>
      <c r="F331" s="82" t="s">
        <v>54</v>
      </c>
      <c r="I331" s="81"/>
      <c r="J331" s="81" t="s">
        <v>219</v>
      </c>
      <c r="K331" s="84" t="s">
        <v>54</v>
      </c>
      <c r="L331" s="4"/>
      <c r="M331" s="4" t="s">
        <v>55</v>
      </c>
      <c r="N331" s="81" t="s">
        <v>61</v>
      </c>
    </row>
    <row r="332" spans="1:13" ht="38.25">
      <c r="A332" s="269"/>
      <c r="B332" s="37"/>
      <c r="C332" s="25" t="s">
        <v>13</v>
      </c>
      <c r="D332" s="33" t="s">
        <v>60</v>
      </c>
      <c r="E332" s="33" t="s">
        <v>60</v>
      </c>
      <c r="F332" s="242">
        <f>'9. Service Charge Adj.'!E26</f>
        <v>0</v>
      </c>
      <c r="H332" s="25" t="s">
        <v>13</v>
      </c>
      <c r="I332" s="33" t="s">
        <v>60</v>
      </c>
      <c r="J332" s="33" t="s">
        <v>60</v>
      </c>
      <c r="K332" s="58">
        <f>'10. 2004 Rate Schedule '!F40</f>
        <v>0</v>
      </c>
      <c r="L332" s="58"/>
      <c r="M332" s="58"/>
    </row>
    <row r="333" spans="1:13" ht="25.5">
      <c r="A333" s="252"/>
      <c r="C333" s="25" t="s">
        <v>87</v>
      </c>
      <c r="D333">
        <v>60</v>
      </c>
      <c r="E333" s="192">
        <v>0</v>
      </c>
      <c r="F333" s="58">
        <f>D333*E333</f>
        <v>0</v>
      </c>
      <c r="H333" s="25" t="s">
        <v>87</v>
      </c>
      <c r="I333">
        <v>60</v>
      </c>
      <c r="J333" s="95" t="e">
        <f>'10. 2004 Rate Schedule '!F41</f>
        <v>#DIV/0!</v>
      </c>
      <c r="K333" s="58" t="e">
        <f>I333*J333</f>
        <v>#DIV/0!</v>
      </c>
      <c r="L333" s="58"/>
      <c r="M333" s="58"/>
    </row>
    <row r="334" spans="1:13" ht="25.5">
      <c r="A334" s="252"/>
      <c r="C334" s="25" t="s">
        <v>211</v>
      </c>
      <c r="D334">
        <f>D333</f>
        <v>60</v>
      </c>
      <c r="E334" s="75">
        <v>4.2138</v>
      </c>
      <c r="F334" s="58">
        <f>D334*E334</f>
        <v>252.828</v>
      </c>
      <c r="H334" s="25" t="s">
        <v>211</v>
      </c>
      <c r="I334">
        <f>D334</f>
        <v>60</v>
      </c>
      <c r="J334" s="95">
        <f>E334</f>
        <v>4.2138</v>
      </c>
      <c r="K334" s="58">
        <f>I334*J334</f>
        <v>252.828</v>
      </c>
      <c r="L334" s="58"/>
      <c r="M334" s="58"/>
    </row>
    <row r="335" spans="1:13" ht="25.5">
      <c r="A335" s="252"/>
      <c r="C335" s="25" t="s">
        <v>194</v>
      </c>
      <c r="D335" s="12">
        <v>15000</v>
      </c>
      <c r="E335" s="75">
        <v>0.0132</v>
      </c>
      <c r="F335" s="58">
        <f>D335*E335</f>
        <v>198</v>
      </c>
      <c r="H335" s="25" t="s">
        <v>194</v>
      </c>
      <c r="I335" s="12">
        <f>D335</f>
        <v>15000</v>
      </c>
      <c r="J335" s="95">
        <f>E335</f>
        <v>0.0132</v>
      </c>
      <c r="K335" s="58">
        <f>I335*J335</f>
        <v>198</v>
      </c>
      <c r="L335" s="58"/>
      <c r="M335" s="58"/>
    </row>
    <row r="336" spans="1:11" ht="25.5">
      <c r="A336" s="252"/>
      <c r="C336" s="25" t="s">
        <v>212</v>
      </c>
      <c r="D336" s="12">
        <f>D335</f>
        <v>15000</v>
      </c>
      <c r="E336" s="75">
        <v>0.055</v>
      </c>
      <c r="F336" s="58">
        <f>D336*E336</f>
        <v>825</v>
      </c>
      <c r="H336" s="25" t="s">
        <v>212</v>
      </c>
      <c r="I336" s="12">
        <f>D335</f>
        <v>15000</v>
      </c>
      <c r="J336" s="95">
        <f>E336</f>
        <v>0.055</v>
      </c>
      <c r="K336" s="58">
        <f>I336*J336</f>
        <v>825</v>
      </c>
    </row>
    <row r="337" spans="1:11" ht="12.75">
      <c r="A337" s="252"/>
      <c r="C337" s="6"/>
      <c r="H337" s="6"/>
      <c r="J337" s="95"/>
      <c r="K337" s="58"/>
    </row>
    <row r="338" spans="1:14" ht="12.75">
      <c r="A338" s="252"/>
      <c r="C338" t="s">
        <v>191</v>
      </c>
      <c r="F338" s="96">
        <f>SUM(F332:F336)</f>
        <v>1275.828</v>
      </c>
      <c r="H338" t="s">
        <v>196</v>
      </c>
      <c r="K338" s="96" t="e">
        <f>SUM(K332:K336)</f>
        <v>#DIV/0!</v>
      </c>
      <c r="L338" s="58"/>
      <c r="M338" s="58" t="e">
        <f>K338-F338</f>
        <v>#DIV/0!</v>
      </c>
      <c r="N338" s="79" t="e">
        <f>K338/F338-1</f>
        <v>#DIV/0!</v>
      </c>
    </row>
    <row r="339" spans="1:14" ht="12.75">
      <c r="A339" s="252"/>
      <c r="F339" s="66"/>
      <c r="K339" s="66"/>
      <c r="L339" s="58"/>
      <c r="M339" s="58"/>
      <c r="N339" s="85"/>
    </row>
    <row r="340" spans="1:13" ht="15.75">
      <c r="A340" s="256"/>
      <c r="B340" s="28"/>
      <c r="F340" s="58"/>
      <c r="J340" s="95"/>
      <c r="K340" s="58"/>
      <c r="L340" s="58"/>
      <c r="M340" s="58"/>
    </row>
    <row r="341" spans="1:14" ht="12.75">
      <c r="A341" s="252"/>
      <c r="C341" s="6"/>
      <c r="E341" s="77"/>
      <c r="F341" s="58"/>
      <c r="J341" s="95"/>
      <c r="K341" s="58"/>
      <c r="L341" s="58"/>
      <c r="M341" s="58"/>
      <c r="N341" s="76"/>
    </row>
    <row r="342" spans="1:14" ht="12.75">
      <c r="A342" s="270" t="s">
        <v>76</v>
      </c>
      <c r="B342" s="4"/>
      <c r="D342" s="81" t="s">
        <v>218</v>
      </c>
      <c r="E342" s="81" t="s">
        <v>51</v>
      </c>
      <c r="F342" s="82" t="s">
        <v>52</v>
      </c>
      <c r="I342" s="81" t="s">
        <v>218</v>
      </c>
      <c r="J342" s="81" t="s">
        <v>51</v>
      </c>
      <c r="K342" s="84" t="s">
        <v>52</v>
      </c>
      <c r="L342" s="4"/>
      <c r="M342" s="4" t="s">
        <v>53</v>
      </c>
      <c r="N342" s="4" t="s">
        <v>53</v>
      </c>
    </row>
    <row r="343" spans="1:14" ht="12.75">
      <c r="A343" s="270" t="s">
        <v>81</v>
      </c>
      <c r="D343" s="83" t="s">
        <v>59</v>
      </c>
      <c r="E343" s="81" t="s">
        <v>219</v>
      </c>
      <c r="F343" s="82" t="s">
        <v>54</v>
      </c>
      <c r="I343" s="81"/>
      <c r="J343" s="81" t="s">
        <v>219</v>
      </c>
      <c r="K343" s="84" t="s">
        <v>54</v>
      </c>
      <c r="L343" s="4"/>
      <c r="M343" s="4" t="s">
        <v>55</v>
      </c>
      <c r="N343" s="81" t="s">
        <v>61</v>
      </c>
    </row>
    <row r="344" spans="1:13" ht="38.25">
      <c r="A344" s="269"/>
      <c r="B344" s="37"/>
      <c r="C344" s="25" t="s">
        <v>13</v>
      </c>
      <c r="D344" s="33" t="s">
        <v>60</v>
      </c>
      <c r="E344" s="33" t="s">
        <v>60</v>
      </c>
      <c r="F344" s="93">
        <f>F332</f>
        <v>0</v>
      </c>
      <c r="H344" s="25" t="s">
        <v>13</v>
      </c>
      <c r="I344" s="33" t="s">
        <v>60</v>
      </c>
      <c r="J344" s="33" t="s">
        <v>60</v>
      </c>
      <c r="K344" s="58">
        <f>K332</f>
        <v>0</v>
      </c>
      <c r="L344" s="58"/>
      <c r="M344" s="58"/>
    </row>
    <row r="345" spans="1:13" ht="25.5">
      <c r="A345" s="252"/>
      <c r="C345" s="25" t="s">
        <v>216</v>
      </c>
      <c r="D345">
        <v>100</v>
      </c>
      <c r="E345" s="75">
        <f>E333</f>
        <v>0</v>
      </c>
      <c r="F345" s="58">
        <f>D345*E345</f>
        <v>0</v>
      </c>
      <c r="H345" s="25" t="s">
        <v>216</v>
      </c>
      <c r="I345">
        <f>D345</f>
        <v>100</v>
      </c>
      <c r="J345" s="95" t="e">
        <f>J333</f>
        <v>#DIV/0!</v>
      </c>
      <c r="K345" s="58" t="e">
        <f>I345*J345</f>
        <v>#DIV/0!</v>
      </c>
      <c r="L345" s="58"/>
      <c r="M345" s="58"/>
    </row>
    <row r="346" spans="1:13" ht="25.5">
      <c r="A346" s="252"/>
      <c r="C346" s="25" t="s">
        <v>211</v>
      </c>
      <c r="D346">
        <f>D345</f>
        <v>100</v>
      </c>
      <c r="E346" s="75">
        <f>E334</f>
        <v>4.2138</v>
      </c>
      <c r="F346" s="58">
        <f>D346*E346</f>
        <v>421.38</v>
      </c>
      <c r="H346" s="25" t="s">
        <v>211</v>
      </c>
      <c r="I346">
        <f>D346</f>
        <v>100</v>
      </c>
      <c r="J346" s="95">
        <f>E346</f>
        <v>4.2138</v>
      </c>
      <c r="K346" s="58">
        <f>I346*J346</f>
        <v>421.38</v>
      </c>
      <c r="L346" s="58"/>
      <c r="M346" s="58"/>
    </row>
    <row r="347" spans="1:13" ht="25.5">
      <c r="A347" s="252"/>
      <c r="C347" s="25" t="s">
        <v>194</v>
      </c>
      <c r="D347" s="12">
        <v>40000</v>
      </c>
      <c r="E347" s="75">
        <v>0.0132</v>
      </c>
      <c r="F347" s="58">
        <f>D347*E347</f>
        <v>528</v>
      </c>
      <c r="H347" s="25" t="s">
        <v>194</v>
      </c>
      <c r="I347" s="12">
        <f>D347</f>
        <v>40000</v>
      </c>
      <c r="J347" s="95">
        <f>E347</f>
        <v>0.0132</v>
      </c>
      <c r="K347" s="58">
        <f>I347*J347</f>
        <v>528</v>
      </c>
      <c r="L347" s="58"/>
      <c r="M347" s="58"/>
    </row>
    <row r="348" spans="1:11" ht="25.5">
      <c r="A348" s="252"/>
      <c r="C348" s="25" t="s">
        <v>212</v>
      </c>
      <c r="D348" s="117">
        <v>40000</v>
      </c>
      <c r="E348" s="75">
        <f>E336</f>
        <v>0.055</v>
      </c>
      <c r="F348" s="58">
        <f>D348*E348</f>
        <v>2200</v>
      </c>
      <c r="H348" s="25" t="s">
        <v>212</v>
      </c>
      <c r="I348" s="194">
        <f>D348</f>
        <v>40000</v>
      </c>
      <c r="J348" s="95">
        <f>E348</f>
        <v>0.055</v>
      </c>
      <c r="K348" s="58">
        <f>I348*J348</f>
        <v>2200</v>
      </c>
    </row>
    <row r="349" spans="1:11" ht="12.75">
      <c r="A349" s="252"/>
      <c r="C349" s="6"/>
      <c r="H349" s="6"/>
      <c r="J349" s="95"/>
      <c r="K349" s="58"/>
    </row>
    <row r="350" spans="1:14" ht="12.75">
      <c r="A350" s="252"/>
      <c r="C350" t="s">
        <v>191</v>
      </c>
      <c r="F350" s="96">
        <f>SUM(F344:F348)</f>
        <v>3149.38</v>
      </c>
      <c r="H350" t="s">
        <v>196</v>
      </c>
      <c r="K350" s="96" t="e">
        <f>SUM(K344:K348)</f>
        <v>#DIV/0!</v>
      </c>
      <c r="L350" s="58"/>
      <c r="M350" s="58" t="e">
        <f>K350-F350</f>
        <v>#DIV/0!</v>
      </c>
      <c r="N350" s="79" t="e">
        <f>K350/F350-1</f>
        <v>#DIV/0!</v>
      </c>
    </row>
    <row r="351" spans="1:11" ht="12.75">
      <c r="A351" s="252"/>
      <c r="K351" s="73"/>
    </row>
    <row r="352" spans="1:14" ht="12.75">
      <c r="A352" s="252"/>
      <c r="F352" s="58"/>
      <c r="J352" s="95"/>
      <c r="K352" s="58"/>
      <c r="L352" s="58"/>
      <c r="M352" s="58"/>
      <c r="N352" s="76"/>
    </row>
    <row r="353" spans="1:13" ht="12.75">
      <c r="A353" s="252"/>
      <c r="F353" s="58"/>
      <c r="J353" s="95"/>
      <c r="K353" s="58"/>
      <c r="L353" s="58"/>
      <c r="M353" s="58"/>
    </row>
    <row r="354" spans="1:14" ht="12.75">
      <c r="A354" s="270" t="s">
        <v>76</v>
      </c>
      <c r="B354" s="4"/>
      <c r="D354" s="81" t="s">
        <v>218</v>
      </c>
      <c r="E354" s="81" t="s">
        <v>51</v>
      </c>
      <c r="F354" s="82" t="s">
        <v>52</v>
      </c>
      <c r="I354" s="81" t="s">
        <v>218</v>
      </c>
      <c r="J354" s="81" t="s">
        <v>51</v>
      </c>
      <c r="K354" s="84" t="s">
        <v>52</v>
      </c>
      <c r="L354" s="4"/>
      <c r="M354" s="4" t="s">
        <v>53</v>
      </c>
      <c r="N354" s="4" t="s">
        <v>53</v>
      </c>
    </row>
    <row r="355" spans="1:14" ht="12.75">
      <c r="A355" s="270" t="s">
        <v>82</v>
      </c>
      <c r="D355" s="83" t="s">
        <v>59</v>
      </c>
      <c r="E355" s="81" t="s">
        <v>219</v>
      </c>
      <c r="F355" s="82" t="s">
        <v>54</v>
      </c>
      <c r="I355" s="81"/>
      <c r="J355" s="81" t="s">
        <v>219</v>
      </c>
      <c r="K355" s="84" t="s">
        <v>54</v>
      </c>
      <c r="L355" s="4"/>
      <c r="M355" s="4" t="s">
        <v>55</v>
      </c>
      <c r="N355" s="81" t="s">
        <v>61</v>
      </c>
    </row>
    <row r="356" spans="1:13" ht="38.25">
      <c r="A356" s="269"/>
      <c r="B356" s="37"/>
      <c r="C356" s="25" t="s">
        <v>13</v>
      </c>
      <c r="D356" s="33" t="s">
        <v>60</v>
      </c>
      <c r="E356" s="33" t="s">
        <v>60</v>
      </c>
      <c r="F356" s="93">
        <f>F332</f>
        <v>0</v>
      </c>
      <c r="H356" s="25" t="s">
        <v>13</v>
      </c>
      <c r="I356" s="33" t="s">
        <v>60</v>
      </c>
      <c r="J356" s="33" t="s">
        <v>60</v>
      </c>
      <c r="K356" s="58">
        <f>K332</f>
        <v>0</v>
      </c>
      <c r="L356" s="58"/>
      <c r="M356" s="58"/>
    </row>
    <row r="357" spans="1:13" ht="25.5">
      <c r="A357" s="252"/>
      <c r="C357" s="25" t="s">
        <v>216</v>
      </c>
      <c r="D357">
        <v>500</v>
      </c>
      <c r="E357" s="75">
        <f>E333</f>
        <v>0</v>
      </c>
      <c r="F357" s="58">
        <f>D357*E357</f>
        <v>0</v>
      </c>
      <c r="H357" s="25" t="s">
        <v>216</v>
      </c>
      <c r="I357">
        <f>D357</f>
        <v>500</v>
      </c>
      <c r="J357" s="95" t="e">
        <f>J333</f>
        <v>#DIV/0!</v>
      </c>
      <c r="K357" s="58" t="e">
        <f>I357*J357</f>
        <v>#DIV/0!</v>
      </c>
      <c r="L357" s="58"/>
      <c r="M357" s="58"/>
    </row>
    <row r="358" spans="1:13" ht="25.5">
      <c r="A358" s="252"/>
      <c r="C358" s="25" t="s">
        <v>211</v>
      </c>
      <c r="D358">
        <f>D357</f>
        <v>500</v>
      </c>
      <c r="E358" s="75">
        <f>E334</f>
        <v>4.2138</v>
      </c>
      <c r="F358" s="58">
        <f>D358*E358</f>
        <v>2106.9</v>
      </c>
      <c r="H358" s="25" t="s">
        <v>211</v>
      </c>
      <c r="I358">
        <f>D358</f>
        <v>500</v>
      </c>
      <c r="J358" s="95">
        <f>E358</f>
        <v>4.2138</v>
      </c>
      <c r="K358" s="58">
        <f>I358*J358</f>
        <v>2106.9</v>
      </c>
      <c r="L358" s="58"/>
      <c r="M358" s="58"/>
    </row>
    <row r="359" spans="1:13" ht="25.5">
      <c r="A359" s="252"/>
      <c r="C359" s="25" t="s">
        <v>194</v>
      </c>
      <c r="D359" s="12">
        <v>100000</v>
      </c>
      <c r="E359" s="75">
        <v>0.0132</v>
      </c>
      <c r="F359" s="58">
        <f>D359*E359</f>
        <v>1320</v>
      </c>
      <c r="H359" s="25" t="s">
        <v>194</v>
      </c>
      <c r="I359" s="12">
        <f>D359</f>
        <v>100000</v>
      </c>
      <c r="J359" s="95">
        <f>E359</f>
        <v>0.0132</v>
      </c>
      <c r="K359" s="58">
        <f>I359*J359</f>
        <v>1320</v>
      </c>
      <c r="L359" s="58"/>
      <c r="M359" s="58"/>
    </row>
    <row r="360" spans="1:11" ht="25.5">
      <c r="A360" s="252"/>
      <c r="C360" s="25" t="s">
        <v>212</v>
      </c>
      <c r="D360" s="117">
        <v>100000</v>
      </c>
      <c r="E360" s="75">
        <f>E336</f>
        <v>0.055</v>
      </c>
      <c r="F360" s="58">
        <f>D360*E360</f>
        <v>5500</v>
      </c>
      <c r="H360" s="25" t="s">
        <v>212</v>
      </c>
      <c r="I360" s="117">
        <f>D360</f>
        <v>100000</v>
      </c>
      <c r="J360" s="95">
        <f>J348</f>
        <v>0.055</v>
      </c>
      <c r="K360" s="58">
        <f>I360*J360</f>
        <v>5500</v>
      </c>
    </row>
    <row r="361" spans="1:11" ht="12.75">
      <c r="A361" s="252"/>
      <c r="C361" s="6"/>
      <c r="H361" s="6"/>
      <c r="J361" s="95"/>
      <c r="K361" s="58"/>
    </row>
    <row r="362" spans="1:14" ht="12.75">
      <c r="A362" s="252"/>
      <c r="C362" t="s">
        <v>191</v>
      </c>
      <c r="F362" s="96">
        <f>SUM(F356:F360)</f>
        <v>8926.9</v>
      </c>
      <c r="H362" t="s">
        <v>196</v>
      </c>
      <c r="K362" s="96" t="e">
        <f>SUM(K356:K360)</f>
        <v>#DIV/0!</v>
      </c>
      <c r="L362" s="58"/>
      <c r="M362" s="58" t="e">
        <f>K362-F362</f>
        <v>#DIV/0!</v>
      </c>
      <c r="N362" s="79" t="e">
        <f>K362/F362-1</f>
        <v>#DIV/0!</v>
      </c>
    </row>
    <row r="363" spans="1:14" ht="12.75">
      <c r="A363" s="252"/>
      <c r="F363" s="66"/>
      <c r="K363" s="66"/>
      <c r="L363" s="58"/>
      <c r="M363" s="58"/>
      <c r="N363" s="85"/>
    </row>
    <row r="364" spans="1:14" ht="12.75">
      <c r="A364" s="271"/>
      <c r="B364" s="37"/>
      <c r="C364" s="37"/>
      <c r="D364" s="37"/>
      <c r="E364" s="37"/>
      <c r="F364" s="66"/>
      <c r="G364" s="37"/>
      <c r="H364" s="37"/>
      <c r="I364" s="37"/>
      <c r="J364" s="37"/>
      <c r="K364" s="66"/>
      <c r="L364" s="66"/>
      <c r="M364" s="66"/>
      <c r="N364" s="85"/>
    </row>
    <row r="365" spans="1:11" ht="12.75">
      <c r="A365" s="252"/>
      <c r="K365" s="73"/>
    </row>
    <row r="366" spans="1:14" ht="12.75">
      <c r="A366" s="270" t="s">
        <v>76</v>
      </c>
      <c r="B366" s="4"/>
      <c r="D366" s="81" t="s">
        <v>218</v>
      </c>
      <c r="E366" s="81" t="s">
        <v>51</v>
      </c>
      <c r="F366" s="82" t="s">
        <v>52</v>
      </c>
      <c r="I366" s="81" t="s">
        <v>218</v>
      </c>
      <c r="J366" s="81" t="s">
        <v>51</v>
      </c>
      <c r="K366" s="84" t="s">
        <v>52</v>
      </c>
      <c r="L366" s="4"/>
      <c r="M366" s="4" t="s">
        <v>53</v>
      </c>
      <c r="N366" s="4" t="s">
        <v>53</v>
      </c>
    </row>
    <row r="367" spans="1:14" ht="12.75">
      <c r="A367" s="270" t="s">
        <v>83</v>
      </c>
      <c r="D367" s="83" t="s">
        <v>59</v>
      </c>
      <c r="E367" s="81" t="s">
        <v>219</v>
      </c>
      <c r="F367" s="82" t="s">
        <v>54</v>
      </c>
      <c r="I367" s="81"/>
      <c r="J367" s="81" t="s">
        <v>219</v>
      </c>
      <c r="K367" s="84" t="s">
        <v>54</v>
      </c>
      <c r="L367" s="4"/>
      <c r="M367" s="4" t="s">
        <v>55</v>
      </c>
      <c r="N367" s="81" t="s">
        <v>61</v>
      </c>
    </row>
    <row r="368" spans="1:13" ht="38.25">
      <c r="A368" s="269"/>
      <c r="B368" s="37"/>
      <c r="C368" s="25" t="s">
        <v>13</v>
      </c>
      <c r="D368" s="33" t="s">
        <v>60</v>
      </c>
      <c r="E368" s="33" t="s">
        <v>60</v>
      </c>
      <c r="F368" s="93">
        <f>F332</f>
        <v>0</v>
      </c>
      <c r="H368" s="25" t="s">
        <v>13</v>
      </c>
      <c r="I368" s="33" t="s">
        <v>60</v>
      </c>
      <c r="J368" s="33" t="s">
        <v>60</v>
      </c>
      <c r="K368" s="58">
        <f>K332</f>
        <v>0</v>
      </c>
      <c r="L368" s="58"/>
      <c r="M368" s="58"/>
    </row>
    <row r="369" spans="1:13" ht="25.5">
      <c r="A369" s="252"/>
      <c r="C369" s="25" t="s">
        <v>216</v>
      </c>
      <c r="D369">
        <v>1000</v>
      </c>
      <c r="E369" s="75">
        <f>E333</f>
        <v>0</v>
      </c>
      <c r="F369" s="58">
        <f>D369*E369</f>
        <v>0</v>
      </c>
      <c r="H369" s="25" t="s">
        <v>216</v>
      </c>
      <c r="I369">
        <f>D369</f>
        <v>1000</v>
      </c>
      <c r="J369" s="95" t="e">
        <f>J333</f>
        <v>#DIV/0!</v>
      </c>
      <c r="K369" s="58" t="e">
        <f>I369*J369</f>
        <v>#DIV/0!</v>
      </c>
      <c r="L369" s="58"/>
      <c r="M369" s="58"/>
    </row>
    <row r="370" spans="1:13" ht="25.5">
      <c r="A370" s="252"/>
      <c r="C370" s="25" t="s">
        <v>211</v>
      </c>
      <c r="D370">
        <f>D369</f>
        <v>1000</v>
      </c>
      <c r="E370" s="75">
        <f>E334</f>
        <v>4.2138</v>
      </c>
      <c r="F370" s="58">
        <f>D370*E370</f>
        <v>4213.8</v>
      </c>
      <c r="H370" s="25" t="s">
        <v>211</v>
      </c>
      <c r="I370">
        <f>D370</f>
        <v>1000</v>
      </c>
      <c r="J370" s="95">
        <f>E370</f>
        <v>4.2138</v>
      </c>
      <c r="K370" s="58">
        <f>I370*J370</f>
        <v>4213.8</v>
      </c>
      <c r="L370" s="58"/>
      <c r="M370" s="58"/>
    </row>
    <row r="371" spans="1:13" ht="25.5">
      <c r="A371" s="252"/>
      <c r="C371" s="25" t="s">
        <v>194</v>
      </c>
      <c r="D371" s="117">
        <v>400000</v>
      </c>
      <c r="E371" s="75">
        <v>0.0132</v>
      </c>
      <c r="F371" s="58">
        <f>D371*E371</f>
        <v>5280</v>
      </c>
      <c r="H371" s="25" t="s">
        <v>194</v>
      </c>
      <c r="I371" s="195">
        <f>D371</f>
        <v>400000</v>
      </c>
      <c r="J371" s="95">
        <f>E371</f>
        <v>0.0132</v>
      </c>
      <c r="K371" s="58">
        <f>I371*J371</f>
        <v>5280</v>
      </c>
      <c r="L371" s="58"/>
      <c r="M371" s="58"/>
    </row>
    <row r="372" spans="1:11" ht="25.5">
      <c r="A372" s="252"/>
      <c r="C372" s="25" t="s">
        <v>212</v>
      </c>
      <c r="D372" s="117">
        <v>400000</v>
      </c>
      <c r="E372" s="75">
        <f>E336</f>
        <v>0.055</v>
      </c>
      <c r="F372" s="58">
        <f>D372*E372</f>
        <v>22000</v>
      </c>
      <c r="H372" s="25" t="s">
        <v>212</v>
      </c>
      <c r="I372" s="117">
        <f>D372</f>
        <v>400000</v>
      </c>
      <c r="J372" s="95">
        <f>E372</f>
        <v>0.055</v>
      </c>
      <c r="K372" s="58">
        <f>I372*J372</f>
        <v>22000</v>
      </c>
    </row>
    <row r="373" spans="1:11" ht="12.75">
      <c r="A373" s="252"/>
      <c r="C373" s="6"/>
      <c r="H373" s="6"/>
      <c r="J373" s="95"/>
      <c r="K373" s="58"/>
    </row>
    <row r="374" spans="1:14" ht="12.75">
      <c r="A374" s="252"/>
      <c r="C374" t="s">
        <v>191</v>
      </c>
      <c r="F374" s="96">
        <f>SUM(F368:F372)</f>
        <v>31493.8</v>
      </c>
      <c r="H374" t="s">
        <v>196</v>
      </c>
      <c r="K374" s="96" t="e">
        <f>SUM(K368:K372)</f>
        <v>#DIV/0!</v>
      </c>
      <c r="L374" s="58"/>
      <c r="M374" s="58" t="e">
        <f>K374-F374</f>
        <v>#DIV/0!</v>
      </c>
      <c r="N374" s="79" t="e">
        <f>K374/F374-1</f>
        <v>#DIV/0!</v>
      </c>
    </row>
    <row r="375" spans="1:14" ht="12.75">
      <c r="A375" s="252"/>
      <c r="F375" s="66"/>
      <c r="K375" s="66"/>
      <c r="L375" s="58"/>
      <c r="M375" s="58"/>
      <c r="N375" s="85"/>
    </row>
    <row r="376" spans="1:13" ht="12.75">
      <c r="A376" s="252"/>
      <c r="C376" s="6"/>
      <c r="E376" s="77"/>
      <c r="F376" s="58"/>
      <c r="H376" s="6"/>
      <c r="J376" s="95"/>
      <c r="K376" s="58"/>
      <c r="L376" s="58"/>
      <c r="M376" s="58"/>
    </row>
    <row r="377" spans="1:13" ht="12.75">
      <c r="A377" s="252"/>
      <c r="F377" s="58"/>
      <c r="J377" s="95"/>
      <c r="K377" s="58"/>
      <c r="L377" s="58"/>
      <c r="M377" s="58"/>
    </row>
    <row r="378" spans="1:14" ht="12.75">
      <c r="A378" s="270" t="s">
        <v>76</v>
      </c>
      <c r="B378" s="4"/>
      <c r="D378" s="81" t="s">
        <v>218</v>
      </c>
      <c r="E378" s="81" t="s">
        <v>51</v>
      </c>
      <c r="F378" s="82" t="s">
        <v>52</v>
      </c>
      <c r="I378" s="81" t="s">
        <v>218</v>
      </c>
      <c r="J378" s="81" t="s">
        <v>51</v>
      </c>
      <c r="K378" s="84" t="s">
        <v>52</v>
      </c>
      <c r="L378" s="4"/>
      <c r="M378" s="4" t="s">
        <v>53</v>
      </c>
      <c r="N378" s="4" t="s">
        <v>53</v>
      </c>
    </row>
    <row r="379" spans="1:14" ht="12.75">
      <c r="A379" s="270" t="s">
        <v>84</v>
      </c>
      <c r="D379" s="83" t="s">
        <v>59</v>
      </c>
      <c r="E379" s="81" t="s">
        <v>219</v>
      </c>
      <c r="F379" s="82" t="s">
        <v>54</v>
      </c>
      <c r="I379" s="81"/>
      <c r="J379" s="81" t="s">
        <v>219</v>
      </c>
      <c r="K379" s="84" t="s">
        <v>54</v>
      </c>
      <c r="L379" s="4"/>
      <c r="M379" s="4" t="s">
        <v>55</v>
      </c>
      <c r="N379" s="81" t="s">
        <v>61</v>
      </c>
    </row>
    <row r="380" spans="1:13" ht="38.25">
      <c r="A380" s="269"/>
      <c r="B380" s="37"/>
      <c r="C380" s="25" t="s">
        <v>13</v>
      </c>
      <c r="D380" s="33" t="s">
        <v>60</v>
      </c>
      <c r="E380" s="33" t="s">
        <v>60</v>
      </c>
      <c r="F380" s="93">
        <f>F332</f>
        <v>0</v>
      </c>
      <c r="H380" s="25" t="s">
        <v>13</v>
      </c>
      <c r="I380" s="33" t="s">
        <v>60</v>
      </c>
      <c r="J380" s="33" t="s">
        <v>60</v>
      </c>
      <c r="K380" s="58">
        <f>K332</f>
        <v>0</v>
      </c>
      <c r="L380" s="58"/>
      <c r="M380" s="58"/>
    </row>
    <row r="381" spans="1:13" ht="25.5">
      <c r="A381" s="252"/>
      <c r="C381" s="25" t="s">
        <v>216</v>
      </c>
      <c r="D381">
        <v>3000</v>
      </c>
      <c r="E381" s="75">
        <f>E333</f>
        <v>0</v>
      </c>
      <c r="F381" s="58">
        <f>D381*E381</f>
        <v>0</v>
      </c>
      <c r="H381" s="25" t="s">
        <v>216</v>
      </c>
      <c r="I381">
        <f>D381</f>
        <v>3000</v>
      </c>
      <c r="J381" s="95" t="e">
        <f>J333</f>
        <v>#DIV/0!</v>
      </c>
      <c r="K381" s="58" t="e">
        <f>I381*J381</f>
        <v>#DIV/0!</v>
      </c>
      <c r="L381" s="58"/>
      <c r="M381" s="58"/>
    </row>
    <row r="382" spans="1:13" ht="25.5">
      <c r="A382" s="252"/>
      <c r="C382" s="25" t="s">
        <v>211</v>
      </c>
      <c r="D382">
        <f>D381</f>
        <v>3000</v>
      </c>
      <c r="E382" s="75">
        <f>E334</f>
        <v>4.2138</v>
      </c>
      <c r="F382" s="58">
        <f>D382*E382</f>
        <v>12641.4</v>
      </c>
      <c r="H382" s="25" t="s">
        <v>211</v>
      </c>
      <c r="I382">
        <f>D382</f>
        <v>3000</v>
      </c>
      <c r="J382" s="95">
        <f>E382</f>
        <v>4.2138</v>
      </c>
      <c r="K382" s="58">
        <f>I382*J382</f>
        <v>12641.4</v>
      </c>
      <c r="L382" s="58"/>
      <c r="M382" s="58"/>
    </row>
    <row r="383" spans="1:13" ht="25.5">
      <c r="A383" s="252"/>
      <c r="C383" s="25" t="s">
        <v>194</v>
      </c>
      <c r="D383" s="12">
        <v>1000000</v>
      </c>
      <c r="E383" s="75">
        <v>0.0132</v>
      </c>
      <c r="F383" s="58">
        <f>D383*E383</f>
        <v>13200</v>
      </c>
      <c r="H383" s="25" t="s">
        <v>194</v>
      </c>
      <c r="I383" s="195">
        <f>D383</f>
        <v>1000000</v>
      </c>
      <c r="J383" s="95">
        <f>E383</f>
        <v>0.0132</v>
      </c>
      <c r="K383" s="58">
        <f>I383*J383</f>
        <v>13200</v>
      </c>
      <c r="L383" s="58"/>
      <c r="M383" s="58"/>
    </row>
    <row r="384" spans="1:11" ht="25.5">
      <c r="A384" s="252"/>
      <c r="C384" s="25" t="s">
        <v>212</v>
      </c>
      <c r="D384" s="12">
        <v>1000000</v>
      </c>
      <c r="E384" s="75">
        <f>E336</f>
        <v>0.055</v>
      </c>
      <c r="F384" s="58">
        <f>D384*E384</f>
        <v>55000</v>
      </c>
      <c r="H384" s="25" t="s">
        <v>212</v>
      </c>
      <c r="I384" s="117">
        <f>D384</f>
        <v>1000000</v>
      </c>
      <c r="J384" s="95">
        <f>E384</f>
        <v>0.055</v>
      </c>
      <c r="K384" s="58">
        <f>I384*J384</f>
        <v>55000</v>
      </c>
    </row>
    <row r="385" spans="1:11" ht="12.75">
      <c r="A385" s="252"/>
      <c r="C385" s="6"/>
      <c r="H385" s="6"/>
      <c r="J385" s="95"/>
      <c r="K385" s="58"/>
    </row>
    <row r="386" spans="1:14" ht="12.75">
      <c r="A386" s="252"/>
      <c r="C386" t="s">
        <v>191</v>
      </c>
      <c r="F386" s="96">
        <f>SUM(F380:F384)</f>
        <v>80841.4</v>
      </c>
      <c r="H386" t="s">
        <v>196</v>
      </c>
      <c r="K386" s="96" t="e">
        <f>SUM(K380:K384)</f>
        <v>#DIV/0!</v>
      </c>
      <c r="L386" s="58"/>
      <c r="M386" s="58" t="e">
        <f>K386-F386</f>
        <v>#DIV/0!</v>
      </c>
      <c r="N386" s="79" t="e">
        <f>K386/F386-1</f>
        <v>#DIV/0!</v>
      </c>
    </row>
    <row r="387" spans="1:14" ht="12.75">
      <c r="A387" s="252"/>
      <c r="F387" s="66"/>
      <c r="K387" s="66"/>
      <c r="L387" s="58"/>
      <c r="M387" s="58"/>
      <c r="N387" s="85"/>
    </row>
    <row r="388" spans="1:13" ht="12.75">
      <c r="A388" s="252"/>
      <c r="F388" s="58"/>
      <c r="J388" s="95"/>
      <c r="K388" s="58"/>
      <c r="L388" s="58"/>
      <c r="M388" s="58"/>
    </row>
    <row r="389" spans="1:13" ht="12.75">
      <c r="A389" s="252"/>
      <c r="C389" s="6"/>
      <c r="E389" s="77"/>
      <c r="F389" s="58"/>
      <c r="J389" s="95"/>
      <c r="K389" s="58"/>
      <c r="L389" s="58"/>
      <c r="M389" s="58"/>
    </row>
    <row r="390" spans="1:14" ht="12.75">
      <c r="A390" s="270" t="s">
        <v>76</v>
      </c>
      <c r="B390" s="4"/>
      <c r="D390" s="81" t="s">
        <v>218</v>
      </c>
      <c r="E390" s="81" t="s">
        <v>51</v>
      </c>
      <c r="F390" s="82" t="s">
        <v>52</v>
      </c>
      <c r="I390" s="81" t="s">
        <v>218</v>
      </c>
      <c r="J390" s="81" t="s">
        <v>51</v>
      </c>
      <c r="K390" s="84" t="s">
        <v>52</v>
      </c>
      <c r="L390" s="4"/>
      <c r="M390" s="4" t="s">
        <v>53</v>
      </c>
      <c r="N390" s="4" t="s">
        <v>53</v>
      </c>
    </row>
    <row r="391" spans="1:14" ht="12.75">
      <c r="A391" s="270" t="s">
        <v>85</v>
      </c>
      <c r="D391" s="83" t="s">
        <v>59</v>
      </c>
      <c r="E391" s="81" t="s">
        <v>219</v>
      </c>
      <c r="F391" s="82" t="s">
        <v>54</v>
      </c>
      <c r="I391" s="81"/>
      <c r="J391" s="81" t="s">
        <v>219</v>
      </c>
      <c r="K391" s="84" t="s">
        <v>54</v>
      </c>
      <c r="L391" s="4"/>
      <c r="M391" s="4" t="s">
        <v>55</v>
      </c>
      <c r="N391" s="81" t="s">
        <v>61</v>
      </c>
    </row>
    <row r="392" spans="1:13" ht="38.25">
      <c r="A392" s="269"/>
      <c r="B392" s="37"/>
      <c r="C392" s="25" t="s">
        <v>13</v>
      </c>
      <c r="D392" s="33" t="s">
        <v>60</v>
      </c>
      <c r="E392" s="33" t="s">
        <v>60</v>
      </c>
      <c r="F392" s="93">
        <f>F332</f>
        <v>0</v>
      </c>
      <c r="H392" s="25" t="s">
        <v>13</v>
      </c>
      <c r="I392" s="33" t="s">
        <v>60</v>
      </c>
      <c r="J392" s="33" t="s">
        <v>60</v>
      </c>
      <c r="K392" s="58">
        <f>K332</f>
        <v>0</v>
      </c>
      <c r="L392" s="58"/>
      <c r="M392" s="58"/>
    </row>
    <row r="393" spans="1:13" ht="25.5">
      <c r="A393" s="252"/>
      <c r="C393" s="25" t="s">
        <v>216</v>
      </c>
      <c r="D393">
        <v>4000</v>
      </c>
      <c r="E393" s="75">
        <f>E333</f>
        <v>0</v>
      </c>
      <c r="F393" s="58">
        <f>D393*E393</f>
        <v>0</v>
      </c>
      <c r="H393" s="25" t="s">
        <v>216</v>
      </c>
      <c r="I393">
        <f>D393</f>
        <v>4000</v>
      </c>
      <c r="J393" s="94" t="e">
        <f>J333</f>
        <v>#DIV/0!</v>
      </c>
      <c r="K393" s="58" t="e">
        <f>I393*J393</f>
        <v>#DIV/0!</v>
      </c>
      <c r="L393" s="58"/>
      <c r="M393" s="58"/>
    </row>
    <row r="394" spans="1:13" ht="25.5">
      <c r="A394" s="252"/>
      <c r="C394" s="25" t="s">
        <v>211</v>
      </c>
      <c r="D394">
        <f>D393</f>
        <v>4000</v>
      </c>
      <c r="E394" s="75">
        <f>E334</f>
        <v>4.2138</v>
      </c>
      <c r="F394" s="58">
        <f>D394*E394</f>
        <v>16855.2</v>
      </c>
      <c r="H394" s="25" t="s">
        <v>211</v>
      </c>
      <c r="I394">
        <f>D394</f>
        <v>4000</v>
      </c>
      <c r="J394" s="95">
        <f>E394</f>
        <v>4.2138</v>
      </c>
      <c r="K394" s="58">
        <f>I394*J394</f>
        <v>16855.2</v>
      </c>
      <c r="L394" s="58"/>
      <c r="M394" s="58"/>
    </row>
    <row r="395" spans="1:13" ht="25.5">
      <c r="A395" s="252"/>
      <c r="C395" s="25" t="s">
        <v>194</v>
      </c>
      <c r="D395" s="12">
        <v>1800000</v>
      </c>
      <c r="E395" s="75">
        <v>0.0132</v>
      </c>
      <c r="F395" s="58">
        <f>D395*E395</f>
        <v>23760</v>
      </c>
      <c r="H395" s="25" t="s">
        <v>194</v>
      </c>
      <c r="I395" s="195">
        <f>D395</f>
        <v>1800000</v>
      </c>
      <c r="J395" s="95">
        <f>E395</f>
        <v>0.0132</v>
      </c>
      <c r="K395" s="58">
        <f>I395*J395</f>
        <v>23760</v>
      </c>
      <c r="L395" s="58"/>
      <c r="M395" s="58"/>
    </row>
    <row r="396" spans="1:11" ht="25.5">
      <c r="A396" s="252"/>
      <c r="C396" s="25" t="s">
        <v>212</v>
      </c>
      <c r="D396" s="12">
        <v>1800000</v>
      </c>
      <c r="E396" s="75">
        <f>E336</f>
        <v>0.055</v>
      </c>
      <c r="F396" s="58">
        <f>D396*E396</f>
        <v>99000</v>
      </c>
      <c r="H396" s="25" t="s">
        <v>212</v>
      </c>
      <c r="I396" s="117">
        <f>D396</f>
        <v>1800000</v>
      </c>
      <c r="J396" s="95">
        <f>E396</f>
        <v>0.055</v>
      </c>
      <c r="K396" s="58">
        <f>I396*J396</f>
        <v>99000</v>
      </c>
    </row>
    <row r="397" spans="1:11" ht="12.75">
      <c r="A397" s="252"/>
      <c r="C397" s="6"/>
      <c r="H397" s="6"/>
      <c r="J397" s="95"/>
      <c r="K397" s="58"/>
    </row>
    <row r="398" spans="1:14" ht="12.75">
      <c r="A398" s="252"/>
      <c r="C398" t="s">
        <v>191</v>
      </c>
      <c r="F398" s="96">
        <f>SUM(F392:F396)</f>
        <v>139615.2</v>
      </c>
      <c r="H398" t="s">
        <v>196</v>
      </c>
      <c r="K398" s="96" t="e">
        <f>SUM(K392:K396)</f>
        <v>#DIV/0!</v>
      </c>
      <c r="L398" s="58"/>
      <c r="M398" s="58" t="e">
        <f>K398-F398</f>
        <v>#DIV/0!</v>
      </c>
      <c r="N398" s="79" t="e">
        <f>K398/F398-1</f>
        <v>#DIV/0!</v>
      </c>
    </row>
    <row r="399" spans="1:14" ht="12.75">
      <c r="A399" s="271"/>
      <c r="B399" s="37"/>
      <c r="C399" s="199"/>
      <c r="D399" s="37"/>
      <c r="E399" s="200"/>
      <c r="F399" s="66"/>
      <c r="G399" s="37"/>
      <c r="H399" s="199"/>
      <c r="I399" s="37"/>
      <c r="J399" s="196"/>
      <c r="K399" s="66"/>
      <c r="L399" s="66"/>
      <c r="M399" s="66"/>
      <c r="N399" s="37"/>
    </row>
    <row r="400" spans="1:14" ht="13.5" thickBot="1">
      <c r="A400" s="272"/>
      <c r="B400" s="107"/>
      <c r="C400" s="107"/>
      <c r="D400" s="205"/>
      <c r="E400" s="206"/>
      <c r="F400" s="115"/>
      <c r="G400" s="107"/>
      <c r="H400" s="107"/>
      <c r="I400" s="207"/>
      <c r="J400" s="203"/>
      <c r="K400" s="115"/>
      <c r="L400" s="115"/>
      <c r="M400" s="115"/>
      <c r="N400" s="208"/>
    </row>
    <row r="401" spans="1:14" ht="12.75">
      <c r="A401" s="37"/>
      <c r="B401" s="37"/>
      <c r="C401" s="199"/>
      <c r="D401" s="201"/>
      <c r="E401" s="198"/>
      <c r="F401" s="66"/>
      <c r="G401" s="37"/>
      <c r="H401" s="199"/>
      <c r="I401" s="201"/>
      <c r="J401" s="200"/>
      <c r="K401" s="66"/>
      <c r="L401" s="66"/>
      <c r="M401" s="66"/>
      <c r="N401" s="85"/>
    </row>
    <row r="402" spans="1:14" ht="12.75">
      <c r="A402" s="37"/>
      <c r="B402" s="37"/>
      <c r="C402" s="199"/>
      <c r="D402" s="201"/>
      <c r="E402" s="198"/>
      <c r="F402" s="66"/>
      <c r="G402" s="37"/>
      <c r="H402" s="199"/>
      <c r="I402" s="201"/>
      <c r="J402" s="200"/>
      <c r="K402" s="66"/>
      <c r="L402" s="66"/>
      <c r="M402" s="66"/>
      <c r="N402" s="85"/>
    </row>
    <row r="403" spans="1:14" ht="15.75">
      <c r="A403" s="28" t="s">
        <v>221</v>
      </c>
      <c r="B403" s="28"/>
      <c r="F403" s="58"/>
      <c r="J403" s="95"/>
      <c r="K403" s="58"/>
      <c r="L403" s="58"/>
      <c r="M403" s="58"/>
      <c r="N403" s="76"/>
    </row>
    <row r="404" spans="1:14" ht="15.75">
      <c r="A404" s="28"/>
      <c r="B404" s="28"/>
      <c r="F404" s="58"/>
      <c r="J404" s="95"/>
      <c r="K404" s="58"/>
      <c r="L404" s="58"/>
      <c r="M404" s="58"/>
      <c r="N404" s="76"/>
    </row>
    <row r="405" spans="1:14" ht="15.75">
      <c r="A405" s="113" t="s">
        <v>220</v>
      </c>
      <c r="B405" s="28"/>
      <c r="F405" s="58"/>
      <c r="J405" s="95"/>
      <c r="K405" s="58"/>
      <c r="L405" s="58"/>
      <c r="M405" s="58"/>
      <c r="N405" s="76"/>
    </row>
    <row r="406" spans="1:14" ht="15.75">
      <c r="A406" s="113" t="s">
        <v>214</v>
      </c>
      <c r="B406" s="28"/>
      <c r="F406" s="58"/>
      <c r="J406" s="95"/>
      <c r="K406" s="58"/>
      <c r="L406" s="58"/>
      <c r="M406" s="58"/>
      <c r="N406" s="76"/>
    </row>
    <row r="407" spans="1:14" ht="15.75">
      <c r="A407" s="113" t="s">
        <v>296</v>
      </c>
      <c r="B407" s="28"/>
      <c r="F407" s="58"/>
      <c r="J407" s="95"/>
      <c r="K407" s="58"/>
      <c r="L407" s="58"/>
      <c r="M407" s="58"/>
      <c r="N407" s="76"/>
    </row>
    <row r="408" spans="1:14" ht="14.25">
      <c r="A408" s="113" t="s">
        <v>215</v>
      </c>
      <c r="F408" s="58"/>
      <c r="J408" s="95"/>
      <c r="K408" s="58"/>
      <c r="L408" s="58"/>
      <c r="M408" s="58"/>
      <c r="N408" s="76"/>
    </row>
    <row r="409" spans="1:14" ht="14.25">
      <c r="A409" s="113"/>
      <c r="F409" s="58"/>
      <c r="J409" s="95"/>
      <c r="K409" s="58"/>
      <c r="L409" s="58"/>
      <c r="M409" s="58"/>
      <c r="N409" s="76"/>
    </row>
    <row r="410" spans="3:15" ht="15">
      <c r="C410" s="86" t="s">
        <v>191</v>
      </c>
      <c r="D410" s="43"/>
      <c r="E410" s="43"/>
      <c r="F410" s="43"/>
      <c r="H410" s="86" t="s">
        <v>208</v>
      </c>
      <c r="I410" s="43"/>
      <c r="J410" s="43"/>
      <c r="K410" s="80"/>
      <c r="L410" s="43"/>
      <c r="M410" s="43"/>
      <c r="N410" s="43"/>
      <c r="O410" s="37"/>
    </row>
    <row r="411" spans="6:13" ht="12.75">
      <c r="F411" s="58"/>
      <c r="J411" s="95"/>
      <c r="K411" s="58"/>
      <c r="L411" s="58"/>
      <c r="M411" s="58"/>
    </row>
    <row r="412" spans="1:11" ht="15">
      <c r="A412" s="88" t="s">
        <v>56</v>
      </c>
      <c r="B412" s="4"/>
      <c r="F412" s="73"/>
      <c r="K412" s="73"/>
    </row>
    <row r="413" spans="4:14" ht="12.75">
      <c r="D413" s="81" t="s">
        <v>218</v>
      </c>
      <c r="E413" s="81" t="s">
        <v>51</v>
      </c>
      <c r="F413" s="82" t="s">
        <v>52</v>
      </c>
      <c r="I413" s="81" t="s">
        <v>218</v>
      </c>
      <c r="J413" s="81" t="s">
        <v>51</v>
      </c>
      <c r="K413" s="84" t="s">
        <v>52</v>
      </c>
      <c r="L413" s="4"/>
      <c r="M413" s="4" t="s">
        <v>53</v>
      </c>
      <c r="N413" s="4" t="s">
        <v>53</v>
      </c>
    </row>
    <row r="414" spans="1:14" ht="12.75">
      <c r="A414" s="4" t="s">
        <v>76</v>
      </c>
      <c r="D414" s="83" t="s">
        <v>59</v>
      </c>
      <c r="E414" s="81" t="s">
        <v>219</v>
      </c>
      <c r="F414" s="82" t="s">
        <v>54</v>
      </c>
      <c r="I414" s="81"/>
      <c r="J414" s="81" t="s">
        <v>219</v>
      </c>
      <c r="K414" s="84" t="s">
        <v>54</v>
      </c>
      <c r="L414" s="4"/>
      <c r="M414" s="4" t="s">
        <v>55</v>
      </c>
      <c r="N414" s="81" t="s">
        <v>61</v>
      </c>
    </row>
    <row r="415" spans="1:13" ht="38.25">
      <c r="A415" s="4" t="s">
        <v>222</v>
      </c>
      <c r="B415" s="37"/>
      <c r="C415" s="25" t="s">
        <v>13</v>
      </c>
      <c r="D415" s="33" t="s">
        <v>60</v>
      </c>
      <c r="E415" s="33" t="s">
        <v>60</v>
      </c>
      <c r="F415" s="242">
        <f>'9. Service Charge Adj.'!E27</f>
        <v>43.52</v>
      </c>
      <c r="H415" s="25" t="s">
        <v>13</v>
      </c>
      <c r="I415" s="33" t="s">
        <v>60</v>
      </c>
      <c r="J415" s="33" t="s">
        <v>60</v>
      </c>
      <c r="K415" s="58">
        <f>'10. 2004 Rate Schedule '!F46</f>
        <v>43.52</v>
      </c>
      <c r="L415" s="58"/>
      <c r="M415" s="58"/>
    </row>
    <row r="416" spans="3:13" ht="25.5">
      <c r="C416" s="25" t="s">
        <v>87</v>
      </c>
      <c r="D416">
        <v>3000</v>
      </c>
      <c r="E416" s="192">
        <v>0.4237</v>
      </c>
      <c r="F416" s="58">
        <f>D416*E416</f>
        <v>1271.1000000000001</v>
      </c>
      <c r="H416" s="25" t="s">
        <v>87</v>
      </c>
      <c r="I416">
        <f>D416</f>
        <v>3000</v>
      </c>
      <c r="J416" s="95">
        <f>'10. 2004 Rate Schedule '!F47</f>
        <v>0.20743375908426429</v>
      </c>
      <c r="K416" s="58">
        <f>I416*J416</f>
        <v>622.3012772527928</v>
      </c>
      <c r="L416" s="58"/>
      <c r="M416" s="58"/>
    </row>
    <row r="417" spans="3:13" ht="25.5">
      <c r="C417" s="25" t="s">
        <v>211</v>
      </c>
      <c r="D417">
        <f>D416</f>
        <v>3000</v>
      </c>
      <c r="E417" s="75">
        <v>4.2138</v>
      </c>
      <c r="F417" s="58">
        <f>D417*E417</f>
        <v>12641.4</v>
      </c>
      <c r="H417" s="25" t="s">
        <v>211</v>
      </c>
      <c r="I417">
        <f>D417</f>
        <v>3000</v>
      </c>
      <c r="J417" s="95">
        <f>E417</f>
        <v>4.2138</v>
      </c>
      <c r="K417" s="58">
        <f>I417*J417</f>
        <v>12641.4</v>
      </c>
      <c r="L417" s="58"/>
      <c r="M417" s="58"/>
    </row>
    <row r="418" spans="3:13" ht="25.5">
      <c r="C418" s="25" t="s">
        <v>194</v>
      </c>
      <c r="D418" s="12">
        <v>800000</v>
      </c>
      <c r="E418" s="75">
        <v>0.0132</v>
      </c>
      <c r="F418" s="58">
        <f>D418*E418</f>
        <v>10560</v>
      </c>
      <c r="H418" s="25" t="s">
        <v>194</v>
      </c>
      <c r="I418" s="12">
        <f>D418</f>
        <v>800000</v>
      </c>
      <c r="J418" s="95">
        <f>E418</f>
        <v>0.0132</v>
      </c>
      <c r="K418" s="58">
        <f>I418*J418</f>
        <v>10560</v>
      </c>
      <c r="L418" s="58"/>
      <c r="M418" s="58"/>
    </row>
    <row r="419" spans="3:11" ht="25.5">
      <c r="C419" s="25" t="s">
        <v>212</v>
      </c>
      <c r="D419" s="12">
        <f>D418</f>
        <v>800000</v>
      </c>
      <c r="E419" s="75">
        <v>0.055</v>
      </c>
      <c r="F419" s="58">
        <f>D419*E419</f>
        <v>44000</v>
      </c>
      <c r="H419" s="25" t="s">
        <v>212</v>
      </c>
      <c r="I419" s="12">
        <f>D418</f>
        <v>800000</v>
      </c>
      <c r="J419" s="95">
        <f>E419</f>
        <v>0.055</v>
      </c>
      <c r="K419" s="58">
        <f>I419*J419</f>
        <v>44000</v>
      </c>
    </row>
    <row r="420" spans="3:11" ht="12.75">
      <c r="C420" s="6"/>
      <c r="H420" s="6"/>
      <c r="J420" s="95"/>
      <c r="K420" s="58"/>
    </row>
    <row r="421" spans="3:14" ht="12.75">
      <c r="C421" t="s">
        <v>191</v>
      </c>
      <c r="F421" s="96">
        <f>SUM(F415:F419)</f>
        <v>68516.02</v>
      </c>
      <c r="H421" t="s">
        <v>196</v>
      </c>
      <c r="K421" s="96">
        <f>SUM(K415:K419)</f>
        <v>67867.2212772528</v>
      </c>
      <c r="L421" s="58"/>
      <c r="M421" s="58">
        <f>K421-F421</f>
        <v>-648.798722747204</v>
      </c>
      <c r="N421" s="79">
        <f>K421/F421-1</f>
        <v>-0.009469299628717565</v>
      </c>
    </row>
    <row r="422" spans="6:14" ht="12.75">
      <c r="F422" s="66"/>
      <c r="K422" s="66"/>
      <c r="L422" s="58"/>
      <c r="M422" s="58"/>
      <c r="N422" s="85"/>
    </row>
    <row r="423" spans="1:13" ht="15.75">
      <c r="A423" s="28"/>
      <c r="B423" s="28"/>
      <c r="F423" s="58"/>
      <c r="J423" s="95"/>
      <c r="K423" s="58"/>
      <c r="L423" s="58"/>
      <c r="M423" s="58"/>
    </row>
    <row r="424" spans="3:14" ht="12.75">
      <c r="C424" s="6"/>
      <c r="E424" s="77"/>
      <c r="F424" s="58"/>
      <c r="J424" s="95"/>
      <c r="K424" s="58"/>
      <c r="L424" s="58"/>
      <c r="M424" s="58"/>
      <c r="N424" s="76"/>
    </row>
    <row r="425" spans="1:14" ht="12.75">
      <c r="A425" s="4" t="s">
        <v>76</v>
      </c>
      <c r="B425" s="4"/>
      <c r="D425" s="81" t="s">
        <v>218</v>
      </c>
      <c r="E425" s="81" t="s">
        <v>51</v>
      </c>
      <c r="F425" s="82" t="s">
        <v>52</v>
      </c>
      <c r="I425" s="81" t="s">
        <v>218</v>
      </c>
      <c r="J425" s="81" t="s">
        <v>51</v>
      </c>
      <c r="K425" s="84" t="s">
        <v>52</v>
      </c>
      <c r="L425" s="4"/>
      <c r="M425" s="4" t="s">
        <v>53</v>
      </c>
      <c r="N425" s="4" t="s">
        <v>53</v>
      </c>
    </row>
    <row r="426" spans="1:14" ht="12.75">
      <c r="A426" s="4" t="s">
        <v>223</v>
      </c>
      <c r="D426" s="83" t="s">
        <v>59</v>
      </c>
      <c r="E426" s="81" t="s">
        <v>219</v>
      </c>
      <c r="F426" s="82" t="s">
        <v>54</v>
      </c>
      <c r="I426" s="81"/>
      <c r="J426" s="81" t="s">
        <v>219</v>
      </c>
      <c r="K426" s="84" t="s">
        <v>54</v>
      </c>
      <c r="L426" s="4"/>
      <c r="M426" s="4" t="s">
        <v>55</v>
      </c>
      <c r="N426" s="81" t="s">
        <v>61</v>
      </c>
    </row>
    <row r="427" spans="1:13" ht="38.25">
      <c r="A427" s="87"/>
      <c r="B427" s="37"/>
      <c r="C427" s="25" t="s">
        <v>13</v>
      </c>
      <c r="D427" s="33" t="s">
        <v>60</v>
      </c>
      <c r="E427" s="33" t="s">
        <v>60</v>
      </c>
      <c r="F427" s="93">
        <f>F415</f>
        <v>43.52</v>
      </c>
      <c r="H427" s="25" t="s">
        <v>13</v>
      </c>
      <c r="I427" s="33" t="s">
        <v>60</v>
      </c>
      <c r="J427" s="33" t="s">
        <v>60</v>
      </c>
      <c r="K427" s="58">
        <f>K415</f>
        <v>43.52</v>
      </c>
      <c r="L427" s="58"/>
      <c r="M427" s="58"/>
    </row>
    <row r="428" spans="3:13" ht="25.5">
      <c r="C428" s="25" t="s">
        <v>216</v>
      </c>
      <c r="D428">
        <v>3000</v>
      </c>
      <c r="E428" s="75">
        <f>E416</f>
        <v>0.4237</v>
      </c>
      <c r="F428" s="58">
        <f>D428*E428</f>
        <v>1271.1000000000001</v>
      </c>
      <c r="H428" s="25" t="s">
        <v>216</v>
      </c>
      <c r="I428">
        <f>D428</f>
        <v>3000</v>
      </c>
      <c r="J428" s="95">
        <f>J416</f>
        <v>0.20743375908426429</v>
      </c>
      <c r="K428" s="58">
        <f>I428*J428</f>
        <v>622.3012772527928</v>
      </c>
      <c r="L428" s="58"/>
      <c r="M428" s="58"/>
    </row>
    <row r="429" spans="3:13" ht="25.5">
      <c r="C429" s="25" t="s">
        <v>211</v>
      </c>
      <c r="D429">
        <f>D428</f>
        <v>3000</v>
      </c>
      <c r="E429" s="75">
        <f>E417</f>
        <v>4.2138</v>
      </c>
      <c r="F429" s="58">
        <f>D429*E429</f>
        <v>12641.4</v>
      </c>
      <c r="H429" s="25" t="s">
        <v>211</v>
      </c>
      <c r="I429">
        <f>D429</f>
        <v>3000</v>
      </c>
      <c r="J429" s="95">
        <f>E429</f>
        <v>4.2138</v>
      </c>
      <c r="K429" s="58">
        <f>I429*J429</f>
        <v>12641.4</v>
      </c>
      <c r="L429" s="58"/>
      <c r="M429" s="58"/>
    </row>
    <row r="430" spans="3:13" ht="25.5">
      <c r="C430" s="25" t="s">
        <v>194</v>
      </c>
      <c r="D430" s="12">
        <v>1000000</v>
      </c>
      <c r="E430" s="75">
        <v>0.0132</v>
      </c>
      <c r="F430" s="58">
        <f>D430*E430</f>
        <v>13200</v>
      </c>
      <c r="H430" s="25" t="s">
        <v>194</v>
      </c>
      <c r="I430" s="12">
        <f>D430</f>
        <v>1000000</v>
      </c>
      <c r="J430" s="95">
        <f>E430</f>
        <v>0.0132</v>
      </c>
      <c r="K430" s="58">
        <f>I430*J430</f>
        <v>13200</v>
      </c>
      <c r="L430" s="58"/>
      <c r="M430" s="58"/>
    </row>
    <row r="431" spans="3:11" ht="25.5">
      <c r="C431" s="25" t="s">
        <v>212</v>
      </c>
      <c r="D431" s="12">
        <v>1000000</v>
      </c>
      <c r="E431" s="75">
        <f>E419</f>
        <v>0.055</v>
      </c>
      <c r="F431" s="58">
        <f>D431*E431</f>
        <v>55000</v>
      </c>
      <c r="H431" s="25" t="s">
        <v>212</v>
      </c>
      <c r="I431" s="194">
        <f>D431</f>
        <v>1000000</v>
      </c>
      <c r="J431" s="95">
        <f>E431</f>
        <v>0.055</v>
      </c>
      <c r="K431" s="58">
        <f>I431*J431</f>
        <v>55000</v>
      </c>
    </row>
    <row r="432" spans="3:11" ht="12.75">
      <c r="C432" s="6"/>
      <c r="H432" s="6"/>
      <c r="J432" s="95"/>
      <c r="K432" s="58"/>
    </row>
    <row r="433" spans="3:14" ht="12.75">
      <c r="C433" t="s">
        <v>191</v>
      </c>
      <c r="F433" s="96">
        <f>SUM(F427:F431)</f>
        <v>82156.02</v>
      </c>
      <c r="H433" t="s">
        <v>196</v>
      </c>
      <c r="K433" s="96">
        <f>SUM(K427:K431)</f>
        <v>81507.2212772528</v>
      </c>
      <c r="L433" s="58"/>
      <c r="M433" s="58">
        <f>K433-F433</f>
        <v>-648.798722747204</v>
      </c>
      <c r="N433" s="79">
        <f>K433/F433-1</f>
        <v>-0.007897153766056375</v>
      </c>
    </row>
    <row r="434" ht="12.75">
      <c r="K434" s="73"/>
    </row>
    <row r="435" spans="6:14" ht="12.75">
      <c r="F435" s="58"/>
      <c r="J435" s="95"/>
      <c r="K435" s="58"/>
      <c r="L435" s="58"/>
      <c r="M435" s="58"/>
      <c r="N435" s="76"/>
    </row>
    <row r="436" spans="6:13" ht="12.75">
      <c r="F436" s="58"/>
      <c r="J436" s="95"/>
      <c r="K436" s="58"/>
      <c r="L436" s="58"/>
      <c r="M436" s="58"/>
    </row>
    <row r="437" spans="1:14" ht="12.75">
      <c r="A437" s="4" t="s">
        <v>76</v>
      </c>
      <c r="B437" s="4"/>
      <c r="D437" s="81" t="s">
        <v>218</v>
      </c>
      <c r="E437" s="81" t="s">
        <v>51</v>
      </c>
      <c r="F437" s="82" t="s">
        <v>52</v>
      </c>
      <c r="I437" s="81" t="s">
        <v>218</v>
      </c>
      <c r="J437" s="81" t="s">
        <v>51</v>
      </c>
      <c r="K437" s="84" t="s">
        <v>52</v>
      </c>
      <c r="L437" s="4"/>
      <c r="M437" s="4" t="s">
        <v>53</v>
      </c>
      <c r="N437" s="4" t="s">
        <v>53</v>
      </c>
    </row>
    <row r="438" spans="1:14" ht="12.75">
      <c r="A438" s="4" t="s">
        <v>89</v>
      </c>
      <c r="D438" s="83" t="s">
        <v>59</v>
      </c>
      <c r="E438" s="81" t="s">
        <v>219</v>
      </c>
      <c r="F438" s="82" t="s">
        <v>54</v>
      </c>
      <c r="I438" s="81"/>
      <c r="J438" s="81" t="s">
        <v>219</v>
      </c>
      <c r="K438" s="84" t="s">
        <v>54</v>
      </c>
      <c r="L438" s="4"/>
      <c r="M438" s="4" t="s">
        <v>55</v>
      </c>
      <c r="N438" s="81" t="s">
        <v>61</v>
      </c>
    </row>
    <row r="439" spans="1:13" ht="38.25">
      <c r="A439" s="87"/>
      <c r="B439" s="37"/>
      <c r="C439" s="25" t="s">
        <v>13</v>
      </c>
      <c r="D439" s="33" t="s">
        <v>60</v>
      </c>
      <c r="E439" s="33" t="s">
        <v>60</v>
      </c>
      <c r="F439" s="93">
        <f>F415</f>
        <v>43.52</v>
      </c>
      <c r="H439" s="25" t="s">
        <v>13</v>
      </c>
      <c r="I439" s="33" t="s">
        <v>60</v>
      </c>
      <c r="J439" s="33" t="s">
        <v>60</v>
      </c>
      <c r="K439" s="58">
        <f>K415</f>
        <v>43.52</v>
      </c>
      <c r="L439" s="58"/>
      <c r="M439" s="58"/>
    </row>
    <row r="440" spans="3:13" ht="25.5">
      <c r="C440" s="25" t="s">
        <v>216</v>
      </c>
      <c r="D440">
        <v>4000</v>
      </c>
      <c r="E440" s="75">
        <f>E416</f>
        <v>0.4237</v>
      </c>
      <c r="F440" s="58">
        <f>D440*E440</f>
        <v>1694.8000000000002</v>
      </c>
      <c r="H440" s="25" t="s">
        <v>216</v>
      </c>
      <c r="I440">
        <f>D440</f>
        <v>4000</v>
      </c>
      <c r="J440" s="95">
        <f>J416</f>
        <v>0.20743375908426429</v>
      </c>
      <c r="K440" s="58">
        <f>I440*J440</f>
        <v>829.7350363370572</v>
      </c>
      <c r="L440" s="58"/>
      <c r="M440" s="58"/>
    </row>
    <row r="441" spans="3:13" ht="25.5">
      <c r="C441" s="25" t="s">
        <v>211</v>
      </c>
      <c r="D441">
        <f>D440</f>
        <v>4000</v>
      </c>
      <c r="E441" s="75">
        <f>E417</f>
        <v>4.2138</v>
      </c>
      <c r="F441" s="58">
        <f>D441*E441</f>
        <v>16855.2</v>
      </c>
      <c r="H441" s="25" t="s">
        <v>211</v>
      </c>
      <c r="I441">
        <f>D441</f>
        <v>4000</v>
      </c>
      <c r="J441" s="95">
        <f>E441</f>
        <v>4.2138</v>
      </c>
      <c r="K441" s="58">
        <f>I441*J441</f>
        <v>16855.2</v>
      </c>
      <c r="L441" s="58"/>
      <c r="M441" s="58"/>
    </row>
    <row r="442" spans="3:13" ht="25.5">
      <c r="C442" s="25" t="s">
        <v>194</v>
      </c>
      <c r="D442" s="12">
        <v>1200000</v>
      </c>
      <c r="E442" s="75">
        <v>0.0132</v>
      </c>
      <c r="F442" s="58">
        <f>D442*E442</f>
        <v>15840</v>
      </c>
      <c r="H442" s="25" t="s">
        <v>194</v>
      </c>
      <c r="I442" s="12">
        <f>D442</f>
        <v>1200000</v>
      </c>
      <c r="J442" s="95">
        <f>E442</f>
        <v>0.0132</v>
      </c>
      <c r="K442" s="58">
        <f>I442*J442</f>
        <v>15840</v>
      </c>
      <c r="L442" s="58"/>
      <c r="M442" s="58"/>
    </row>
    <row r="443" spans="3:11" ht="25.5">
      <c r="C443" s="25" t="s">
        <v>212</v>
      </c>
      <c r="D443" s="12">
        <v>1200000</v>
      </c>
      <c r="E443" s="75">
        <f>E419</f>
        <v>0.055</v>
      </c>
      <c r="F443" s="58">
        <f>D443*E443</f>
        <v>66000</v>
      </c>
      <c r="H443" s="25" t="s">
        <v>212</v>
      </c>
      <c r="I443" s="117">
        <f>D443</f>
        <v>1200000</v>
      </c>
      <c r="J443" s="95">
        <f>J431</f>
        <v>0.055</v>
      </c>
      <c r="K443" s="58">
        <f>I443*J443</f>
        <v>66000</v>
      </c>
    </row>
    <row r="444" spans="3:11" ht="12.75">
      <c r="C444" s="6"/>
      <c r="H444" s="6"/>
      <c r="J444" s="95"/>
      <c r="K444" s="58"/>
    </row>
    <row r="445" spans="3:14" ht="12.75">
      <c r="C445" t="s">
        <v>191</v>
      </c>
      <c r="F445" s="96">
        <f>SUM(F439:F443)</f>
        <v>100433.52</v>
      </c>
      <c r="H445" t="s">
        <v>196</v>
      </c>
      <c r="K445" s="96">
        <f>SUM(K439:K443)</f>
        <v>99568.45503633705</v>
      </c>
      <c r="L445" s="58"/>
      <c r="M445" s="58">
        <f>K445-F445</f>
        <v>-865.0649636629532</v>
      </c>
      <c r="N445" s="79">
        <f>K445/F445-1</f>
        <v>-0.00861330921850545</v>
      </c>
    </row>
    <row r="446" spans="6:14" ht="12.75">
      <c r="F446" s="66"/>
      <c r="K446" s="66"/>
      <c r="L446" s="58"/>
      <c r="M446" s="58"/>
      <c r="N446" s="85"/>
    </row>
    <row r="447" spans="1:14" ht="12.75">
      <c r="A447" s="37"/>
      <c r="B447" s="37"/>
      <c r="C447" s="37"/>
      <c r="D447" s="37"/>
      <c r="E447" s="37"/>
      <c r="F447" s="66"/>
      <c r="G447" s="37"/>
      <c r="H447" s="37"/>
      <c r="I447" s="37"/>
      <c r="J447" s="37"/>
      <c r="K447" s="66"/>
      <c r="L447" s="66"/>
      <c r="M447" s="66"/>
      <c r="N447" s="85"/>
    </row>
    <row r="448" ht="12.75">
      <c r="K448" s="73"/>
    </row>
    <row r="449" spans="1:14" ht="12.75">
      <c r="A449" s="4" t="s">
        <v>76</v>
      </c>
      <c r="B449" s="4"/>
      <c r="D449" s="81" t="s">
        <v>218</v>
      </c>
      <c r="E449" s="81" t="s">
        <v>51</v>
      </c>
      <c r="F449" s="82" t="s">
        <v>52</v>
      </c>
      <c r="I449" s="81" t="s">
        <v>218</v>
      </c>
      <c r="J449" s="81" t="s">
        <v>51</v>
      </c>
      <c r="K449" s="84" t="s">
        <v>52</v>
      </c>
      <c r="L449" s="4"/>
      <c r="M449" s="4" t="s">
        <v>53</v>
      </c>
      <c r="N449" s="4" t="s">
        <v>53</v>
      </c>
    </row>
    <row r="450" spans="1:14" ht="12.75">
      <c r="A450" s="4" t="s">
        <v>224</v>
      </c>
      <c r="D450" s="83" t="s">
        <v>59</v>
      </c>
      <c r="E450" s="81" t="s">
        <v>219</v>
      </c>
      <c r="F450" s="82" t="s">
        <v>54</v>
      </c>
      <c r="I450" s="81"/>
      <c r="J450" s="81" t="s">
        <v>219</v>
      </c>
      <c r="K450" s="84" t="s">
        <v>54</v>
      </c>
      <c r="L450" s="4"/>
      <c r="M450" s="4" t="s">
        <v>55</v>
      </c>
      <c r="N450" s="81" t="s">
        <v>61</v>
      </c>
    </row>
    <row r="451" spans="1:13" ht="38.25">
      <c r="A451" s="87"/>
      <c r="B451" s="37"/>
      <c r="C451" s="25" t="s">
        <v>13</v>
      </c>
      <c r="D451" s="33" t="s">
        <v>60</v>
      </c>
      <c r="E451" s="33" t="s">
        <v>60</v>
      </c>
      <c r="F451" s="93">
        <f>F415</f>
        <v>43.52</v>
      </c>
      <c r="H451" s="25" t="s">
        <v>13</v>
      </c>
      <c r="I451" s="33" t="s">
        <v>60</v>
      </c>
      <c r="J451" s="33" t="s">
        <v>60</v>
      </c>
      <c r="K451" s="58">
        <f>K415</f>
        <v>43.52</v>
      </c>
      <c r="L451" s="58"/>
      <c r="M451" s="58"/>
    </row>
    <row r="452" spans="3:13" ht="25.5">
      <c r="C452" s="25" t="s">
        <v>216</v>
      </c>
      <c r="D452">
        <v>4000</v>
      </c>
      <c r="E452" s="75">
        <f>E416</f>
        <v>0.4237</v>
      </c>
      <c r="F452" s="58">
        <f>D452*E452</f>
        <v>1694.8000000000002</v>
      </c>
      <c r="H452" s="25" t="s">
        <v>216</v>
      </c>
      <c r="I452">
        <f>D452</f>
        <v>4000</v>
      </c>
      <c r="J452" s="95">
        <f>J416</f>
        <v>0.20743375908426429</v>
      </c>
      <c r="K452" s="58">
        <f>I452*J452</f>
        <v>829.7350363370572</v>
      </c>
      <c r="L452" s="58"/>
      <c r="M452" s="58"/>
    </row>
    <row r="453" spans="3:13" ht="25.5">
      <c r="C453" s="25" t="s">
        <v>211</v>
      </c>
      <c r="D453">
        <f>D452</f>
        <v>4000</v>
      </c>
      <c r="E453" s="75">
        <f>E417</f>
        <v>4.2138</v>
      </c>
      <c r="F453" s="58">
        <f>D453*E453</f>
        <v>16855.2</v>
      </c>
      <c r="H453" s="25" t="s">
        <v>211</v>
      </c>
      <c r="I453">
        <f>D453</f>
        <v>4000</v>
      </c>
      <c r="J453" s="95">
        <f>E453</f>
        <v>4.2138</v>
      </c>
      <c r="K453" s="58">
        <f>I453*J453</f>
        <v>16855.2</v>
      </c>
      <c r="L453" s="58"/>
      <c r="M453" s="58"/>
    </row>
    <row r="454" spans="3:13" ht="25.5">
      <c r="C454" s="25" t="s">
        <v>194</v>
      </c>
      <c r="D454" s="117">
        <v>1800000</v>
      </c>
      <c r="E454" s="75">
        <v>0.0132</v>
      </c>
      <c r="F454" s="58">
        <f>D454*E454</f>
        <v>23760</v>
      </c>
      <c r="H454" s="25" t="s">
        <v>194</v>
      </c>
      <c r="I454" s="195">
        <f>D454</f>
        <v>1800000</v>
      </c>
      <c r="J454" s="95">
        <f>E454</f>
        <v>0.0132</v>
      </c>
      <c r="K454" s="58">
        <f>I454*J454</f>
        <v>23760</v>
      </c>
      <c r="L454" s="58"/>
      <c r="M454" s="58"/>
    </row>
    <row r="455" spans="3:11" ht="25.5">
      <c r="C455" s="25" t="s">
        <v>212</v>
      </c>
      <c r="D455" s="117">
        <v>1800000</v>
      </c>
      <c r="E455" s="75">
        <f>E419</f>
        <v>0.055</v>
      </c>
      <c r="F455" s="58">
        <f>D455*E455</f>
        <v>99000</v>
      </c>
      <c r="H455" s="25" t="s">
        <v>212</v>
      </c>
      <c r="I455" s="117">
        <f>D455</f>
        <v>1800000</v>
      </c>
      <c r="J455" s="95">
        <f>E455</f>
        <v>0.055</v>
      </c>
      <c r="K455" s="58">
        <f>I455*J455</f>
        <v>99000</v>
      </c>
    </row>
    <row r="456" spans="3:11" ht="12.75">
      <c r="C456" s="6"/>
      <c r="H456" s="6"/>
      <c r="J456" s="95"/>
      <c r="K456" s="58"/>
    </row>
    <row r="457" spans="3:14" ht="12.75">
      <c r="C457" t="s">
        <v>191</v>
      </c>
      <c r="F457" s="96">
        <f>SUM(F451:F455)</f>
        <v>141353.52000000002</v>
      </c>
      <c r="H457" t="s">
        <v>196</v>
      </c>
      <c r="K457" s="96">
        <f>SUM(K451:K455)</f>
        <v>140488.45503633705</v>
      </c>
      <c r="L457" s="58"/>
      <c r="M457" s="58">
        <f>K457-F457</f>
        <v>-865.0649636629678</v>
      </c>
      <c r="N457" s="79">
        <f>K457/F457-1</f>
        <v>-0.006119868565444775</v>
      </c>
    </row>
    <row r="458" spans="6:14" ht="12.75">
      <c r="F458" s="66"/>
      <c r="K458" s="66"/>
      <c r="L458" s="58"/>
      <c r="M458" s="58"/>
      <c r="N458" s="85"/>
    </row>
    <row r="459" spans="1:14" ht="13.5" thickBot="1">
      <c r="A459" s="107"/>
      <c r="B459" s="107"/>
      <c r="C459" s="107"/>
      <c r="D459" s="205"/>
      <c r="E459" s="206"/>
      <c r="F459" s="115"/>
      <c r="G459" s="107"/>
      <c r="H459" s="107"/>
      <c r="I459" s="207"/>
      <c r="J459" s="203"/>
      <c r="K459" s="115"/>
      <c r="L459" s="115"/>
      <c r="M459" s="115"/>
      <c r="N459" s="208"/>
    </row>
    <row r="460" spans="1:14" ht="12.75">
      <c r="A460" s="37"/>
      <c r="B460" s="37"/>
      <c r="C460" s="199"/>
      <c r="D460" s="201"/>
      <c r="E460" s="198"/>
      <c r="F460" s="66"/>
      <c r="G460" s="37"/>
      <c r="H460" s="199"/>
      <c r="I460" s="201"/>
      <c r="J460" s="200"/>
      <c r="K460" s="66"/>
      <c r="L460" s="66"/>
      <c r="M460" s="66"/>
      <c r="N460" s="85"/>
    </row>
    <row r="461" ht="15.75">
      <c r="A461" s="28" t="s">
        <v>225</v>
      </c>
    </row>
    <row r="462" ht="15.75">
      <c r="A462" s="28"/>
    </row>
    <row r="463" ht="15">
      <c r="A463" s="113" t="s">
        <v>226</v>
      </c>
    </row>
    <row r="464" ht="14.25">
      <c r="A464" s="113" t="s">
        <v>214</v>
      </c>
    </row>
    <row r="465" ht="14.25">
      <c r="A465" s="113" t="s">
        <v>217</v>
      </c>
    </row>
    <row r="466" ht="14.25">
      <c r="A466" s="113" t="s">
        <v>215</v>
      </c>
    </row>
    <row r="467" spans="6:14" ht="12.75">
      <c r="F467" s="58"/>
      <c r="J467" s="95"/>
      <c r="K467" s="58"/>
      <c r="L467" s="58"/>
      <c r="M467" s="58"/>
      <c r="N467" s="76"/>
    </row>
    <row r="468" spans="3:14" ht="15">
      <c r="C468" s="86" t="s">
        <v>191</v>
      </c>
      <c r="D468" s="43"/>
      <c r="E468" s="43"/>
      <c r="F468" s="43"/>
      <c r="H468" s="86" t="s">
        <v>208</v>
      </c>
      <c r="I468" s="43"/>
      <c r="J468" s="43"/>
      <c r="K468" s="80"/>
      <c r="L468" s="43"/>
      <c r="M468" s="43"/>
      <c r="N468" s="43"/>
    </row>
    <row r="469" spans="6:13" ht="12.75">
      <c r="F469" s="58"/>
      <c r="J469" s="95"/>
      <c r="K469" s="58"/>
      <c r="L469" s="58"/>
      <c r="M469" s="58"/>
    </row>
    <row r="470" spans="1:11" ht="15">
      <c r="A470" s="88" t="s">
        <v>56</v>
      </c>
      <c r="B470" s="4"/>
      <c r="F470" s="73"/>
      <c r="K470" s="73"/>
    </row>
    <row r="471" spans="4:14" ht="12.75">
      <c r="D471" s="81" t="s">
        <v>218</v>
      </c>
      <c r="E471" s="81" t="s">
        <v>51</v>
      </c>
      <c r="F471" s="82" t="s">
        <v>52</v>
      </c>
      <c r="I471" s="81" t="s">
        <v>218</v>
      </c>
      <c r="J471" s="81" t="s">
        <v>51</v>
      </c>
      <c r="K471" s="84" t="s">
        <v>52</v>
      </c>
      <c r="L471" s="4"/>
      <c r="M471" s="4" t="s">
        <v>53</v>
      </c>
      <c r="N471" s="4" t="s">
        <v>53</v>
      </c>
    </row>
    <row r="472" spans="1:14" ht="12.75">
      <c r="A472" s="4" t="s">
        <v>76</v>
      </c>
      <c r="D472" s="83" t="s">
        <v>59</v>
      </c>
      <c r="E472" s="81" t="s">
        <v>219</v>
      </c>
      <c r="F472" s="82" t="s">
        <v>54</v>
      </c>
      <c r="I472" s="81"/>
      <c r="J472" s="81" t="s">
        <v>219</v>
      </c>
      <c r="K472" s="84" t="s">
        <v>54</v>
      </c>
      <c r="L472" s="4"/>
      <c r="M472" s="4" t="s">
        <v>55</v>
      </c>
      <c r="N472" s="81" t="s">
        <v>61</v>
      </c>
    </row>
    <row r="473" spans="1:13" ht="38.25">
      <c r="A473" s="4" t="s">
        <v>297</v>
      </c>
      <c r="B473" s="37"/>
      <c r="C473" s="25" t="s">
        <v>13</v>
      </c>
      <c r="D473" s="33" t="s">
        <v>60</v>
      </c>
      <c r="E473" s="33" t="s">
        <v>60</v>
      </c>
      <c r="F473" s="242">
        <f>'9. Service Charge Adj.'!E28</f>
        <v>0</v>
      </c>
      <c r="H473" s="25" t="s">
        <v>13</v>
      </c>
      <c r="I473" s="33" t="s">
        <v>60</v>
      </c>
      <c r="J473" s="33" t="s">
        <v>60</v>
      </c>
      <c r="K473" s="58">
        <f>'10. 2004 Rate Schedule '!F52</f>
        <v>0</v>
      </c>
      <c r="L473" s="58"/>
      <c r="M473" s="58"/>
    </row>
    <row r="474" spans="3:13" ht="25.5">
      <c r="C474" s="25" t="s">
        <v>87</v>
      </c>
      <c r="D474">
        <v>6000</v>
      </c>
      <c r="E474" s="192">
        <v>0</v>
      </c>
      <c r="F474" s="58">
        <f>D474*E474</f>
        <v>0</v>
      </c>
      <c r="H474" s="25" t="s">
        <v>87</v>
      </c>
      <c r="I474">
        <f>D474</f>
        <v>6000</v>
      </c>
      <c r="J474" s="95" t="e">
        <f>'10. 2004 Rate Schedule '!F53</f>
        <v>#DIV/0!</v>
      </c>
      <c r="K474" s="58" t="e">
        <f>I474*J474</f>
        <v>#DIV/0!</v>
      </c>
      <c r="L474" s="58"/>
      <c r="M474" s="58"/>
    </row>
    <row r="475" spans="3:13" ht="25.5">
      <c r="C475" s="25" t="s">
        <v>211</v>
      </c>
      <c r="D475">
        <f>D474</f>
        <v>6000</v>
      </c>
      <c r="E475" s="75">
        <v>4.7369</v>
      </c>
      <c r="F475" s="58">
        <f>D475*E475</f>
        <v>28421.4</v>
      </c>
      <c r="H475" s="25" t="s">
        <v>211</v>
      </c>
      <c r="I475">
        <f>D475</f>
        <v>6000</v>
      </c>
      <c r="J475" s="95">
        <f>E475</f>
        <v>4.7369</v>
      </c>
      <c r="K475" s="58">
        <f>I475*J475</f>
        <v>28421.4</v>
      </c>
      <c r="L475" s="58"/>
      <c r="M475" s="58"/>
    </row>
    <row r="476" spans="3:13" ht="25.5">
      <c r="C476" s="25" t="s">
        <v>194</v>
      </c>
      <c r="D476" s="12">
        <v>2800000</v>
      </c>
      <c r="E476" s="75">
        <v>0.0132</v>
      </c>
      <c r="F476" s="58">
        <f>D476*E476</f>
        <v>36960</v>
      </c>
      <c r="H476" s="25" t="s">
        <v>194</v>
      </c>
      <c r="I476" s="12">
        <f>D476</f>
        <v>2800000</v>
      </c>
      <c r="J476" s="95">
        <f>E476</f>
        <v>0.0132</v>
      </c>
      <c r="K476" s="58">
        <f>I476*J476</f>
        <v>36960</v>
      </c>
      <c r="L476" s="58"/>
      <c r="M476" s="58"/>
    </row>
    <row r="477" spans="3:11" ht="25.5">
      <c r="C477" s="25" t="s">
        <v>212</v>
      </c>
      <c r="D477" s="12">
        <f>D476</f>
        <v>2800000</v>
      </c>
      <c r="E477" s="75">
        <v>0.05</v>
      </c>
      <c r="F477" s="58">
        <f>D477*E477</f>
        <v>140000</v>
      </c>
      <c r="H477" s="25" t="s">
        <v>212</v>
      </c>
      <c r="I477" s="12">
        <f>D476</f>
        <v>2800000</v>
      </c>
      <c r="J477" s="95">
        <f>E477</f>
        <v>0.05</v>
      </c>
      <c r="K477" s="58">
        <f>I477*J477</f>
        <v>140000</v>
      </c>
    </row>
    <row r="478" spans="3:11" ht="12.75">
      <c r="C478" s="6"/>
      <c r="H478" s="6"/>
      <c r="J478" s="95"/>
      <c r="K478" s="58"/>
    </row>
    <row r="479" spans="3:14" ht="12.75">
      <c r="C479" t="s">
        <v>191</v>
      </c>
      <c r="F479" s="96">
        <f>SUM(F473:F477)</f>
        <v>205381.4</v>
      </c>
      <c r="H479" t="s">
        <v>196</v>
      </c>
      <c r="K479" s="96" t="e">
        <f>SUM(K473:K477)</f>
        <v>#DIV/0!</v>
      </c>
      <c r="L479" s="58"/>
      <c r="M479" s="58" t="e">
        <f>K479-F479</f>
        <v>#DIV/0!</v>
      </c>
      <c r="N479" s="79" t="e">
        <f>K479/F479-1</f>
        <v>#DIV/0!</v>
      </c>
    </row>
    <row r="480" spans="6:14" ht="12.75">
      <c r="F480" s="66"/>
      <c r="K480" s="66"/>
      <c r="L480" s="58"/>
      <c r="M480" s="58"/>
      <c r="N480" s="85"/>
    </row>
    <row r="481" spans="1:13" ht="15.75">
      <c r="A481" s="28"/>
      <c r="B481" s="28"/>
      <c r="F481" s="58"/>
      <c r="J481" s="95"/>
      <c r="K481" s="58"/>
      <c r="L481" s="58"/>
      <c r="M481" s="58"/>
    </row>
    <row r="482" spans="3:14" ht="12.75">
      <c r="C482" s="6"/>
      <c r="E482" s="77"/>
      <c r="F482" s="58"/>
      <c r="J482" s="95"/>
      <c r="K482" s="58"/>
      <c r="L482" s="58"/>
      <c r="M482" s="58"/>
      <c r="N482" s="76"/>
    </row>
    <row r="483" spans="1:14" ht="12.75">
      <c r="A483" s="4" t="s">
        <v>76</v>
      </c>
      <c r="B483" s="4"/>
      <c r="D483" s="81" t="s">
        <v>218</v>
      </c>
      <c r="E483" s="81" t="s">
        <v>51</v>
      </c>
      <c r="F483" s="82" t="s">
        <v>52</v>
      </c>
      <c r="I483" s="81" t="s">
        <v>218</v>
      </c>
      <c r="J483" s="81" t="s">
        <v>51</v>
      </c>
      <c r="K483" s="84" t="s">
        <v>52</v>
      </c>
      <c r="L483" s="4"/>
      <c r="M483" s="4" t="s">
        <v>53</v>
      </c>
      <c r="N483" s="4" t="s">
        <v>53</v>
      </c>
    </row>
    <row r="484" spans="1:14" ht="12.75">
      <c r="A484" s="4" t="s">
        <v>227</v>
      </c>
      <c r="D484" s="83" t="s">
        <v>59</v>
      </c>
      <c r="E484" s="81" t="s">
        <v>219</v>
      </c>
      <c r="F484" s="82" t="s">
        <v>54</v>
      </c>
      <c r="I484" s="81"/>
      <c r="J484" s="81" t="s">
        <v>219</v>
      </c>
      <c r="K484" s="84" t="s">
        <v>54</v>
      </c>
      <c r="L484" s="4"/>
      <c r="M484" s="4" t="s">
        <v>55</v>
      </c>
      <c r="N484" s="81" t="s">
        <v>61</v>
      </c>
    </row>
    <row r="485" spans="1:13" ht="38.25">
      <c r="A485" s="87"/>
      <c r="B485" s="37"/>
      <c r="C485" s="25" t="s">
        <v>13</v>
      </c>
      <c r="D485" s="33" t="s">
        <v>60</v>
      </c>
      <c r="E485" s="33" t="s">
        <v>60</v>
      </c>
      <c r="F485" s="93">
        <f>F473</f>
        <v>0</v>
      </c>
      <c r="H485" s="25" t="s">
        <v>13</v>
      </c>
      <c r="I485" s="33" t="s">
        <v>60</v>
      </c>
      <c r="J485" s="33" t="s">
        <v>60</v>
      </c>
      <c r="K485" s="58">
        <f>K473</f>
        <v>0</v>
      </c>
      <c r="L485" s="58"/>
      <c r="M485" s="58"/>
    </row>
    <row r="486" spans="3:13" ht="25.5">
      <c r="C486" s="25" t="s">
        <v>216</v>
      </c>
      <c r="D486">
        <v>15000</v>
      </c>
      <c r="E486" s="75">
        <f>E474</f>
        <v>0</v>
      </c>
      <c r="F486" s="58">
        <f>D486*E486</f>
        <v>0</v>
      </c>
      <c r="H486" s="25" t="s">
        <v>216</v>
      </c>
      <c r="I486">
        <f>D486</f>
        <v>15000</v>
      </c>
      <c r="J486" s="95" t="e">
        <f>J474</f>
        <v>#DIV/0!</v>
      </c>
      <c r="K486" s="58" t="e">
        <f>I486*J486</f>
        <v>#DIV/0!</v>
      </c>
      <c r="L486" s="58"/>
      <c r="M486" s="58"/>
    </row>
    <row r="487" spans="3:13" ht="25.5">
      <c r="C487" s="25" t="s">
        <v>211</v>
      </c>
      <c r="D487">
        <f>D486</f>
        <v>15000</v>
      </c>
      <c r="E487" s="75">
        <f>E475</f>
        <v>4.7369</v>
      </c>
      <c r="F487" s="58">
        <f>D487*E487</f>
        <v>71053.5</v>
      </c>
      <c r="H487" s="25" t="s">
        <v>211</v>
      </c>
      <c r="I487">
        <f>D487</f>
        <v>15000</v>
      </c>
      <c r="J487" s="95">
        <f>E487</f>
        <v>4.7369</v>
      </c>
      <c r="K487" s="58">
        <f>I487*J487</f>
        <v>71053.5</v>
      </c>
      <c r="L487" s="58"/>
      <c r="M487" s="58"/>
    </row>
    <row r="488" spans="3:13" ht="25.5">
      <c r="C488" s="25" t="s">
        <v>194</v>
      </c>
      <c r="D488" s="12">
        <v>10000000</v>
      </c>
      <c r="E488" s="75">
        <v>0.0132</v>
      </c>
      <c r="F488" s="58">
        <f>D488*E488</f>
        <v>132000</v>
      </c>
      <c r="H488" s="25" t="s">
        <v>194</v>
      </c>
      <c r="I488" s="12">
        <f>D488</f>
        <v>10000000</v>
      </c>
      <c r="J488" s="95">
        <f>E488</f>
        <v>0.0132</v>
      </c>
      <c r="K488" s="58">
        <f>I488*J488</f>
        <v>132000</v>
      </c>
      <c r="L488" s="58"/>
      <c r="M488" s="58"/>
    </row>
    <row r="489" spans="3:11" ht="25.5">
      <c r="C489" s="25" t="s">
        <v>212</v>
      </c>
      <c r="D489" s="12">
        <v>10000000</v>
      </c>
      <c r="E489" s="75">
        <f>E477</f>
        <v>0.05</v>
      </c>
      <c r="F489" s="58">
        <f>D489*E489</f>
        <v>500000</v>
      </c>
      <c r="H489" s="25" t="s">
        <v>212</v>
      </c>
      <c r="I489" s="194">
        <f>D489</f>
        <v>10000000</v>
      </c>
      <c r="J489" s="95">
        <f>E489</f>
        <v>0.05</v>
      </c>
      <c r="K489" s="58">
        <f>I489*J489</f>
        <v>500000</v>
      </c>
    </row>
    <row r="490" spans="3:11" ht="12.75">
      <c r="C490" s="6"/>
      <c r="H490" s="6"/>
      <c r="J490" s="95"/>
      <c r="K490" s="58"/>
    </row>
    <row r="491" spans="3:14" ht="12.75">
      <c r="C491" t="s">
        <v>191</v>
      </c>
      <c r="F491" s="96">
        <f>SUM(F485:F489)</f>
        <v>703053.5</v>
      </c>
      <c r="H491" t="s">
        <v>196</v>
      </c>
      <c r="K491" s="96" t="e">
        <f>SUM(K485:K489)</f>
        <v>#DIV/0!</v>
      </c>
      <c r="L491" s="58"/>
      <c r="M491" s="58" t="e">
        <f>K491-F491</f>
        <v>#DIV/0!</v>
      </c>
      <c r="N491" s="79" t="e">
        <f>K491/F491-1</f>
        <v>#DIV/0!</v>
      </c>
    </row>
    <row r="492" ht="12.75">
      <c r="K492" s="73"/>
    </row>
    <row r="493" spans="1:17" ht="13.5" thickBot="1">
      <c r="A493" s="273"/>
      <c r="B493" s="273"/>
      <c r="C493" s="273"/>
      <c r="D493" s="273"/>
      <c r="E493" s="273"/>
      <c r="F493" s="274"/>
      <c r="G493" s="273"/>
      <c r="H493" s="273"/>
      <c r="I493" s="273"/>
      <c r="J493" s="275"/>
      <c r="K493" s="274"/>
      <c r="L493" s="274"/>
      <c r="M493" s="274"/>
      <c r="N493" s="276"/>
      <c r="O493" s="273"/>
      <c r="P493" s="273"/>
      <c r="Q493" s="273"/>
    </row>
    <row r="494" spans="3:14" ht="12.75">
      <c r="C494" s="6"/>
      <c r="E494" s="95"/>
      <c r="F494" s="58"/>
      <c r="H494" s="6"/>
      <c r="J494" s="95"/>
      <c r="K494" s="58"/>
      <c r="L494" s="58"/>
      <c r="M494" s="58"/>
      <c r="N494" s="76"/>
    </row>
    <row r="495" spans="1:11" ht="15.75">
      <c r="A495" s="254" t="s">
        <v>322</v>
      </c>
      <c r="B495" s="28"/>
      <c r="D495" s="37"/>
      <c r="E495" s="295"/>
      <c r="F495" s="295"/>
      <c r="K495" s="73"/>
    </row>
    <row r="496" spans="1:11" ht="18">
      <c r="A496" s="253"/>
      <c r="B496" s="28"/>
      <c r="D496" s="37"/>
      <c r="E496" s="295"/>
      <c r="F496" s="295"/>
      <c r="K496" s="73"/>
    </row>
    <row r="497" spans="1:11" ht="18">
      <c r="A497" s="253"/>
      <c r="B497" s="28"/>
      <c r="D497" s="37"/>
      <c r="E497" s="124"/>
      <c r="F497" s="124"/>
      <c r="K497" s="73"/>
    </row>
    <row r="498" spans="1:11" ht="15.75">
      <c r="A498" s="267" t="s">
        <v>197</v>
      </c>
      <c r="B498" s="28"/>
      <c r="D498" s="37"/>
      <c r="E498" s="124"/>
      <c r="F498" s="124"/>
      <c r="K498" s="73"/>
    </row>
    <row r="499" spans="1:11" ht="15.75">
      <c r="A499" s="267" t="s">
        <v>195</v>
      </c>
      <c r="B499" s="28"/>
      <c r="D499" s="37"/>
      <c r="E499" s="124"/>
      <c r="F499" s="124"/>
      <c r="K499" s="73"/>
    </row>
    <row r="500" spans="1:11" ht="15.75">
      <c r="A500" s="267" t="s">
        <v>207</v>
      </c>
      <c r="E500" s="295"/>
      <c r="F500" s="295"/>
      <c r="K500" s="73"/>
    </row>
    <row r="501" spans="1:11" ht="15.75">
      <c r="A501" s="267"/>
      <c r="E501" s="124"/>
      <c r="F501" s="124"/>
      <c r="K501" s="73"/>
    </row>
    <row r="502" spans="1:15" ht="15">
      <c r="A502" s="252"/>
      <c r="C502" s="86" t="s">
        <v>191</v>
      </c>
      <c r="D502" s="43"/>
      <c r="E502" s="43"/>
      <c r="F502" s="43"/>
      <c r="H502" s="86" t="s">
        <v>208</v>
      </c>
      <c r="I502" s="43"/>
      <c r="J502" s="43"/>
      <c r="K502" s="80"/>
      <c r="L502" s="43"/>
      <c r="M502" s="43"/>
      <c r="N502" s="43"/>
      <c r="O502" s="37"/>
    </row>
    <row r="503" spans="1:11" ht="12.75">
      <c r="A503" s="252"/>
      <c r="F503" s="73"/>
      <c r="K503" s="73"/>
    </row>
    <row r="504" spans="1:14" ht="15">
      <c r="A504" s="268" t="s">
        <v>56</v>
      </c>
      <c r="B504" s="4"/>
      <c r="D504" s="81" t="s">
        <v>24</v>
      </c>
      <c r="E504" s="81" t="s">
        <v>51</v>
      </c>
      <c r="F504" s="82" t="s">
        <v>52</v>
      </c>
      <c r="I504" s="81" t="s">
        <v>24</v>
      </c>
      <c r="J504" s="81" t="s">
        <v>51</v>
      </c>
      <c r="K504" s="84" t="s">
        <v>52</v>
      </c>
      <c r="L504" s="4"/>
      <c r="M504" s="4" t="s">
        <v>53</v>
      </c>
      <c r="N504" s="4" t="s">
        <v>53</v>
      </c>
    </row>
    <row r="505" spans="1:14" ht="12.75">
      <c r="A505" s="270" t="s">
        <v>70</v>
      </c>
      <c r="D505" s="83" t="s">
        <v>59</v>
      </c>
      <c r="E505" s="81" t="s">
        <v>86</v>
      </c>
      <c r="F505" s="82" t="s">
        <v>54</v>
      </c>
      <c r="I505" s="81"/>
      <c r="J505" s="81" t="s">
        <v>86</v>
      </c>
      <c r="K505" s="84" t="s">
        <v>54</v>
      </c>
      <c r="L505" s="4"/>
      <c r="M505" s="4" t="s">
        <v>55</v>
      </c>
      <c r="N505" s="81" t="s">
        <v>61</v>
      </c>
    </row>
    <row r="506" spans="1:13" ht="38.25">
      <c r="A506" s="269"/>
      <c r="B506" s="37"/>
      <c r="C506" s="25" t="s">
        <v>13</v>
      </c>
      <c r="D506" s="33" t="s">
        <v>60</v>
      </c>
      <c r="E506" s="33" t="s">
        <v>60</v>
      </c>
      <c r="F506" s="191">
        <f>'9. Service Charge Adj.'!E31</f>
        <v>3.79</v>
      </c>
      <c r="H506" s="25" t="s">
        <v>13</v>
      </c>
      <c r="I506" s="33" t="s">
        <v>60</v>
      </c>
      <c r="J506" s="33" t="s">
        <v>60</v>
      </c>
      <c r="K506" s="58">
        <f>'10. 2004 Rate Schedule '!F93</f>
        <v>3.79</v>
      </c>
      <c r="L506" s="58"/>
      <c r="M506" s="58"/>
    </row>
    <row r="507" spans="1:13" ht="25.5">
      <c r="A507" s="252"/>
      <c r="C507" s="25" t="s">
        <v>193</v>
      </c>
      <c r="D507">
        <v>100</v>
      </c>
      <c r="E507" s="192">
        <v>0.0066</v>
      </c>
      <c r="F507" s="58">
        <f>D507*E507</f>
        <v>0.66</v>
      </c>
      <c r="H507" s="25" t="s">
        <v>193</v>
      </c>
      <c r="I507">
        <f>D507</f>
        <v>100</v>
      </c>
      <c r="J507" s="95">
        <f>'10. 2004 Rate Schedule '!F94</f>
        <v>0.006223365226976808</v>
      </c>
      <c r="K507" s="58">
        <f>I507*J507</f>
        <v>0.6223365226976808</v>
      </c>
      <c r="L507" s="58"/>
      <c r="M507" s="58"/>
    </row>
    <row r="508" spans="1:13" ht="25.5">
      <c r="A508" s="252"/>
      <c r="C508" s="25" t="s">
        <v>194</v>
      </c>
      <c r="D508">
        <v>100</v>
      </c>
      <c r="E508" s="193">
        <v>0.0239</v>
      </c>
      <c r="F508" s="58">
        <f>D508*E508</f>
        <v>2.39</v>
      </c>
      <c r="H508" s="25" t="s">
        <v>194</v>
      </c>
      <c r="I508">
        <v>100</v>
      </c>
      <c r="J508" s="95">
        <f>E508</f>
        <v>0.0239</v>
      </c>
      <c r="K508" s="58">
        <f>I508*J508</f>
        <v>2.39</v>
      </c>
      <c r="L508" s="58"/>
      <c r="M508" s="58"/>
    </row>
    <row r="509" spans="1:13" ht="25.5">
      <c r="A509" s="252"/>
      <c r="C509" s="25" t="s">
        <v>200</v>
      </c>
      <c r="D509">
        <v>100</v>
      </c>
      <c r="E509" s="75">
        <v>0.043</v>
      </c>
      <c r="F509" s="58">
        <f>D509*E509</f>
        <v>4.3</v>
      </c>
      <c r="H509" s="25" t="s">
        <v>200</v>
      </c>
      <c r="I509">
        <f>D509</f>
        <v>100</v>
      </c>
      <c r="J509" s="95">
        <v>0.043</v>
      </c>
      <c r="K509" s="58">
        <f>I509*J509</f>
        <v>4.3</v>
      </c>
      <c r="L509" s="58"/>
      <c r="M509" s="58"/>
    </row>
    <row r="510" spans="1:10" ht="12.75">
      <c r="A510" s="252"/>
      <c r="C510" s="6"/>
      <c r="H510" s="6"/>
      <c r="J510" s="95"/>
    </row>
    <row r="511" spans="1:14" ht="12.75">
      <c r="A511" s="252"/>
      <c r="C511" t="s">
        <v>191</v>
      </c>
      <c r="F511" s="96">
        <f>SUM(F506:F509)</f>
        <v>11.14</v>
      </c>
      <c r="H511" t="s">
        <v>196</v>
      </c>
      <c r="K511" s="96">
        <f>SUM(K506:K509)</f>
        <v>11.10233652269768</v>
      </c>
      <c r="L511" s="58"/>
      <c r="M511" s="58">
        <f>K511-F511</f>
        <v>-0.03766347730232056</v>
      </c>
      <c r="N511" s="79">
        <f>K511/F511-1</f>
        <v>-0.0033809225585565983</v>
      </c>
    </row>
    <row r="512" spans="1:11" ht="12.75">
      <c r="A512" s="252"/>
      <c r="K512" s="73"/>
    </row>
    <row r="513" spans="1:11" ht="12.75">
      <c r="A513" s="252"/>
      <c r="F513" s="73"/>
      <c r="K513" s="73"/>
    </row>
    <row r="514" spans="1:14" ht="15">
      <c r="A514" s="268" t="s">
        <v>68</v>
      </c>
      <c r="B514" s="4"/>
      <c r="D514" s="81" t="s">
        <v>24</v>
      </c>
      <c r="E514" s="81" t="s">
        <v>51</v>
      </c>
      <c r="F514" s="82" t="s">
        <v>52</v>
      </c>
      <c r="I514" s="81" t="s">
        <v>24</v>
      </c>
      <c r="J514" s="81" t="s">
        <v>51</v>
      </c>
      <c r="K514" s="84" t="s">
        <v>52</v>
      </c>
      <c r="L514" s="4"/>
      <c r="M514" s="4" t="s">
        <v>53</v>
      </c>
      <c r="N514" s="4" t="s">
        <v>53</v>
      </c>
    </row>
    <row r="515" spans="1:14" ht="12.75">
      <c r="A515" s="270" t="s">
        <v>69</v>
      </c>
      <c r="D515" s="83" t="s">
        <v>59</v>
      </c>
      <c r="E515" s="81" t="s">
        <v>86</v>
      </c>
      <c r="F515" s="82" t="s">
        <v>54</v>
      </c>
      <c r="I515" s="81"/>
      <c r="J515" s="81" t="s">
        <v>86</v>
      </c>
      <c r="K515" s="84" t="s">
        <v>54</v>
      </c>
      <c r="L515" s="4"/>
      <c r="M515" s="4" t="s">
        <v>55</v>
      </c>
      <c r="N515" s="81" t="s">
        <v>61</v>
      </c>
    </row>
    <row r="516" spans="1:13" ht="38.25">
      <c r="A516" s="269"/>
      <c r="B516" s="37"/>
      <c r="C516" s="25" t="s">
        <v>13</v>
      </c>
      <c r="D516" s="33" t="s">
        <v>60</v>
      </c>
      <c r="E516" s="33" t="s">
        <v>60</v>
      </c>
      <c r="F516" s="93">
        <f>F506</f>
        <v>3.79</v>
      </c>
      <c r="H516" s="25" t="s">
        <v>13</v>
      </c>
      <c r="I516" s="33" t="s">
        <v>60</v>
      </c>
      <c r="J516" s="33" t="s">
        <v>60</v>
      </c>
      <c r="K516" s="58">
        <f>K506</f>
        <v>3.79</v>
      </c>
      <c r="L516" s="58"/>
      <c r="M516" s="58"/>
    </row>
    <row r="517" spans="1:13" ht="25.5">
      <c r="A517" s="252"/>
      <c r="C517" s="25" t="s">
        <v>193</v>
      </c>
      <c r="D517">
        <v>250</v>
      </c>
      <c r="E517" s="75">
        <f>E507</f>
        <v>0.0066</v>
      </c>
      <c r="F517" s="58">
        <f>D517*E517</f>
        <v>1.65</v>
      </c>
      <c r="H517" s="25" t="s">
        <v>193</v>
      </c>
      <c r="I517">
        <f>D517</f>
        <v>250</v>
      </c>
      <c r="J517" s="95">
        <f>J507</f>
        <v>0.006223365226976808</v>
      </c>
      <c r="K517" s="58">
        <f>I517*J517</f>
        <v>1.5558413067442018</v>
      </c>
      <c r="L517" s="58"/>
      <c r="M517" s="58"/>
    </row>
    <row r="518" spans="1:13" ht="25.5">
      <c r="A518" s="252"/>
      <c r="C518" s="25" t="s">
        <v>194</v>
      </c>
      <c r="D518">
        <v>250</v>
      </c>
      <c r="E518" s="75">
        <f>E508</f>
        <v>0.0239</v>
      </c>
      <c r="F518" s="58">
        <f>D518*E518</f>
        <v>5.9750000000000005</v>
      </c>
      <c r="H518" s="25" t="s">
        <v>194</v>
      </c>
      <c r="I518">
        <v>250</v>
      </c>
      <c r="J518" s="95">
        <f>E518</f>
        <v>0.0239</v>
      </c>
      <c r="K518" s="58">
        <f>I518*J518</f>
        <v>5.9750000000000005</v>
      </c>
      <c r="L518" s="58"/>
      <c r="M518" s="58"/>
    </row>
    <row r="519" spans="1:13" ht="25.5">
      <c r="A519" s="252"/>
      <c r="C519" s="25" t="s">
        <v>200</v>
      </c>
      <c r="D519">
        <v>250</v>
      </c>
      <c r="E519" s="75">
        <f>E509</f>
        <v>0.043</v>
      </c>
      <c r="F519" s="58">
        <f>D519*E519</f>
        <v>10.75</v>
      </c>
      <c r="H519" s="25" t="s">
        <v>200</v>
      </c>
      <c r="I519">
        <f>D519</f>
        <v>250</v>
      </c>
      <c r="J519" s="95">
        <f>J509</f>
        <v>0.043</v>
      </c>
      <c r="K519" s="58">
        <f>I519*J519</f>
        <v>10.75</v>
      </c>
      <c r="L519" s="58"/>
      <c r="M519" s="58"/>
    </row>
    <row r="520" spans="1:10" ht="12.75">
      <c r="A520" s="252"/>
      <c r="C520" s="6"/>
      <c r="H520" s="6"/>
      <c r="J520" s="95"/>
    </row>
    <row r="521" spans="1:14" ht="12.75">
      <c r="A521" s="252"/>
      <c r="C521" t="s">
        <v>191</v>
      </c>
      <c r="F521" s="96">
        <f>SUM(F516:F519)</f>
        <v>22.165</v>
      </c>
      <c r="H521" t="s">
        <v>196</v>
      </c>
      <c r="K521" s="96">
        <f>SUM(K516:K519)</f>
        <v>22.070841306744203</v>
      </c>
      <c r="L521" s="58"/>
      <c r="M521" s="58">
        <f>K521-F521</f>
        <v>-0.09415869325579607</v>
      </c>
      <c r="N521" s="79">
        <f>K521/F521-1</f>
        <v>-0.004248080002517307</v>
      </c>
    </row>
    <row r="522" spans="1:14" ht="12.75">
      <c r="A522" s="252"/>
      <c r="F522" s="66"/>
      <c r="K522" s="66"/>
      <c r="L522" s="58"/>
      <c r="M522" s="58"/>
      <c r="N522" s="85"/>
    </row>
    <row r="523" spans="1:11" ht="12.75">
      <c r="A523" s="252"/>
      <c r="K523" s="73"/>
    </row>
    <row r="524" spans="1:14" ht="15">
      <c r="A524" s="268" t="s">
        <v>68</v>
      </c>
      <c r="B524" s="4"/>
      <c r="D524" s="81" t="s">
        <v>24</v>
      </c>
      <c r="E524" s="81" t="s">
        <v>51</v>
      </c>
      <c r="F524" s="82" t="s">
        <v>52</v>
      </c>
      <c r="I524" s="81" t="s">
        <v>24</v>
      </c>
      <c r="J524" s="81" t="s">
        <v>51</v>
      </c>
      <c r="K524" s="84" t="s">
        <v>52</v>
      </c>
      <c r="L524" s="4"/>
      <c r="M524" s="4" t="s">
        <v>53</v>
      </c>
      <c r="N524" s="4" t="s">
        <v>53</v>
      </c>
    </row>
    <row r="525" spans="1:14" ht="12.75">
      <c r="A525" s="270" t="s">
        <v>71</v>
      </c>
      <c r="D525" s="83" t="s">
        <v>59</v>
      </c>
      <c r="E525" s="81" t="s">
        <v>86</v>
      </c>
      <c r="F525" s="82" t="s">
        <v>54</v>
      </c>
      <c r="I525" s="81"/>
      <c r="J525" s="81" t="s">
        <v>86</v>
      </c>
      <c r="K525" s="84" t="s">
        <v>54</v>
      </c>
      <c r="L525" s="4"/>
      <c r="M525" s="4" t="s">
        <v>55</v>
      </c>
      <c r="N525" s="81" t="s">
        <v>61</v>
      </c>
    </row>
    <row r="526" spans="1:13" ht="38.25">
      <c r="A526" s="269"/>
      <c r="B526" s="37"/>
      <c r="C526" s="25" t="s">
        <v>13</v>
      </c>
      <c r="D526" s="33" t="s">
        <v>60</v>
      </c>
      <c r="E526" s="33" t="s">
        <v>60</v>
      </c>
      <c r="F526" s="93">
        <f>F506</f>
        <v>3.79</v>
      </c>
      <c r="H526" s="25" t="s">
        <v>13</v>
      </c>
      <c r="I526" s="33" t="s">
        <v>60</v>
      </c>
      <c r="J526" s="33" t="s">
        <v>60</v>
      </c>
      <c r="K526" s="58">
        <f>K506</f>
        <v>3.79</v>
      </c>
      <c r="L526" s="58"/>
      <c r="M526" s="58"/>
    </row>
    <row r="527" spans="1:13" ht="25.5">
      <c r="A527" s="252"/>
      <c r="C527" s="25" t="s">
        <v>193</v>
      </c>
      <c r="D527">
        <v>500</v>
      </c>
      <c r="E527" s="75">
        <f>E507</f>
        <v>0.0066</v>
      </c>
      <c r="F527" s="58">
        <f>D527*E527</f>
        <v>3.3</v>
      </c>
      <c r="H527" s="25" t="s">
        <v>193</v>
      </c>
      <c r="I527">
        <f>D527</f>
        <v>500</v>
      </c>
      <c r="J527" s="95">
        <f>J507</f>
        <v>0.006223365226976808</v>
      </c>
      <c r="K527" s="58">
        <f>I527*J527</f>
        <v>3.1116826134884037</v>
      </c>
      <c r="L527" s="58"/>
      <c r="M527" s="58"/>
    </row>
    <row r="528" spans="1:13" ht="25.5">
      <c r="A528" s="252"/>
      <c r="C528" s="25" t="s">
        <v>194</v>
      </c>
      <c r="D528">
        <v>500</v>
      </c>
      <c r="E528" s="75">
        <f>E508</f>
        <v>0.0239</v>
      </c>
      <c r="F528" s="58">
        <f>D528*E528</f>
        <v>11.950000000000001</v>
      </c>
      <c r="H528" s="25" t="s">
        <v>194</v>
      </c>
      <c r="I528">
        <v>500</v>
      </c>
      <c r="J528" s="95">
        <f>E528</f>
        <v>0.0239</v>
      </c>
      <c r="K528" s="58">
        <f>I528*J528</f>
        <v>11.950000000000001</v>
      </c>
      <c r="L528" s="58"/>
      <c r="M528" s="58"/>
    </row>
    <row r="529" spans="1:13" ht="25.5">
      <c r="A529" s="252"/>
      <c r="C529" s="25" t="s">
        <v>200</v>
      </c>
      <c r="D529">
        <f>D527</f>
        <v>500</v>
      </c>
      <c r="E529" s="75">
        <f>E509</f>
        <v>0.043</v>
      </c>
      <c r="F529" s="58">
        <f>D529*E529</f>
        <v>21.5</v>
      </c>
      <c r="H529" s="25" t="s">
        <v>200</v>
      </c>
      <c r="I529">
        <f>D529</f>
        <v>500</v>
      </c>
      <c r="J529" s="95">
        <f>J509</f>
        <v>0.043</v>
      </c>
      <c r="K529" s="58">
        <f>I529*J529</f>
        <v>21.5</v>
      </c>
      <c r="L529" s="58"/>
      <c r="M529" s="58"/>
    </row>
    <row r="530" spans="1:10" ht="12.75">
      <c r="A530" s="252"/>
      <c r="C530" s="6"/>
      <c r="H530" s="6"/>
      <c r="J530" s="95"/>
    </row>
    <row r="531" spans="1:14" ht="12.75">
      <c r="A531" s="252"/>
      <c r="C531" t="s">
        <v>191</v>
      </c>
      <c r="F531" s="96">
        <f>SUM(F526:F529)</f>
        <v>40.54</v>
      </c>
      <c r="H531" t="s">
        <v>196</v>
      </c>
      <c r="K531" s="96">
        <f>SUM(K526:K529)</f>
        <v>40.35168261348841</v>
      </c>
      <c r="L531" s="58"/>
      <c r="M531" s="58">
        <f>K531-F531</f>
        <v>-0.18831738651159213</v>
      </c>
      <c r="N531" s="79">
        <f>K531/F531-1</f>
        <v>-0.0046452241369411285</v>
      </c>
    </row>
    <row r="532" spans="1:14" ht="12.75">
      <c r="A532" s="252"/>
      <c r="F532" s="66"/>
      <c r="K532" s="66"/>
      <c r="L532" s="58"/>
      <c r="M532" s="58"/>
      <c r="N532" s="85"/>
    </row>
    <row r="533" spans="1:13" ht="12.75">
      <c r="A533" s="252"/>
      <c r="F533" s="58"/>
      <c r="J533" s="95"/>
      <c r="K533" s="58"/>
      <c r="L533" s="58"/>
      <c r="M533" s="58"/>
    </row>
    <row r="534" spans="1:14" ht="15">
      <c r="A534" s="268" t="s">
        <v>68</v>
      </c>
      <c r="B534" s="4"/>
      <c r="D534" s="81" t="s">
        <v>24</v>
      </c>
      <c r="E534" s="81" t="s">
        <v>51</v>
      </c>
      <c r="F534" s="82" t="s">
        <v>52</v>
      </c>
      <c r="I534" s="81" t="s">
        <v>24</v>
      </c>
      <c r="J534" s="81" t="s">
        <v>51</v>
      </c>
      <c r="K534" s="84" t="s">
        <v>52</v>
      </c>
      <c r="L534" s="4"/>
      <c r="M534" s="4" t="s">
        <v>53</v>
      </c>
      <c r="N534" s="4" t="s">
        <v>53</v>
      </c>
    </row>
    <row r="535" spans="1:14" ht="12.75">
      <c r="A535" s="270" t="s">
        <v>72</v>
      </c>
      <c r="D535" s="83" t="s">
        <v>59</v>
      </c>
      <c r="E535" s="81" t="s">
        <v>86</v>
      </c>
      <c r="F535" s="82" t="s">
        <v>54</v>
      </c>
      <c r="I535" s="81"/>
      <c r="J535" s="81" t="s">
        <v>86</v>
      </c>
      <c r="K535" s="84" t="s">
        <v>54</v>
      </c>
      <c r="L535" s="4"/>
      <c r="M535" s="4" t="s">
        <v>55</v>
      </c>
      <c r="N535" s="81" t="s">
        <v>61</v>
      </c>
    </row>
    <row r="536" spans="1:13" ht="38.25">
      <c r="A536" s="269"/>
      <c r="B536" s="37"/>
      <c r="C536" s="25" t="s">
        <v>13</v>
      </c>
      <c r="D536" s="33" t="s">
        <v>60</v>
      </c>
      <c r="E536" s="33" t="s">
        <v>60</v>
      </c>
      <c r="F536" s="93">
        <f>F506</f>
        <v>3.79</v>
      </c>
      <c r="H536" s="25" t="s">
        <v>13</v>
      </c>
      <c r="I536" s="33" t="s">
        <v>60</v>
      </c>
      <c r="J536" s="33" t="s">
        <v>60</v>
      </c>
      <c r="K536" s="58">
        <f>K506</f>
        <v>3.79</v>
      </c>
      <c r="L536" s="58"/>
      <c r="M536" s="58"/>
    </row>
    <row r="537" spans="1:13" ht="25.5">
      <c r="A537" s="252"/>
      <c r="C537" s="25" t="s">
        <v>193</v>
      </c>
      <c r="D537">
        <v>750</v>
      </c>
      <c r="E537" s="75">
        <f>E507</f>
        <v>0.0066</v>
      </c>
      <c r="F537" s="58">
        <f>D537*E537</f>
        <v>4.95</v>
      </c>
      <c r="H537" s="25" t="s">
        <v>193</v>
      </c>
      <c r="I537">
        <f>D537</f>
        <v>750</v>
      </c>
      <c r="J537" s="95">
        <f>J507</f>
        <v>0.006223365226976808</v>
      </c>
      <c r="K537" s="58">
        <f>I537*J537</f>
        <v>4.667523920232606</v>
      </c>
      <c r="L537" s="58"/>
      <c r="M537" s="58"/>
    </row>
    <row r="538" spans="1:13" ht="25.5">
      <c r="A538" s="252"/>
      <c r="C538" s="25" t="s">
        <v>194</v>
      </c>
      <c r="D538">
        <v>750</v>
      </c>
      <c r="E538" s="75">
        <f>E508</f>
        <v>0.0239</v>
      </c>
      <c r="F538" s="58">
        <f>D538*E538</f>
        <v>17.925</v>
      </c>
      <c r="H538" s="25" t="s">
        <v>194</v>
      </c>
      <c r="I538">
        <v>750</v>
      </c>
      <c r="J538" s="95">
        <f>E538</f>
        <v>0.0239</v>
      </c>
      <c r="K538" s="58">
        <f>I538*J538</f>
        <v>17.925</v>
      </c>
      <c r="L538" s="58"/>
      <c r="M538" s="58"/>
    </row>
    <row r="539" spans="1:13" ht="25.5">
      <c r="A539" s="252"/>
      <c r="C539" s="25" t="s">
        <v>200</v>
      </c>
      <c r="D539">
        <f>D537</f>
        <v>750</v>
      </c>
      <c r="E539" s="75">
        <f>E509</f>
        <v>0.043</v>
      </c>
      <c r="F539" s="58">
        <f>D539*E539</f>
        <v>32.25</v>
      </c>
      <c r="H539" s="25" t="s">
        <v>200</v>
      </c>
      <c r="I539">
        <f>D539</f>
        <v>750</v>
      </c>
      <c r="J539" s="95">
        <f>J509</f>
        <v>0.043</v>
      </c>
      <c r="K539" s="58">
        <f>I539*J539</f>
        <v>32.25</v>
      </c>
      <c r="L539" s="58"/>
      <c r="M539" s="58"/>
    </row>
    <row r="540" spans="1:10" ht="12.75">
      <c r="A540" s="252"/>
      <c r="C540" s="6"/>
      <c r="H540" s="6"/>
      <c r="J540" s="95"/>
    </row>
    <row r="541" spans="1:14" ht="12.75">
      <c r="A541" s="252"/>
      <c r="C541" t="s">
        <v>191</v>
      </c>
      <c r="F541" s="96">
        <f>SUM(F536:F539)</f>
        <v>58.915</v>
      </c>
      <c r="H541" t="s">
        <v>196</v>
      </c>
      <c r="K541" s="96">
        <f>SUM(K536:K539)</f>
        <v>58.63252392023261</v>
      </c>
      <c r="L541" s="58"/>
      <c r="M541" s="58">
        <f>K541-F541</f>
        <v>-0.28247607976739175</v>
      </c>
      <c r="N541" s="79">
        <f>K541/F541-1</f>
        <v>-0.004794637694430781</v>
      </c>
    </row>
    <row r="542" spans="1:14" ht="12.75">
      <c r="A542" s="252"/>
      <c r="F542" s="66"/>
      <c r="K542" s="66"/>
      <c r="L542" s="58"/>
      <c r="M542" s="58"/>
      <c r="N542" s="85"/>
    </row>
    <row r="543" spans="1:13" ht="12.75">
      <c r="A543" s="252"/>
      <c r="F543" s="58"/>
      <c r="J543" s="95"/>
      <c r="K543" s="58"/>
      <c r="L543" s="58"/>
      <c r="M543" s="58"/>
    </row>
    <row r="544" spans="1:14" ht="15">
      <c r="A544" s="268" t="s">
        <v>68</v>
      </c>
      <c r="B544" s="4"/>
      <c r="D544" s="81" t="s">
        <v>24</v>
      </c>
      <c r="E544" s="81" t="s">
        <v>51</v>
      </c>
      <c r="F544" s="82" t="s">
        <v>52</v>
      </c>
      <c r="I544" s="81" t="s">
        <v>24</v>
      </c>
      <c r="J544" s="81" t="s">
        <v>51</v>
      </c>
      <c r="K544" s="84" t="s">
        <v>52</v>
      </c>
      <c r="L544" s="4"/>
      <c r="M544" s="4" t="s">
        <v>53</v>
      </c>
      <c r="N544" s="4" t="s">
        <v>53</v>
      </c>
    </row>
    <row r="545" spans="1:14" ht="12.75">
      <c r="A545" s="270" t="s">
        <v>73</v>
      </c>
      <c r="D545" s="83" t="s">
        <v>59</v>
      </c>
      <c r="E545" s="81" t="s">
        <v>86</v>
      </c>
      <c r="F545" s="82" t="s">
        <v>54</v>
      </c>
      <c r="I545" s="81"/>
      <c r="J545" s="81" t="s">
        <v>86</v>
      </c>
      <c r="K545" s="84" t="s">
        <v>54</v>
      </c>
      <c r="L545" s="4"/>
      <c r="M545" s="4" t="s">
        <v>55</v>
      </c>
      <c r="N545" s="81" t="s">
        <v>61</v>
      </c>
    </row>
    <row r="546" spans="1:13" ht="38.25">
      <c r="A546" s="269"/>
      <c r="B546" s="37"/>
      <c r="C546" s="25" t="s">
        <v>13</v>
      </c>
      <c r="D546" s="33" t="s">
        <v>60</v>
      </c>
      <c r="E546" s="33" t="s">
        <v>60</v>
      </c>
      <c r="F546" s="93">
        <f>F506</f>
        <v>3.79</v>
      </c>
      <c r="H546" s="25" t="s">
        <v>13</v>
      </c>
      <c r="I546" s="33" t="s">
        <v>60</v>
      </c>
      <c r="J546" s="33" t="s">
        <v>60</v>
      </c>
      <c r="K546" s="58">
        <f>K506</f>
        <v>3.79</v>
      </c>
      <c r="L546" s="58"/>
      <c r="M546" s="58"/>
    </row>
    <row r="547" spans="1:13" ht="25.5">
      <c r="A547" s="252"/>
      <c r="C547" s="25" t="s">
        <v>193</v>
      </c>
      <c r="D547">
        <v>1000</v>
      </c>
      <c r="E547" s="75">
        <f>E507</f>
        <v>0.0066</v>
      </c>
      <c r="F547" s="58">
        <f>D547*E547</f>
        <v>6.6</v>
      </c>
      <c r="H547" s="25" t="s">
        <v>193</v>
      </c>
      <c r="I547">
        <f>D547</f>
        <v>1000</v>
      </c>
      <c r="J547" s="95">
        <f>J507</f>
        <v>0.006223365226976808</v>
      </c>
      <c r="K547" s="58">
        <f>I547*J547</f>
        <v>6.223365226976807</v>
      </c>
      <c r="L547" s="58"/>
      <c r="M547" s="58"/>
    </row>
    <row r="548" spans="1:13" ht="25.5">
      <c r="A548" s="252"/>
      <c r="C548" s="25" t="s">
        <v>194</v>
      </c>
      <c r="D548">
        <v>1000</v>
      </c>
      <c r="E548" s="75">
        <f>E508</f>
        <v>0.0239</v>
      </c>
      <c r="F548" s="58">
        <f>D548*E548</f>
        <v>23.900000000000002</v>
      </c>
      <c r="H548" s="25" t="s">
        <v>194</v>
      </c>
      <c r="I548">
        <v>1000</v>
      </c>
      <c r="J548" s="94">
        <f>E548</f>
        <v>0.0239</v>
      </c>
      <c r="K548" s="58">
        <f>I548*J548</f>
        <v>23.900000000000002</v>
      </c>
      <c r="L548" s="58"/>
      <c r="M548" s="58"/>
    </row>
    <row r="549" spans="1:13" ht="25.5">
      <c r="A549" s="252"/>
      <c r="C549" s="25" t="s">
        <v>200</v>
      </c>
      <c r="D549">
        <f>D547</f>
        <v>1000</v>
      </c>
      <c r="E549" s="75">
        <f>E509</f>
        <v>0.043</v>
      </c>
      <c r="F549" s="58">
        <f>D549*E549</f>
        <v>43</v>
      </c>
      <c r="H549" s="25" t="s">
        <v>200</v>
      </c>
      <c r="I549">
        <v>1000</v>
      </c>
      <c r="J549" s="95">
        <f>J509</f>
        <v>0.043</v>
      </c>
      <c r="K549" s="58">
        <f>I549*J549</f>
        <v>43</v>
      </c>
      <c r="L549" s="58"/>
      <c r="M549" s="58"/>
    </row>
    <row r="550" spans="1:11" ht="12.75">
      <c r="A550" s="252"/>
      <c r="C550" s="6"/>
      <c r="H550" s="25"/>
      <c r="J550" s="95"/>
      <c r="K550" s="58"/>
    </row>
    <row r="551" spans="1:11" ht="12.75">
      <c r="A551" s="252"/>
      <c r="C551" s="6"/>
      <c r="H551" s="25"/>
      <c r="J551" s="95"/>
      <c r="K551" s="58"/>
    </row>
    <row r="552" spans="1:14" ht="12.75">
      <c r="A552" s="252"/>
      <c r="C552" t="s">
        <v>191</v>
      </c>
      <c r="F552" s="96">
        <f>SUM(F546:F549)</f>
        <v>77.29</v>
      </c>
      <c r="H552" t="s">
        <v>196</v>
      </c>
      <c r="K552" s="96">
        <f>SUM(K546:K550)</f>
        <v>76.91336522697681</v>
      </c>
      <c r="L552" s="58"/>
      <c r="M552" s="58">
        <f>K552-F552</f>
        <v>-0.3766347730231985</v>
      </c>
      <c r="N552" s="79">
        <f>K552/F552-1</f>
        <v>-0.00487300780208566</v>
      </c>
    </row>
    <row r="553" spans="1:14" ht="12.75">
      <c r="A553" s="252"/>
      <c r="F553" s="66"/>
      <c r="K553" s="66"/>
      <c r="L553" s="58"/>
      <c r="M553" s="58"/>
      <c r="N553" s="85"/>
    </row>
    <row r="554" spans="1:13" ht="12.75">
      <c r="A554" s="252"/>
      <c r="F554" s="58"/>
      <c r="J554" s="95"/>
      <c r="K554" s="58"/>
      <c r="L554" s="58"/>
      <c r="M554" s="58"/>
    </row>
    <row r="555" spans="1:14" ht="15">
      <c r="A555" s="268" t="s">
        <v>68</v>
      </c>
      <c r="B555" s="4"/>
      <c r="D555" s="81" t="s">
        <v>24</v>
      </c>
      <c r="E555" s="81" t="s">
        <v>51</v>
      </c>
      <c r="F555" s="82" t="s">
        <v>52</v>
      </c>
      <c r="I555" s="81" t="s">
        <v>24</v>
      </c>
      <c r="J555" s="81" t="s">
        <v>51</v>
      </c>
      <c r="K555" s="84" t="s">
        <v>52</v>
      </c>
      <c r="L555" s="4"/>
      <c r="M555" s="4" t="s">
        <v>53</v>
      </c>
      <c r="N555" s="4" t="s">
        <v>53</v>
      </c>
    </row>
    <row r="556" spans="1:14" ht="12.75">
      <c r="A556" s="270" t="s">
        <v>74</v>
      </c>
      <c r="D556" s="83" t="s">
        <v>59</v>
      </c>
      <c r="E556" s="81" t="s">
        <v>86</v>
      </c>
      <c r="F556" s="82" t="s">
        <v>54</v>
      </c>
      <c r="I556" s="81"/>
      <c r="J556" s="81" t="s">
        <v>86</v>
      </c>
      <c r="K556" s="84" t="s">
        <v>54</v>
      </c>
      <c r="L556" s="4"/>
      <c r="M556" s="4" t="s">
        <v>55</v>
      </c>
      <c r="N556" s="81" t="s">
        <v>61</v>
      </c>
    </row>
    <row r="557" spans="1:13" ht="38.25">
      <c r="A557" s="269"/>
      <c r="B557" s="37"/>
      <c r="C557" s="25" t="s">
        <v>13</v>
      </c>
      <c r="D557" s="33" t="s">
        <v>60</v>
      </c>
      <c r="E557" s="33" t="s">
        <v>60</v>
      </c>
      <c r="F557" s="93">
        <f>F506</f>
        <v>3.79</v>
      </c>
      <c r="H557" s="25" t="s">
        <v>13</v>
      </c>
      <c r="I557" s="33" t="s">
        <v>60</v>
      </c>
      <c r="J557" s="33" t="s">
        <v>60</v>
      </c>
      <c r="K557" s="58">
        <f>K506</f>
        <v>3.79</v>
      </c>
      <c r="L557" s="58"/>
      <c r="M557" s="58"/>
    </row>
    <row r="558" spans="1:13" ht="25.5">
      <c r="A558" s="252"/>
      <c r="C558" s="25" t="s">
        <v>193</v>
      </c>
      <c r="D558">
        <v>1500</v>
      </c>
      <c r="E558" s="75">
        <f>E507</f>
        <v>0.0066</v>
      </c>
      <c r="F558" s="58">
        <f>D558*E558</f>
        <v>9.9</v>
      </c>
      <c r="H558" s="25" t="s">
        <v>193</v>
      </c>
      <c r="I558">
        <f>D558</f>
        <v>1500</v>
      </c>
      <c r="J558" s="95">
        <f>J507</f>
        <v>0.006223365226976808</v>
      </c>
      <c r="K558" s="58">
        <f>I558*J558</f>
        <v>9.335047840465212</v>
      </c>
      <c r="L558" s="58"/>
      <c r="M558" s="58"/>
    </row>
    <row r="559" spans="1:13" ht="25.5">
      <c r="A559" s="252"/>
      <c r="C559" s="25" t="s">
        <v>194</v>
      </c>
      <c r="D559">
        <v>1500</v>
      </c>
      <c r="E559" s="75">
        <f>E508</f>
        <v>0.0239</v>
      </c>
      <c r="F559" s="58">
        <f>D559*E559</f>
        <v>35.85</v>
      </c>
      <c r="H559" s="25" t="s">
        <v>194</v>
      </c>
      <c r="I559">
        <v>1500</v>
      </c>
      <c r="J559" s="95">
        <f>E559</f>
        <v>0.0239</v>
      </c>
      <c r="K559" s="58">
        <f>I559*J559</f>
        <v>35.85</v>
      </c>
      <c r="L559" s="58"/>
      <c r="M559" s="58"/>
    </row>
    <row r="560" spans="1:13" ht="25.5">
      <c r="A560" s="252"/>
      <c r="C560" s="25" t="s">
        <v>200</v>
      </c>
      <c r="D560">
        <f>D558</f>
        <v>1500</v>
      </c>
      <c r="E560" s="75">
        <f>E509</f>
        <v>0.043</v>
      </c>
      <c r="F560" s="58">
        <f>D560*E560</f>
        <v>64.5</v>
      </c>
      <c r="H560" s="25" t="s">
        <v>200</v>
      </c>
      <c r="I560">
        <v>1500</v>
      </c>
      <c r="J560" s="95">
        <f>J509</f>
        <v>0.043</v>
      </c>
      <c r="K560" s="58">
        <f>I560*J560</f>
        <v>64.5</v>
      </c>
      <c r="L560" s="58"/>
      <c r="M560" s="58"/>
    </row>
    <row r="561" spans="1:13" ht="12.75">
      <c r="A561" s="252"/>
      <c r="C561" s="25"/>
      <c r="E561" s="75"/>
      <c r="F561" s="58"/>
      <c r="H561" s="25"/>
      <c r="J561" s="95"/>
      <c r="K561" s="58"/>
      <c r="L561" s="58"/>
      <c r="M561" s="58"/>
    </row>
    <row r="562" spans="1:10" ht="12.75">
      <c r="A562" s="252"/>
      <c r="C562" s="6"/>
      <c r="H562" s="6"/>
      <c r="J562" s="95"/>
    </row>
    <row r="563" spans="1:14" ht="12.75">
      <c r="A563" s="252"/>
      <c r="C563" t="s">
        <v>191</v>
      </c>
      <c r="F563" s="96">
        <f>SUM(F557:F560)</f>
        <v>114.04</v>
      </c>
      <c r="H563" t="s">
        <v>196</v>
      </c>
      <c r="K563" s="96">
        <f>SUM(K557:K561)</f>
        <v>113.47504784046521</v>
      </c>
      <c r="L563" s="58"/>
      <c r="M563" s="58">
        <f>K563-F563</f>
        <v>-0.5649521595347977</v>
      </c>
      <c r="N563" s="79">
        <f>K563/F563-1</f>
        <v>-0.004953982458214656</v>
      </c>
    </row>
    <row r="564" spans="1:14" ht="12.75">
      <c r="A564" s="252"/>
      <c r="F564" s="66"/>
      <c r="K564" s="66"/>
      <c r="L564" s="58"/>
      <c r="M564" s="58"/>
      <c r="N564" s="85"/>
    </row>
    <row r="565" spans="1:13" ht="12.75">
      <c r="A565" s="252"/>
      <c r="F565" s="58"/>
      <c r="J565" s="95"/>
      <c r="K565" s="58"/>
      <c r="L565" s="58"/>
      <c r="M565" s="58"/>
    </row>
    <row r="566" spans="1:14" ht="15">
      <c r="A566" s="268" t="s">
        <v>68</v>
      </c>
      <c r="B566" s="4"/>
      <c r="D566" s="81" t="s">
        <v>24</v>
      </c>
      <c r="E566" s="81" t="s">
        <v>51</v>
      </c>
      <c r="F566" s="82" t="s">
        <v>52</v>
      </c>
      <c r="I566" s="81" t="s">
        <v>24</v>
      </c>
      <c r="J566" s="81" t="s">
        <v>51</v>
      </c>
      <c r="K566" s="84" t="s">
        <v>52</v>
      </c>
      <c r="L566" s="4"/>
      <c r="M566" s="4" t="s">
        <v>53</v>
      </c>
      <c r="N566" s="4" t="s">
        <v>53</v>
      </c>
    </row>
    <row r="567" spans="1:14" ht="12.75">
      <c r="A567" s="270" t="s">
        <v>75</v>
      </c>
      <c r="D567" s="83" t="s">
        <v>59</v>
      </c>
      <c r="E567" s="81" t="s">
        <v>86</v>
      </c>
      <c r="F567" s="82" t="s">
        <v>54</v>
      </c>
      <c r="I567" s="81"/>
      <c r="J567" s="81" t="s">
        <v>86</v>
      </c>
      <c r="K567" s="84" t="s">
        <v>54</v>
      </c>
      <c r="L567" s="4"/>
      <c r="M567" s="4" t="s">
        <v>55</v>
      </c>
      <c r="N567" s="81" t="s">
        <v>61</v>
      </c>
    </row>
    <row r="568" spans="1:13" ht="38.25">
      <c r="A568" s="269"/>
      <c r="B568" s="37"/>
      <c r="C568" s="25" t="s">
        <v>13</v>
      </c>
      <c r="D568" s="33" t="s">
        <v>60</v>
      </c>
      <c r="E568" s="33" t="s">
        <v>60</v>
      </c>
      <c r="F568" s="93">
        <f>F506</f>
        <v>3.79</v>
      </c>
      <c r="H568" s="25" t="s">
        <v>13</v>
      </c>
      <c r="I568" s="33" t="s">
        <v>60</v>
      </c>
      <c r="J568" s="33" t="s">
        <v>60</v>
      </c>
      <c r="K568" s="58">
        <f>K506</f>
        <v>3.79</v>
      </c>
      <c r="L568" s="58"/>
      <c r="M568" s="58"/>
    </row>
    <row r="569" spans="1:13" ht="25.5">
      <c r="A569" s="252"/>
      <c r="C569" s="25" t="s">
        <v>193</v>
      </c>
      <c r="D569">
        <v>2000</v>
      </c>
      <c r="E569" s="75">
        <f>E507</f>
        <v>0.0066</v>
      </c>
      <c r="F569" s="58">
        <f>D569*E569</f>
        <v>13.2</v>
      </c>
      <c r="H569" s="25" t="s">
        <v>193</v>
      </c>
      <c r="I569">
        <f>D569</f>
        <v>2000</v>
      </c>
      <c r="J569" s="95">
        <f>J507</f>
        <v>0.006223365226976808</v>
      </c>
      <c r="K569" s="58">
        <f>I569*J569</f>
        <v>12.446730453953615</v>
      </c>
      <c r="L569" s="58"/>
      <c r="M569" s="58"/>
    </row>
    <row r="570" spans="1:13" ht="25.5">
      <c r="A570" s="252"/>
      <c r="C570" s="25" t="s">
        <v>194</v>
      </c>
      <c r="D570">
        <v>2000</v>
      </c>
      <c r="E570" s="75">
        <f>E508</f>
        <v>0.0239</v>
      </c>
      <c r="F570" s="58">
        <f>D570*E570</f>
        <v>47.800000000000004</v>
      </c>
      <c r="H570" s="25" t="s">
        <v>194</v>
      </c>
      <c r="I570">
        <v>2000</v>
      </c>
      <c r="J570" s="95">
        <f>E570</f>
        <v>0.0239</v>
      </c>
      <c r="K570" s="58">
        <f>I570*J570</f>
        <v>47.800000000000004</v>
      </c>
      <c r="L570" s="58"/>
      <c r="M570" s="58"/>
    </row>
    <row r="571" spans="1:13" ht="25.5">
      <c r="A571" s="252"/>
      <c r="C571" s="25" t="s">
        <v>200</v>
      </c>
      <c r="D571">
        <f>D569</f>
        <v>2000</v>
      </c>
      <c r="E571" s="75">
        <f>E509</f>
        <v>0.043</v>
      </c>
      <c r="F571" s="58">
        <f>D571*E571</f>
        <v>86</v>
      </c>
      <c r="H571" s="25" t="s">
        <v>200</v>
      </c>
      <c r="I571">
        <v>2000</v>
      </c>
      <c r="J571" s="95">
        <f>J560</f>
        <v>0.043</v>
      </c>
      <c r="K571" s="58">
        <f>I571*J571</f>
        <v>86</v>
      </c>
      <c r="L571" s="58"/>
      <c r="M571" s="58"/>
    </row>
    <row r="572" spans="1:13" ht="12.75">
      <c r="A572" s="252"/>
      <c r="C572" s="25"/>
      <c r="E572" s="75"/>
      <c r="F572" s="58"/>
      <c r="H572" s="25"/>
      <c r="J572" s="95"/>
      <c r="K572" s="58"/>
      <c r="L572" s="58"/>
      <c r="M572" s="58"/>
    </row>
    <row r="573" spans="1:10" ht="12.75">
      <c r="A573" s="252"/>
      <c r="C573" s="6"/>
      <c r="H573" s="6"/>
      <c r="J573" s="95"/>
    </row>
    <row r="574" spans="1:14" ht="12.75">
      <c r="A574" s="252"/>
      <c r="C574" t="s">
        <v>191</v>
      </c>
      <c r="F574" s="96">
        <f>SUM(F568:F571)</f>
        <v>150.79000000000002</v>
      </c>
      <c r="H574" t="s">
        <v>196</v>
      </c>
      <c r="K574" s="96">
        <f>SUM(K568:K572)</f>
        <v>150.03673045395362</v>
      </c>
      <c r="L574" s="58"/>
      <c r="M574" s="58">
        <f>K574-F574</f>
        <v>-0.753269546046397</v>
      </c>
      <c r="N574" s="79">
        <f>K574/F574-1</f>
        <v>-0.004995487406634358</v>
      </c>
    </row>
    <row r="575" spans="1:13" ht="12.75">
      <c r="A575" s="252"/>
      <c r="F575" s="58"/>
      <c r="J575" s="95"/>
      <c r="K575" s="58"/>
      <c r="L575" s="58"/>
      <c r="M575" s="58"/>
    </row>
    <row r="576" spans="1:14" ht="13.5" thickBot="1">
      <c r="A576" s="272"/>
      <c r="B576" s="107"/>
      <c r="C576" s="107"/>
      <c r="D576" s="107"/>
      <c r="E576" s="107"/>
      <c r="F576" s="115"/>
      <c r="G576" s="107"/>
      <c r="H576" s="107"/>
      <c r="I576" s="107"/>
      <c r="J576" s="116"/>
      <c r="K576" s="115"/>
      <c r="L576" s="115"/>
      <c r="M576" s="115"/>
      <c r="N576" s="107"/>
    </row>
    <row r="577" spans="6:13" ht="12.75">
      <c r="F577" s="58"/>
      <c r="J577" s="95"/>
      <c r="K577" s="58"/>
      <c r="L577" s="58"/>
      <c r="M577" s="58"/>
    </row>
    <row r="578" spans="1:11" ht="15.75">
      <c r="A578" s="254" t="s">
        <v>306</v>
      </c>
      <c r="B578" s="28"/>
      <c r="D578" s="37"/>
      <c r="E578" s="295"/>
      <c r="F578" s="295"/>
      <c r="K578" s="73"/>
    </row>
    <row r="579" spans="1:11" ht="18">
      <c r="A579" s="253"/>
      <c r="B579" s="28"/>
      <c r="D579" s="37"/>
      <c r="E579" s="295"/>
      <c r="F579" s="295"/>
      <c r="K579" s="73"/>
    </row>
    <row r="580" spans="1:11" ht="18">
      <c r="A580" s="253"/>
      <c r="B580" s="28"/>
      <c r="D580" s="37"/>
      <c r="E580" s="124"/>
      <c r="F580" s="124"/>
      <c r="K580" s="73"/>
    </row>
    <row r="581" spans="1:11" ht="15.75">
      <c r="A581" s="267" t="s">
        <v>197</v>
      </c>
      <c r="B581" s="28"/>
      <c r="D581" s="37"/>
      <c r="E581" s="124"/>
      <c r="F581" s="124"/>
      <c r="K581" s="73"/>
    </row>
    <row r="582" spans="1:11" ht="15.75">
      <c r="A582" s="267" t="s">
        <v>195</v>
      </c>
      <c r="B582" s="28"/>
      <c r="D582" s="37"/>
      <c r="E582" s="124"/>
      <c r="F582" s="124"/>
      <c r="K582" s="73"/>
    </row>
    <row r="583" spans="1:11" ht="15.75">
      <c r="A583" s="267" t="s">
        <v>207</v>
      </c>
      <c r="E583" s="295"/>
      <c r="F583" s="295"/>
      <c r="K583" s="73"/>
    </row>
    <row r="584" spans="1:11" ht="15.75">
      <c r="A584" s="267"/>
      <c r="E584" s="124"/>
      <c r="F584" s="124"/>
      <c r="K584" s="73"/>
    </row>
    <row r="585" spans="1:15" ht="15">
      <c r="A585" s="252"/>
      <c r="C585" s="86" t="s">
        <v>191</v>
      </c>
      <c r="D585" s="43"/>
      <c r="E585" s="43"/>
      <c r="F585" s="43"/>
      <c r="H585" s="86" t="s">
        <v>208</v>
      </c>
      <c r="I585" s="43"/>
      <c r="J585" s="43"/>
      <c r="K585" s="80"/>
      <c r="L585" s="43"/>
      <c r="M585" s="43"/>
      <c r="N585" s="43"/>
      <c r="O585" s="37"/>
    </row>
    <row r="586" spans="1:11" ht="12.75">
      <c r="A586" s="252"/>
      <c r="F586" s="73"/>
      <c r="K586" s="73"/>
    </row>
    <row r="587" spans="1:14" ht="15">
      <c r="A587" s="268" t="s">
        <v>56</v>
      </c>
      <c r="B587" s="4"/>
      <c r="D587" s="81" t="s">
        <v>24</v>
      </c>
      <c r="E587" s="81" t="s">
        <v>51</v>
      </c>
      <c r="F587" s="82" t="s">
        <v>52</v>
      </c>
      <c r="I587" s="81" t="s">
        <v>24</v>
      </c>
      <c r="J587" s="81" t="s">
        <v>51</v>
      </c>
      <c r="K587" s="84" t="s">
        <v>52</v>
      </c>
      <c r="L587" s="4"/>
      <c r="M587" s="4" t="s">
        <v>53</v>
      </c>
      <c r="N587" s="4" t="s">
        <v>53</v>
      </c>
    </row>
    <row r="588" spans="1:14" ht="12.75">
      <c r="A588" s="270" t="s">
        <v>70</v>
      </c>
      <c r="D588" s="83" t="s">
        <v>59</v>
      </c>
      <c r="E588" s="81" t="s">
        <v>86</v>
      </c>
      <c r="F588" s="82" t="s">
        <v>54</v>
      </c>
      <c r="I588" s="81"/>
      <c r="J588" s="81" t="s">
        <v>86</v>
      </c>
      <c r="K588" s="84" t="s">
        <v>54</v>
      </c>
      <c r="L588" s="4"/>
      <c r="M588" s="4" t="s">
        <v>55</v>
      </c>
      <c r="N588" s="81" t="s">
        <v>61</v>
      </c>
    </row>
    <row r="589" spans="1:13" ht="38.25">
      <c r="A589" s="269"/>
      <c r="B589" s="37"/>
      <c r="C589" s="25" t="s">
        <v>13</v>
      </c>
      <c r="D589" s="33" t="s">
        <v>60</v>
      </c>
      <c r="E589" s="33" t="s">
        <v>60</v>
      </c>
      <c r="F589" s="191">
        <f>'9. Service Charge Adj.'!E32</f>
        <v>0</v>
      </c>
      <c r="H589" s="25" t="s">
        <v>13</v>
      </c>
      <c r="I589" s="33" t="s">
        <v>60</v>
      </c>
      <c r="J589" s="33" t="s">
        <v>60</v>
      </c>
      <c r="K589" s="58">
        <f>'10. 2004 Rate Schedule '!F99</f>
        <v>0</v>
      </c>
      <c r="L589" s="58"/>
      <c r="M589" s="58"/>
    </row>
    <row r="590" spans="1:13" ht="25.5">
      <c r="A590" s="252"/>
      <c r="C590" s="25" t="s">
        <v>193</v>
      </c>
      <c r="D590">
        <v>100</v>
      </c>
      <c r="E590" s="192">
        <v>0</v>
      </c>
      <c r="F590" s="58">
        <f>D590*E590</f>
        <v>0</v>
      </c>
      <c r="H590" s="25" t="s">
        <v>193</v>
      </c>
      <c r="I590">
        <f>D590</f>
        <v>100</v>
      </c>
      <c r="J590" s="95" t="e">
        <f>'10. 2004 Rate Schedule '!F100</f>
        <v>#DIV/0!</v>
      </c>
      <c r="K590" s="58" t="e">
        <f>I590*J590</f>
        <v>#DIV/0!</v>
      </c>
      <c r="L590" s="58"/>
      <c r="M590" s="58"/>
    </row>
    <row r="591" spans="1:13" ht="25.5">
      <c r="A591" s="252"/>
      <c r="C591" s="25" t="s">
        <v>194</v>
      </c>
      <c r="D591">
        <v>100</v>
      </c>
      <c r="E591" s="193">
        <v>0.0239</v>
      </c>
      <c r="F591" s="58">
        <f>D591*E591</f>
        <v>2.39</v>
      </c>
      <c r="H591" s="25" t="s">
        <v>194</v>
      </c>
      <c r="I591">
        <v>100</v>
      </c>
      <c r="J591" s="95">
        <f>E591</f>
        <v>0.0239</v>
      </c>
      <c r="K591" s="58">
        <f>I591*J591</f>
        <v>2.39</v>
      </c>
      <c r="L591" s="58"/>
      <c r="M591" s="58"/>
    </row>
    <row r="592" spans="1:13" ht="25.5">
      <c r="A592" s="252"/>
      <c r="C592" s="25" t="s">
        <v>200</v>
      </c>
      <c r="D592">
        <v>100</v>
      </c>
      <c r="E592" s="75">
        <v>0.043</v>
      </c>
      <c r="F592" s="58">
        <f>D592*E592</f>
        <v>4.3</v>
      </c>
      <c r="H592" s="25" t="s">
        <v>200</v>
      </c>
      <c r="I592">
        <f>D592</f>
        <v>100</v>
      </c>
      <c r="J592" s="95">
        <v>0.043</v>
      </c>
      <c r="K592" s="58">
        <f>I592*J592</f>
        <v>4.3</v>
      </c>
      <c r="L592" s="58"/>
      <c r="M592" s="58"/>
    </row>
    <row r="593" spans="1:10" ht="12.75">
      <c r="A593" s="252"/>
      <c r="C593" s="6"/>
      <c r="H593" s="6"/>
      <c r="J593" s="95"/>
    </row>
    <row r="594" spans="1:14" ht="12.75">
      <c r="A594" s="252"/>
      <c r="C594" t="s">
        <v>191</v>
      </c>
      <c r="F594" s="96">
        <f>SUM(F589:F592)</f>
        <v>6.6899999999999995</v>
      </c>
      <c r="H594" t="s">
        <v>196</v>
      </c>
      <c r="K594" s="96" t="e">
        <f>SUM(K589:K592)</f>
        <v>#DIV/0!</v>
      </c>
      <c r="L594" s="58"/>
      <c r="M594" s="58" t="e">
        <f>K594-F594</f>
        <v>#DIV/0!</v>
      </c>
      <c r="N594" s="79" t="e">
        <f>K594/F594-1</f>
        <v>#DIV/0!</v>
      </c>
    </row>
    <row r="595" spans="1:11" ht="12.75">
      <c r="A595" s="252"/>
      <c r="K595" s="73"/>
    </row>
    <row r="596" spans="1:11" ht="12.75">
      <c r="A596" s="252"/>
      <c r="F596" s="73"/>
      <c r="K596" s="73"/>
    </row>
    <row r="597" spans="1:14" ht="15">
      <c r="A597" s="268" t="s">
        <v>68</v>
      </c>
      <c r="B597" s="4"/>
      <c r="D597" s="81" t="s">
        <v>24</v>
      </c>
      <c r="E597" s="81" t="s">
        <v>51</v>
      </c>
      <c r="F597" s="82" t="s">
        <v>52</v>
      </c>
      <c r="I597" s="81" t="s">
        <v>24</v>
      </c>
      <c r="J597" s="81" t="s">
        <v>51</v>
      </c>
      <c r="K597" s="84" t="s">
        <v>52</v>
      </c>
      <c r="L597" s="4"/>
      <c r="M597" s="4" t="s">
        <v>53</v>
      </c>
      <c r="N597" s="4" t="s">
        <v>53</v>
      </c>
    </row>
    <row r="598" spans="1:14" ht="12.75">
      <c r="A598" s="270" t="s">
        <v>69</v>
      </c>
      <c r="D598" s="83" t="s">
        <v>59</v>
      </c>
      <c r="E598" s="81" t="s">
        <v>86</v>
      </c>
      <c r="F598" s="82" t="s">
        <v>54</v>
      </c>
      <c r="I598" s="81"/>
      <c r="J598" s="81" t="s">
        <v>86</v>
      </c>
      <c r="K598" s="84" t="s">
        <v>54</v>
      </c>
      <c r="L598" s="4"/>
      <c r="M598" s="4" t="s">
        <v>55</v>
      </c>
      <c r="N598" s="81" t="s">
        <v>61</v>
      </c>
    </row>
    <row r="599" spans="1:13" ht="38.25">
      <c r="A599" s="269"/>
      <c r="B599" s="37"/>
      <c r="C599" s="25" t="s">
        <v>13</v>
      </c>
      <c r="D599" s="33" t="s">
        <v>60</v>
      </c>
      <c r="E599" s="33" t="s">
        <v>60</v>
      </c>
      <c r="F599" s="93">
        <f>F589</f>
        <v>0</v>
      </c>
      <c r="H599" s="25" t="s">
        <v>13</v>
      </c>
      <c r="I599" s="33" t="s">
        <v>60</v>
      </c>
      <c r="J599" s="33" t="s">
        <v>60</v>
      </c>
      <c r="K599" s="58">
        <f>K589</f>
        <v>0</v>
      </c>
      <c r="L599" s="58"/>
      <c r="M599" s="58"/>
    </row>
    <row r="600" spans="1:13" ht="25.5">
      <c r="A600" s="252"/>
      <c r="C600" s="25" t="s">
        <v>193</v>
      </c>
      <c r="D600">
        <v>250</v>
      </c>
      <c r="E600" s="75">
        <f>E590</f>
        <v>0</v>
      </c>
      <c r="F600" s="58">
        <f>D600*E600</f>
        <v>0</v>
      </c>
      <c r="H600" s="25" t="s">
        <v>193</v>
      </c>
      <c r="I600">
        <f>D600</f>
        <v>250</v>
      </c>
      <c r="J600" s="95" t="e">
        <f>J590</f>
        <v>#DIV/0!</v>
      </c>
      <c r="K600" s="58" t="e">
        <f>I600*J600</f>
        <v>#DIV/0!</v>
      </c>
      <c r="L600" s="58"/>
      <c r="M600" s="58"/>
    </row>
    <row r="601" spans="1:13" ht="25.5">
      <c r="A601" s="252"/>
      <c r="C601" s="25" t="s">
        <v>194</v>
      </c>
      <c r="D601">
        <v>250</v>
      </c>
      <c r="E601" s="75">
        <f>E591</f>
        <v>0.0239</v>
      </c>
      <c r="F601" s="58">
        <f>D601*E601</f>
        <v>5.9750000000000005</v>
      </c>
      <c r="H601" s="25" t="s">
        <v>194</v>
      </c>
      <c r="I601">
        <v>250</v>
      </c>
      <c r="J601" s="95">
        <f>E601</f>
        <v>0.0239</v>
      </c>
      <c r="K601" s="58">
        <f>I601*J601</f>
        <v>5.9750000000000005</v>
      </c>
      <c r="L601" s="58"/>
      <c r="M601" s="58"/>
    </row>
    <row r="602" spans="1:13" ht="25.5">
      <c r="A602" s="252"/>
      <c r="C602" s="25" t="s">
        <v>200</v>
      </c>
      <c r="D602">
        <v>250</v>
      </c>
      <c r="E602" s="75">
        <f>E592</f>
        <v>0.043</v>
      </c>
      <c r="F602" s="58">
        <f>D602*E602</f>
        <v>10.75</v>
      </c>
      <c r="H602" s="25" t="s">
        <v>200</v>
      </c>
      <c r="I602">
        <f>D602</f>
        <v>250</v>
      </c>
      <c r="J602" s="95">
        <f>J592</f>
        <v>0.043</v>
      </c>
      <c r="K602" s="58">
        <f>I602*J602</f>
        <v>10.75</v>
      </c>
      <c r="L602" s="58"/>
      <c r="M602" s="58"/>
    </row>
    <row r="603" spans="1:10" ht="12.75">
      <c r="A603" s="252"/>
      <c r="C603" s="6"/>
      <c r="H603" s="6"/>
      <c r="J603" s="95"/>
    </row>
    <row r="604" spans="1:14" ht="12.75">
      <c r="A604" s="252"/>
      <c r="C604" t="s">
        <v>191</v>
      </c>
      <c r="F604" s="96">
        <f>SUM(F599:F602)</f>
        <v>16.725</v>
      </c>
      <c r="H604" t="s">
        <v>196</v>
      </c>
      <c r="K604" s="96" t="e">
        <f>SUM(K599:K602)</f>
        <v>#DIV/0!</v>
      </c>
      <c r="L604" s="58"/>
      <c r="M604" s="58" t="e">
        <f>K604-F604</f>
        <v>#DIV/0!</v>
      </c>
      <c r="N604" s="79" t="e">
        <f>K604/F604-1</f>
        <v>#DIV/0!</v>
      </c>
    </row>
    <row r="605" spans="1:14" ht="12.75">
      <c r="A605" s="252"/>
      <c r="F605" s="66"/>
      <c r="K605" s="66"/>
      <c r="L605" s="58"/>
      <c r="M605" s="58"/>
      <c r="N605" s="85"/>
    </row>
    <row r="606" spans="1:11" ht="12.75">
      <c r="A606" s="252"/>
      <c r="K606" s="73"/>
    </row>
    <row r="607" spans="1:14" ht="15">
      <c r="A607" s="268" t="s">
        <v>68</v>
      </c>
      <c r="B607" s="4"/>
      <c r="D607" s="81" t="s">
        <v>24</v>
      </c>
      <c r="E607" s="81" t="s">
        <v>51</v>
      </c>
      <c r="F607" s="82" t="s">
        <v>52</v>
      </c>
      <c r="I607" s="81" t="s">
        <v>24</v>
      </c>
      <c r="J607" s="81" t="s">
        <v>51</v>
      </c>
      <c r="K607" s="84" t="s">
        <v>52</v>
      </c>
      <c r="L607" s="4"/>
      <c r="M607" s="4" t="s">
        <v>53</v>
      </c>
      <c r="N607" s="4" t="s">
        <v>53</v>
      </c>
    </row>
    <row r="608" spans="1:14" ht="12.75">
      <c r="A608" s="270" t="s">
        <v>71</v>
      </c>
      <c r="D608" s="83" t="s">
        <v>59</v>
      </c>
      <c r="E608" s="81" t="s">
        <v>86</v>
      </c>
      <c r="F608" s="82" t="s">
        <v>54</v>
      </c>
      <c r="I608" s="81"/>
      <c r="J608" s="81" t="s">
        <v>86</v>
      </c>
      <c r="K608" s="84" t="s">
        <v>54</v>
      </c>
      <c r="L608" s="4"/>
      <c r="M608" s="4" t="s">
        <v>55</v>
      </c>
      <c r="N608" s="81" t="s">
        <v>61</v>
      </c>
    </row>
    <row r="609" spans="1:13" ht="38.25">
      <c r="A609" s="269"/>
      <c r="B609" s="37"/>
      <c r="C609" s="25" t="s">
        <v>13</v>
      </c>
      <c r="D609" s="33" t="s">
        <v>60</v>
      </c>
      <c r="E609" s="33" t="s">
        <v>60</v>
      </c>
      <c r="F609" s="93">
        <f>F589</f>
        <v>0</v>
      </c>
      <c r="H609" s="25" t="s">
        <v>13</v>
      </c>
      <c r="I609" s="33" t="s">
        <v>60</v>
      </c>
      <c r="J609" s="33" t="s">
        <v>60</v>
      </c>
      <c r="K609" s="58">
        <f>K589</f>
        <v>0</v>
      </c>
      <c r="L609" s="58"/>
      <c r="M609" s="58"/>
    </row>
    <row r="610" spans="1:13" ht="25.5">
      <c r="A610" s="252"/>
      <c r="C610" s="25" t="s">
        <v>193</v>
      </c>
      <c r="D610">
        <v>500</v>
      </c>
      <c r="E610" s="75">
        <f>E590</f>
        <v>0</v>
      </c>
      <c r="F610" s="58">
        <f>D610*E610</f>
        <v>0</v>
      </c>
      <c r="H610" s="25" t="s">
        <v>193</v>
      </c>
      <c r="I610">
        <f>D610</f>
        <v>500</v>
      </c>
      <c r="J610" s="95" t="e">
        <f>J590</f>
        <v>#DIV/0!</v>
      </c>
      <c r="K610" s="58" t="e">
        <f>I610*J610</f>
        <v>#DIV/0!</v>
      </c>
      <c r="L610" s="58"/>
      <c r="M610" s="58"/>
    </row>
    <row r="611" spans="1:13" ht="25.5">
      <c r="A611" s="252"/>
      <c r="C611" s="25" t="s">
        <v>194</v>
      </c>
      <c r="D611">
        <v>500</v>
      </c>
      <c r="E611" s="75">
        <f>E591</f>
        <v>0.0239</v>
      </c>
      <c r="F611" s="58">
        <f>D611*E611</f>
        <v>11.950000000000001</v>
      </c>
      <c r="H611" s="25" t="s">
        <v>194</v>
      </c>
      <c r="I611">
        <v>500</v>
      </c>
      <c r="J611" s="95">
        <f>E611</f>
        <v>0.0239</v>
      </c>
      <c r="K611" s="58">
        <f>I611*J611</f>
        <v>11.950000000000001</v>
      </c>
      <c r="L611" s="58"/>
      <c r="M611" s="58"/>
    </row>
    <row r="612" spans="1:13" ht="25.5">
      <c r="A612" s="252"/>
      <c r="C612" s="25" t="s">
        <v>200</v>
      </c>
      <c r="D612">
        <f>D610</f>
        <v>500</v>
      </c>
      <c r="E612" s="75">
        <f>E592</f>
        <v>0.043</v>
      </c>
      <c r="F612" s="58">
        <f>D612*E612</f>
        <v>21.5</v>
      </c>
      <c r="H612" s="25" t="s">
        <v>200</v>
      </c>
      <c r="I612">
        <f>D612</f>
        <v>500</v>
      </c>
      <c r="J612" s="95">
        <f>J592</f>
        <v>0.043</v>
      </c>
      <c r="K612" s="58">
        <f>I612*J612</f>
        <v>21.5</v>
      </c>
      <c r="L612" s="58"/>
      <c r="M612" s="58"/>
    </row>
    <row r="613" spans="1:10" ht="12.75">
      <c r="A613" s="252"/>
      <c r="C613" s="6"/>
      <c r="H613" s="6"/>
      <c r="J613" s="95"/>
    </row>
    <row r="614" spans="1:14" ht="12.75">
      <c r="A614" s="252"/>
      <c r="C614" t="s">
        <v>191</v>
      </c>
      <c r="F614" s="96">
        <f>SUM(F609:F612)</f>
        <v>33.45</v>
      </c>
      <c r="H614" t="s">
        <v>196</v>
      </c>
      <c r="K614" s="96" t="e">
        <f>SUM(K609:K612)</f>
        <v>#DIV/0!</v>
      </c>
      <c r="L614" s="58"/>
      <c r="M614" s="58" t="e">
        <f>K614-F614</f>
        <v>#DIV/0!</v>
      </c>
      <c r="N614" s="79" t="e">
        <f>K614/F614-1</f>
        <v>#DIV/0!</v>
      </c>
    </row>
    <row r="615" spans="1:14" ht="12.75">
      <c r="A615" s="252"/>
      <c r="F615" s="66"/>
      <c r="K615" s="66"/>
      <c r="L615" s="58"/>
      <c r="M615" s="58"/>
      <c r="N615" s="85"/>
    </row>
    <row r="616" spans="1:13" ht="12.75">
      <c r="A616" s="252"/>
      <c r="F616" s="58"/>
      <c r="J616" s="95"/>
      <c r="K616" s="58"/>
      <c r="L616" s="58"/>
      <c r="M616" s="58"/>
    </row>
    <row r="617" spans="1:14" ht="15">
      <c r="A617" s="268" t="s">
        <v>68</v>
      </c>
      <c r="B617" s="4"/>
      <c r="D617" s="81" t="s">
        <v>24</v>
      </c>
      <c r="E617" s="81" t="s">
        <v>51</v>
      </c>
      <c r="F617" s="82" t="s">
        <v>52</v>
      </c>
      <c r="I617" s="81" t="s">
        <v>24</v>
      </c>
      <c r="J617" s="81" t="s">
        <v>51</v>
      </c>
      <c r="K617" s="84" t="s">
        <v>52</v>
      </c>
      <c r="L617" s="4"/>
      <c r="M617" s="4" t="s">
        <v>53</v>
      </c>
      <c r="N617" s="4" t="s">
        <v>53</v>
      </c>
    </row>
    <row r="618" spans="1:14" ht="12.75">
      <c r="A618" s="270" t="s">
        <v>72</v>
      </c>
      <c r="D618" s="83" t="s">
        <v>59</v>
      </c>
      <c r="E618" s="81" t="s">
        <v>86</v>
      </c>
      <c r="F618" s="82" t="s">
        <v>54</v>
      </c>
      <c r="I618" s="81"/>
      <c r="J618" s="81" t="s">
        <v>86</v>
      </c>
      <c r="K618" s="84" t="s">
        <v>54</v>
      </c>
      <c r="L618" s="4"/>
      <c r="M618" s="4" t="s">
        <v>55</v>
      </c>
      <c r="N618" s="81" t="s">
        <v>61</v>
      </c>
    </row>
    <row r="619" spans="1:13" ht="38.25">
      <c r="A619" s="269"/>
      <c r="B619" s="37"/>
      <c r="C619" s="25" t="s">
        <v>13</v>
      </c>
      <c r="D619" s="33" t="s">
        <v>60</v>
      </c>
      <c r="E619" s="33" t="s">
        <v>60</v>
      </c>
      <c r="F619" s="93">
        <f>F589</f>
        <v>0</v>
      </c>
      <c r="H619" s="25" t="s">
        <v>13</v>
      </c>
      <c r="I619" s="33" t="s">
        <v>60</v>
      </c>
      <c r="J619" s="33" t="s">
        <v>60</v>
      </c>
      <c r="K619" s="58">
        <f>K589</f>
        <v>0</v>
      </c>
      <c r="L619" s="58"/>
      <c r="M619" s="58"/>
    </row>
    <row r="620" spans="1:13" ht="25.5">
      <c r="A620" s="252"/>
      <c r="C620" s="25" t="s">
        <v>193</v>
      </c>
      <c r="D620">
        <v>750</v>
      </c>
      <c r="E620" s="75">
        <f>E590</f>
        <v>0</v>
      </c>
      <c r="F620" s="58">
        <f>D620*E620</f>
        <v>0</v>
      </c>
      <c r="H620" s="25" t="s">
        <v>193</v>
      </c>
      <c r="I620">
        <f>D620</f>
        <v>750</v>
      </c>
      <c r="J620" s="95" t="e">
        <f>J590</f>
        <v>#DIV/0!</v>
      </c>
      <c r="K620" s="58" t="e">
        <f>I620*J620</f>
        <v>#DIV/0!</v>
      </c>
      <c r="L620" s="58"/>
      <c r="M620" s="58"/>
    </row>
    <row r="621" spans="1:13" ht="25.5">
      <c r="A621" s="252"/>
      <c r="C621" s="25" t="s">
        <v>194</v>
      </c>
      <c r="D621">
        <v>750</v>
      </c>
      <c r="E621" s="75">
        <f>E591</f>
        <v>0.0239</v>
      </c>
      <c r="F621" s="58">
        <f>D621*E621</f>
        <v>17.925</v>
      </c>
      <c r="H621" s="25" t="s">
        <v>194</v>
      </c>
      <c r="I621">
        <v>750</v>
      </c>
      <c r="J621" s="95">
        <f>E621</f>
        <v>0.0239</v>
      </c>
      <c r="K621" s="58">
        <f>I621*J621</f>
        <v>17.925</v>
      </c>
      <c r="L621" s="58"/>
      <c r="M621" s="58"/>
    </row>
    <row r="622" spans="1:13" ht="25.5">
      <c r="A622" s="252"/>
      <c r="C622" s="25" t="s">
        <v>200</v>
      </c>
      <c r="D622">
        <f>D620</f>
        <v>750</v>
      </c>
      <c r="E622" s="75">
        <f>E592</f>
        <v>0.043</v>
      </c>
      <c r="F622" s="58">
        <f>D622*E622</f>
        <v>32.25</v>
      </c>
      <c r="H622" s="25" t="s">
        <v>200</v>
      </c>
      <c r="I622">
        <f>D622</f>
        <v>750</v>
      </c>
      <c r="J622" s="95">
        <f>J592</f>
        <v>0.043</v>
      </c>
      <c r="K622" s="58">
        <f>I622*J622</f>
        <v>32.25</v>
      </c>
      <c r="L622" s="58"/>
      <c r="M622" s="58"/>
    </row>
    <row r="623" spans="1:10" ht="12.75">
      <c r="A623" s="252"/>
      <c r="C623" s="6"/>
      <c r="H623" s="6"/>
      <c r="J623" s="95"/>
    </row>
    <row r="624" spans="1:14" ht="12.75">
      <c r="A624" s="252"/>
      <c r="C624" t="s">
        <v>191</v>
      </c>
      <c r="F624" s="96">
        <f>SUM(F619:F622)</f>
        <v>50.175</v>
      </c>
      <c r="H624" t="s">
        <v>196</v>
      </c>
      <c r="K624" s="96" t="e">
        <f>SUM(K619:K622)</f>
        <v>#DIV/0!</v>
      </c>
      <c r="L624" s="58"/>
      <c r="M624" s="58" t="e">
        <f>K624-F624</f>
        <v>#DIV/0!</v>
      </c>
      <c r="N624" s="79" t="e">
        <f>K624/F624-1</f>
        <v>#DIV/0!</v>
      </c>
    </row>
    <row r="625" spans="1:14" ht="12.75">
      <c r="A625" s="252"/>
      <c r="F625" s="66"/>
      <c r="K625" s="66"/>
      <c r="L625" s="58"/>
      <c r="M625" s="58"/>
      <c r="N625" s="85"/>
    </row>
    <row r="626" spans="1:13" ht="12.75">
      <c r="A626" s="252"/>
      <c r="F626" s="58"/>
      <c r="J626" s="95"/>
      <c r="K626" s="58"/>
      <c r="L626" s="58"/>
      <c r="M626" s="58"/>
    </row>
    <row r="627" spans="1:14" ht="15">
      <c r="A627" s="268" t="s">
        <v>68</v>
      </c>
      <c r="B627" s="4"/>
      <c r="D627" s="81" t="s">
        <v>24</v>
      </c>
      <c r="E627" s="81" t="s">
        <v>51</v>
      </c>
      <c r="F627" s="82" t="s">
        <v>52</v>
      </c>
      <c r="I627" s="81" t="s">
        <v>24</v>
      </c>
      <c r="J627" s="81" t="s">
        <v>51</v>
      </c>
      <c r="K627" s="84" t="s">
        <v>52</v>
      </c>
      <c r="L627" s="4"/>
      <c r="M627" s="4" t="s">
        <v>53</v>
      </c>
      <c r="N627" s="4" t="s">
        <v>53</v>
      </c>
    </row>
    <row r="628" spans="1:14" ht="12.75">
      <c r="A628" s="270" t="s">
        <v>73</v>
      </c>
      <c r="D628" s="83" t="s">
        <v>59</v>
      </c>
      <c r="E628" s="81" t="s">
        <v>86</v>
      </c>
      <c r="F628" s="82" t="s">
        <v>54</v>
      </c>
      <c r="I628" s="81"/>
      <c r="J628" s="81" t="s">
        <v>86</v>
      </c>
      <c r="K628" s="84" t="s">
        <v>54</v>
      </c>
      <c r="L628" s="4"/>
      <c r="M628" s="4" t="s">
        <v>55</v>
      </c>
      <c r="N628" s="81" t="s">
        <v>61</v>
      </c>
    </row>
    <row r="629" spans="1:13" ht="38.25">
      <c r="A629" s="269"/>
      <c r="B629" s="37"/>
      <c r="C629" s="25" t="s">
        <v>13</v>
      </c>
      <c r="D629" s="33" t="s">
        <v>60</v>
      </c>
      <c r="E629" s="33" t="s">
        <v>60</v>
      </c>
      <c r="F629" s="93">
        <f>F589</f>
        <v>0</v>
      </c>
      <c r="H629" s="25" t="s">
        <v>13</v>
      </c>
      <c r="I629" s="33" t="s">
        <v>60</v>
      </c>
      <c r="J629" s="33" t="s">
        <v>60</v>
      </c>
      <c r="K629" s="58">
        <f>K589</f>
        <v>0</v>
      </c>
      <c r="L629" s="58"/>
      <c r="M629" s="58"/>
    </row>
    <row r="630" spans="1:13" ht="25.5">
      <c r="A630" s="252"/>
      <c r="C630" s="25" t="s">
        <v>193</v>
      </c>
      <c r="D630">
        <v>1000</v>
      </c>
      <c r="E630" s="75">
        <f>E590</f>
        <v>0</v>
      </c>
      <c r="F630" s="58">
        <f>D630*E630</f>
        <v>0</v>
      </c>
      <c r="H630" s="25" t="s">
        <v>193</v>
      </c>
      <c r="I630">
        <f>D630</f>
        <v>1000</v>
      </c>
      <c r="J630" s="95" t="e">
        <f>J590</f>
        <v>#DIV/0!</v>
      </c>
      <c r="K630" s="58" t="e">
        <f>I630*J630</f>
        <v>#DIV/0!</v>
      </c>
      <c r="L630" s="58"/>
      <c r="M630" s="58"/>
    </row>
    <row r="631" spans="1:13" ht="25.5">
      <c r="A631" s="252"/>
      <c r="C631" s="25" t="s">
        <v>194</v>
      </c>
      <c r="D631">
        <v>1000</v>
      </c>
      <c r="E631" s="75">
        <f>E591</f>
        <v>0.0239</v>
      </c>
      <c r="F631" s="58">
        <f>D631*E631</f>
        <v>23.900000000000002</v>
      </c>
      <c r="H631" s="25" t="s">
        <v>194</v>
      </c>
      <c r="I631">
        <v>1000</v>
      </c>
      <c r="J631" s="94">
        <f>E631</f>
        <v>0.0239</v>
      </c>
      <c r="K631" s="58">
        <f>I631*J631</f>
        <v>23.900000000000002</v>
      </c>
      <c r="L631" s="58"/>
      <c r="M631" s="58"/>
    </row>
    <row r="632" spans="1:13" ht="25.5">
      <c r="A632" s="252"/>
      <c r="C632" s="25" t="s">
        <v>200</v>
      </c>
      <c r="D632">
        <f>D630</f>
        <v>1000</v>
      </c>
      <c r="E632" s="75">
        <f>E592</f>
        <v>0.043</v>
      </c>
      <c r="F632" s="58">
        <f>D632*E632</f>
        <v>43</v>
      </c>
      <c r="H632" s="25" t="s">
        <v>200</v>
      </c>
      <c r="I632">
        <v>1000</v>
      </c>
      <c r="J632" s="95">
        <f>J592</f>
        <v>0.043</v>
      </c>
      <c r="K632" s="58">
        <f>I632*J632</f>
        <v>43</v>
      </c>
      <c r="L632" s="58"/>
      <c r="M632" s="58"/>
    </row>
    <row r="633" spans="1:11" ht="12.75">
      <c r="A633" s="252"/>
      <c r="C633" s="6"/>
      <c r="H633" s="25"/>
      <c r="J633" s="95"/>
      <c r="K633" s="58"/>
    </row>
    <row r="634" spans="1:11" ht="12.75">
      <c r="A634" s="252"/>
      <c r="C634" s="6"/>
      <c r="H634" s="25"/>
      <c r="J634" s="95"/>
      <c r="K634" s="58"/>
    </row>
    <row r="635" spans="1:14" ht="12.75">
      <c r="A635" s="252"/>
      <c r="C635" t="s">
        <v>191</v>
      </c>
      <c r="F635" s="96">
        <f>SUM(F629:F632)</f>
        <v>66.9</v>
      </c>
      <c r="H635" t="s">
        <v>196</v>
      </c>
      <c r="K635" s="96" t="e">
        <f>SUM(K629:K633)</f>
        <v>#DIV/0!</v>
      </c>
      <c r="L635" s="58"/>
      <c r="M635" s="58" t="e">
        <f>K635-F635</f>
        <v>#DIV/0!</v>
      </c>
      <c r="N635" s="79" t="e">
        <f>K635/F635-1</f>
        <v>#DIV/0!</v>
      </c>
    </row>
    <row r="636" spans="1:14" ht="12.75">
      <c r="A636" s="252"/>
      <c r="F636" s="66"/>
      <c r="K636" s="66"/>
      <c r="L636" s="58"/>
      <c r="M636" s="58"/>
      <c r="N636" s="85"/>
    </row>
    <row r="637" spans="1:13" ht="12.75">
      <c r="A637" s="252"/>
      <c r="F637" s="58"/>
      <c r="J637" s="95"/>
      <c r="K637" s="58"/>
      <c r="L637" s="58"/>
      <c r="M637" s="58"/>
    </row>
    <row r="638" spans="1:14" ht="15">
      <c r="A638" s="268" t="s">
        <v>68</v>
      </c>
      <c r="B638" s="4"/>
      <c r="D638" s="81" t="s">
        <v>24</v>
      </c>
      <c r="E638" s="81" t="s">
        <v>51</v>
      </c>
      <c r="F638" s="82" t="s">
        <v>52</v>
      </c>
      <c r="I638" s="81" t="s">
        <v>24</v>
      </c>
      <c r="J638" s="81" t="s">
        <v>51</v>
      </c>
      <c r="K638" s="84" t="s">
        <v>52</v>
      </c>
      <c r="L638" s="4"/>
      <c r="M638" s="4" t="s">
        <v>53</v>
      </c>
      <c r="N638" s="4" t="s">
        <v>53</v>
      </c>
    </row>
    <row r="639" spans="1:14" ht="12.75">
      <c r="A639" s="270" t="s">
        <v>74</v>
      </c>
      <c r="D639" s="83" t="s">
        <v>59</v>
      </c>
      <c r="E639" s="81" t="s">
        <v>86</v>
      </c>
      <c r="F639" s="82" t="s">
        <v>54</v>
      </c>
      <c r="I639" s="81"/>
      <c r="J639" s="81" t="s">
        <v>86</v>
      </c>
      <c r="K639" s="84" t="s">
        <v>54</v>
      </c>
      <c r="L639" s="4"/>
      <c r="M639" s="4" t="s">
        <v>55</v>
      </c>
      <c r="N639" s="81" t="s">
        <v>61</v>
      </c>
    </row>
    <row r="640" spans="1:13" ht="38.25">
      <c r="A640" s="269"/>
      <c r="B640" s="37"/>
      <c r="C640" s="25" t="s">
        <v>13</v>
      </c>
      <c r="D640" s="33" t="s">
        <v>60</v>
      </c>
      <c r="E640" s="33" t="s">
        <v>60</v>
      </c>
      <c r="F640" s="93">
        <f>F589</f>
        <v>0</v>
      </c>
      <c r="H640" s="25" t="s">
        <v>13</v>
      </c>
      <c r="I640" s="33" t="s">
        <v>60</v>
      </c>
      <c r="J640" s="33" t="s">
        <v>60</v>
      </c>
      <c r="K640" s="58">
        <f>K589</f>
        <v>0</v>
      </c>
      <c r="L640" s="58"/>
      <c r="M640" s="58"/>
    </row>
    <row r="641" spans="1:13" ht="25.5">
      <c r="A641" s="252"/>
      <c r="C641" s="25" t="s">
        <v>193</v>
      </c>
      <c r="D641">
        <v>1500</v>
      </c>
      <c r="E641" s="75">
        <f>E590</f>
        <v>0</v>
      </c>
      <c r="F641" s="58">
        <f>D641*E641</f>
        <v>0</v>
      </c>
      <c r="H641" s="25" t="s">
        <v>193</v>
      </c>
      <c r="I641">
        <f>D641</f>
        <v>1500</v>
      </c>
      <c r="J641" s="95" t="e">
        <f>J590</f>
        <v>#DIV/0!</v>
      </c>
      <c r="K641" s="58" t="e">
        <f>I641*J641</f>
        <v>#DIV/0!</v>
      </c>
      <c r="L641" s="58"/>
      <c r="M641" s="58"/>
    </row>
    <row r="642" spans="1:13" ht="25.5">
      <c r="A642" s="252"/>
      <c r="C642" s="25" t="s">
        <v>194</v>
      </c>
      <c r="D642">
        <v>1500</v>
      </c>
      <c r="E642" s="75">
        <f>E591</f>
        <v>0.0239</v>
      </c>
      <c r="F642" s="58">
        <f>D642*E642</f>
        <v>35.85</v>
      </c>
      <c r="H642" s="25" t="s">
        <v>194</v>
      </c>
      <c r="I642">
        <v>1500</v>
      </c>
      <c r="J642" s="95">
        <f>E642</f>
        <v>0.0239</v>
      </c>
      <c r="K642" s="58">
        <f>I642*J642</f>
        <v>35.85</v>
      </c>
      <c r="L642" s="58"/>
      <c r="M642" s="58"/>
    </row>
    <row r="643" spans="1:13" ht="25.5">
      <c r="A643" s="252"/>
      <c r="C643" s="25" t="s">
        <v>200</v>
      </c>
      <c r="D643">
        <f>D641</f>
        <v>1500</v>
      </c>
      <c r="E643" s="75">
        <f>E592</f>
        <v>0.043</v>
      </c>
      <c r="F643" s="58">
        <f>D643*E643</f>
        <v>64.5</v>
      </c>
      <c r="H643" s="25" t="s">
        <v>200</v>
      </c>
      <c r="I643">
        <v>1500</v>
      </c>
      <c r="J643" s="95">
        <f>J592</f>
        <v>0.043</v>
      </c>
      <c r="K643" s="58">
        <f>I643*J643</f>
        <v>64.5</v>
      </c>
      <c r="L643" s="58"/>
      <c r="M643" s="58"/>
    </row>
    <row r="644" spans="1:13" ht="12.75">
      <c r="A644" s="252"/>
      <c r="C644" s="25"/>
      <c r="E644" s="75"/>
      <c r="F644" s="58"/>
      <c r="H644" s="25"/>
      <c r="J644" s="95"/>
      <c r="K644" s="58"/>
      <c r="L644" s="58"/>
      <c r="M644" s="58"/>
    </row>
    <row r="645" spans="1:10" ht="12.75">
      <c r="A645" s="252"/>
      <c r="C645" s="6"/>
      <c r="H645" s="6"/>
      <c r="J645" s="95"/>
    </row>
    <row r="646" spans="1:14" ht="12.75">
      <c r="A646" s="252"/>
      <c r="C646" t="s">
        <v>191</v>
      </c>
      <c r="F646" s="96">
        <f>SUM(F640:F643)</f>
        <v>100.35</v>
      </c>
      <c r="H646" t="s">
        <v>196</v>
      </c>
      <c r="K646" s="96" t="e">
        <f>SUM(K640:K644)</f>
        <v>#DIV/0!</v>
      </c>
      <c r="L646" s="58"/>
      <c r="M646" s="58" t="e">
        <f>K646-F646</f>
        <v>#DIV/0!</v>
      </c>
      <c r="N646" s="79" t="e">
        <f>K646/F646-1</f>
        <v>#DIV/0!</v>
      </c>
    </row>
    <row r="647" spans="1:14" ht="12.75">
      <c r="A647" s="252"/>
      <c r="F647" s="66"/>
      <c r="K647" s="66"/>
      <c r="L647" s="58"/>
      <c r="M647" s="58"/>
      <c r="N647" s="85"/>
    </row>
    <row r="648" spans="1:13" ht="12.75">
      <c r="A648" s="252"/>
      <c r="F648" s="58"/>
      <c r="J648" s="95"/>
      <c r="K648" s="58"/>
      <c r="L648" s="58"/>
      <c r="M648" s="58"/>
    </row>
    <row r="649" spans="1:14" ht="15">
      <c r="A649" s="268" t="s">
        <v>68</v>
      </c>
      <c r="B649" s="4"/>
      <c r="D649" s="81" t="s">
        <v>24</v>
      </c>
      <c r="E649" s="81" t="s">
        <v>51</v>
      </c>
      <c r="F649" s="82" t="s">
        <v>52</v>
      </c>
      <c r="I649" s="81" t="s">
        <v>24</v>
      </c>
      <c r="J649" s="81" t="s">
        <v>51</v>
      </c>
      <c r="K649" s="84" t="s">
        <v>52</v>
      </c>
      <c r="L649" s="4"/>
      <c r="M649" s="4" t="s">
        <v>53</v>
      </c>
      <c r="N649" s="4" t="s">
        <v>53</v>
      </c>
    </row>
    <row r="650" spans="1:14" ht="12.75">
      <c r="A650" s="270" t="s">
        <v>75</v>
      </c>
      <c r="D650" s="83" t="s">
        <v>59</v>
      </c>
      <c r="E650" s="81" t="s">
        <v>86</v>
      </c>
      <c r="F650" s="82" t="s">
        <v>54</v>
      </c>
      <c r="I650" s="81"/>
      <c r="J650" s="81" t="s">
        <v>86</v>
      </c>
      <c r="K650" s="84" t="s">
        <v>54</v>
      </c>
      <c r="L650" s="4"/>
      <c r="M650" s="4" t="s">
        <v>55</v>
      </c>
      <c r="N650" s="81" t="s">
        <v>61</v>
      </c>
    </row>
    <row r="651" spans="1:13" ht="38.25">
      <c r="A651" s="269"/>
      <c r="B651" s="37"/>
      <c r="C651" s="25" t="s">
        <v>13</v>
      </c>
      <c r="D651" s="33" t="s">
        <v>60</v>
      </c>
      <c r="E651" s="33" t="s">
        <v>60</v>
      </c>
      <c r="F651" s="93">
        <f>F589</f>
        <v>0</v>
      </c>
      <c r="H651" s="25" t="s">
        <v>13</v>
      </c>
      <c r="I651" s="33" t="s">
        <v>60</v>
      </c>
      <c r="J651" s="33" t="s">
        <v>60</v>
      </c>
      <c r="K651" s="58">
        <f>K589</f>
        <v>0</v>
      </c>
      <c r="L651" s="58"/>
      <c r="M651" s="58"/>
    </row>
    <row r="652" spans="1:13" ht="25.5">
      <c r="A652" s="252"/>
      <c r="C652" s="25" t="s">
        <v>193</v>
      </c>
      <c r="D652">
        <v>2000</v>
      </c>
      <c r="E652" s="75">
        <f>E590</f>
        <v>0</v>
      </c>
      <c r="F652" s="58">
        <f>D652*E652</f>
        <v>0</v>
      </c>
      <c r="H652" s="25" t="s">
        <v>193</v>
      </c>
      <c r="I652">
        <f>D652</f>
        <v>2000</v>
      </c>
      <c r="J652" s="95" t="e">
        <f>J590</f>
        <v>#DIV/0!</v>
      </c>
      <c r="K652" s="58" t="e">
        <f>I652*J652</f>
        <v>#DIV/0!</v>
      </c>
      <c r="L652" s="58"/>
      <c r="M652" s="58"/>
    </row>
    <row r="653" spans="1:13" ht="25.5">
      <c r="A653" s="252"/>
      <c r="C653" s="25" t="s">
        <v>194</v>
      </c>
      <c r="D653">
        <v>2000</v>
      </c>
      <c r="E653" s="75">
        <f>E591</f>
        <v>0.0239</v>
      </c>
      <c r="F653" s="58">
        <f>D653*E653</f>
        <v>47.800000000000004</v>
      </c>
      <c r="H653" s="25" t="s">
        <v>194</v>
      </c>
      <c r="I653">
        <v>2000</v>
      </c>
      <c r="J653" s="95">
        <f>E653</f>
        <v>0.0239</v>
      </c>
      <c r="K653" s="58">
        <f>I653*J653</f>
        <v>47.800000000000004</v>
      </c>
      <c r="L653" s="58"/>
      <c r="M653" s="58"/>
    </row>
    <row r="654" spans="1:13" ht="25.5">
      <c r="A654" s="252"/>
      <c r="C654" s="25" t="s">
        <v>200</v>
      </c>
      <c r="D654">
        <f>D652</f>
        <v>2000</v>
      </c>
      <c r="E654" s="75">
        <f>E592</f>
        <v>0.043</v>
      </c>
      <c r="F654" s="58">
        <f>D654*E654</f>
        <v>86</v>
      </c>
      <c r="H654" s="25" t="s">
        <v>200</v>
      </c>
      <c r="I654">
        <v>2000</v>
      </c>
      <c r="J654" s="95">
        <f>J643</f>
        <v>0.043</v>
      </c>
      <c r="K654" s="58">
        <f>I654*J654</f>
        <v>86</v>
      </c>
      <c r="L654" s="58"/>
      <c r="M654" s="58"/>
    </row>
    <row r="655" spans="1:13" ht="12.75">
      <c r="A655" s="252"/>
      <c r="C655" s="25"/>
      <c r="E655" s="75"/>
      <c r="F655" s="58"/>
      <c r="H655" s="25"/>
      <c r="J655" s="95"/>
      <c r="K655" s="58"/>
      <c r="L655" s="58"/>
      <c r="M655" s="58"/>
    </row>
    <row r="656" spans="1:10" ht="12.75">
      <c r="A656" s="252"/>
      <c r="C656" s="6"/>
      <c r="H656" s="6"/>
      <c r="J656" s="95"/>
    </row>
    <row r="657" spans="1:14" ht="12.75">
      <c r="A657" s="252"/>
      <c r="C657" t="s">
        <v>191</v>
      </c>
      <c r="F657" s="96">
        <f>SUM(F651:F654)</f>
        <v>133.8</v>
      </c>
      <c r="H657" t="s">
        <v>196</v>
      </c>
      <c r="K657" s="96" t="e">
        <f>SUM(K651:K655)</f>
        <v>#DIV/0!</v>
      </c>
      <c r="L657" s="58"/>
      <c r="M657" s="58" t="e">
        <f>K657-F657</f>
        <v>#DIV/0!</v>
      </c>
      <c r="N657" s="79" t="e">
        <f>K657/F657-1</f>
        <v>#DIV/0!</v>
      </c>
    </row>
    <row r="658" spans="1:13" ht="12.75">
      <c r="A658" s="252"/>
      <c r="F658" s="58"/>
      <c r="J658" s="95"/>
      <c r="K658" s="58"/>
      <c r="L658" s="58"/>
      <c r="M658" s="58"/>
    </row>
    <row r="659" spans="1:14" ht="13.5" thickBot="1">
      <c r="A659" s="272"/>
      <c r="B659" s="107"/>
      <c r="C659" s="107"/>
      <c r="D659" s="107"/>
      <c r="E659" s="107"/>
      <c r="F659" s="115"/>
      <c r="G659" s="107"/>
      <c r="H659" s="107"/>
      <c r="I659" s="107"/>
      <c r="J659" s="116"/>
      <c r="K659" s="115"/>
      <c r="L659" s="115"/>
      <c r="M659" s="115"/>
      <c r="N659" s="107"/>
    </row>
    <row r="660" spans="6:13" ht="12.75">
      <c r="F660" s="58"/>
      <c r="J660" s="95"/>
      <c r="K660" s="58"/>
      <c r="L660" s="58"/>
      <c r="M660" s="58"/>
    </row>
    <row r="661" spans="1:13" ht="15.75">
      <c r="A661" s="254" t="s">
        <v>307</v>
      </c>
      <c r="B661" s="54"/>
      <c r="D661" s="37"/>
      <c r="F661" s="58"/>
      <c r="J661" s="95"/>
      <c r="K661" s="58"/>
      <c r="L661" s="58"/>
      <c r="M661" s="58"/>
    </row>
    <row r="662" spans="1:13" ht="15.75">
      <c r="A662" s="254"/>
      <c r="B662" s="54"/>
      <c r="D662" s="37"/>
      <c r="F662" s="58"/>
      <c r="J662" s="95"/>
      <c r="K662" s="58"/>
      <c r="L662" s="58"/>
      <c r="M662" s="58"/>
    </row>
    <row r="663" spans="1:13" ht="15.75">
      <c r="A663" s="267" t="s">
        <v>201</v>
      </c>
      <c r="B663" s="54"/>
      <c r="D663" s="37"/>
      <c r="F663" s="58"/>
      <c r="J663" s="95"/>
      <c r="K663" s="58"/>
      <c r="L663" s="58"/>
      <c r="M663" s="58"/>
    </row>
    <row r="664" spans="1:13" ht="15.75">
      <c r="A664" s="267" t="s">
        <v>202</v>
      </c>
      <c r="B664" s="54"/>
      <c r="D664" s="37"/>
      <c r="F664" s="58"/>
      <c r="J664" s="95"/>
      <c r="K664" s="58"/>
      <c r="L664" s="58"/>
      <c r="M664" s="58"/>
    </row>
    <row r="665" spans="1:13" ht="15.75">
      <c r="A665" s="267" t="s">
        <v>207</v>
      </c>
      <c r="B665" s="54"/>
      <c r="D665" s="37"/>
      <c r="F665" s="58"/>
      <c r="J665" s="95"/>
      <c r="K665" s="58"/>
      <c r="L665" s="58"/>
      <c r="M665" s="58"/>
    </row>
    <row r="666" spans="1:13" ht="15.75">
      <c r="A666" s="267"/>
      <c r="B666" s="54"/>
      <c r="D666" s="37"/>
      <c r="F666" s="58"/>
      <c r="J666" s="95"/>
      <c r="K666" s="58"/>
      <c r="L666" s="58"/>
      <c r="M666" s="58"/>
    </row>
    <row r="667" spans="1:15" ht="15">
      <c r="A667" s="252"/>
      <c r="C667" s="86" t="s">
        <v>191</v>
      </c>
      <c r="D667" s="43"/>
      <c r="E667" s="43"/>
      <c r="F667" s="43"/>
      <c r="H667" s="86" t="s">
        <v>208</v>
      </c>
      <c r="I667" s="43"/>
      <c r="J667" s="43"/>
      <c r="K667" s="80"/>
      <c r="L667" s="43"/>
      <c r="M667" s="43"/>
      <c r="N667" s="43"/>
      <c r="O667" s="37"/>
    </row>
    <row r="668" spans="1:11" ht="15">
      <c r="A668" s="268" t="s">
        <v>56</v>
      </c>
      <c r="B668" s="4"/>
      <c r="F668" s="73"/>
      <c r="K668" s="73"/>
    </row>
    <row r="669" spans="1:14" ht="12.75">
      <c r="A669" s="270" t="s">
        <v>77</v>
      </c>
      <c r="D669" s="81" t="s">
        <v>24</v>
      </c>
      <c r="E669" s="81" t="s">
        <v>51</v>
      </c>
      <c r="F669" s="82" t="s">
        <v>52</v>
      </c>
      <c r="I669" s="81" t="s">
        <v>24</v>
      </c>
      <c r="J669" s="81" t="s">
        <v>51</v>
      </c>
      <c r="K669" s="84" t="s">
        <v>52</v>
      </c>
      <c r="L669" s="4"/>
      <c r="M669" s="4" t="s">
        <v>53</v>
      </c>
      <c r="N669" s="4" t="s">
        <v>53</v>
      </c>
    </row>
    <row r="670" spans="1:14" ht="12.75">
      <c r="A670" s="252"/>
      <c r="D670" s="83" t="s">
        <v>59</v>
      </c>
      <c r="E670" s="81" t="s">
        <v>86</v>
      </c>
      <c r="F670" s="82" t="s">
        <v>54</v>
      </c>
      <c r="I670" s="81"/>
      <c r="J670" s="81" t="s">
        <v>86</v>
      </c>
      <c r="K670" s="84" t="s">
        <v>54</v>
      </c>
      <c r="L670" s="4"/>
      <c r="M670" s="4" t="s">
        <v>55</v>
      </c>
      <c r="N670" s="81" t="s">
        <v>61</v>
      </c>
    </row>
    <row r="671" spans="1:13" ht="38.25">
      <c r="A671" s="269"/>
      <c r="B671" s="37"/>
      <c r="C671" s="25" t="s">
        <v>13</v>
      </c>
      <c r="D671" s="33" t="s">
        <v>60</v>
      </c>
      <c r="E671" s="33" t="s">
        <v>60</v>
      </c>
      <c r="F671" s="242">
        <f>'9. Service Charge Adj.'!E33</f>
        <v>0</v>
      </c>
      <c r="H671" s="25" t="s">
        <v>13</v>
      </c>
      <c r="I671" s="33" t="s">
        <v>60</v>
      </c>
      <c r="J671" s="33" t="s">
        <v>60</v>
      </c>
      <c r="K671" s="58">
        <f>'10. 2004 Rate Schedule '!F105</f>
        <v>0</v>
      </c>
      <c r="L671" s="58"/>
      <c r="M671" s="58"/>
    </row>
    <row r="672" spans="1:13" ht="25.5">
      <c r="A672" s="252"/>
      <c r="C672" s="25" t="s">
        <v>193</v>
      </c>
      <c r="D672">
        <v>1000</v>
      </c>
      <c r="E672" s="192">
        <v>0</v>
      </c>
      <c r="F672" s="58">
        <f>D672*E672</f>
        <v>0</v>
      </c>
      <c r="H672" s="25" t="s">
        <v>193</v>
      </c>
      <c r="I672">
        <f>D672</f>
        <v>1000</v>
      </c>
      <c r="J672" s="95" t="e">
        <f>'10. 2004 Rate Schedule '!F106</f>
        <v>#DIV/0!</v>
      </c>
      <c r="K672" s="58" t="e">
        <f>I672*J672</f>
        <v>#DIV/0!</v>
      </c>
      <c r="L672" s="58"/>
      <c r="M672" s="58"/>
    </row>
    <row r="673" spans="1:13" ht="25.5">
      <c r="A673" s="252"/>
      <c r="C673" s="25" t="s">
        <v>194</v>
      </c>
      <c r="D673">
        <v>1000</v>
      </c>
      <c r="E673" s="193">
        <v>0.0229</v>
      </c>
      <c r="F673" s="58">
        <f>D673*E673</f>
        <v>22.9</v>
      </c>
      <c r="H673" s="25" t="s">
        <v>194</v>
      </c>
      <c r="I673">
        <v>1000</v>
      </c>
      <c r="J673" s="95">
        <f>E673</f>
        <v>0.0229</v>
      </c>
      <c r="K673" s="58">
        <f>I673*J673</f>
        <v>22.9</v>
      </c>
      <c r="L673" s="58"/>
      <c r="M673" s="58"/>
    </row>
    <row r="674" spans="1:13" ht="25.5">
      <c r="A674" s="252"/>
      <c r="C674" s="25" t="s">
        <v>200</v>
      </c>
      <c r="D674">
        <f>D672</f>
        <v>1000</v>
      </c>
      <c r="E674" s="75">
        <v>0.043</v>
      </c>
      <c r="F674" s="58">
        <f>D674*E674</f>
        <v>43</v>
      </c>
      <c r="H674" s="25" t="s">
        <v>200</v>
      </c>
      <c r="I674">
        <f>D674</f>
        <v>1000</v>
      </c>
      <c r="J674" s="95">
        <f>E674</f>
        <v>0.043</v>
      </c>
      <c r="K674" s="58">
        <f>I674*J674</f>
        <v>43</v>
      </c>
      <c r="L674" s="58"/>
      <c r="M674" s="58"/>
    </row>
    <row r="675" spans="1:10" ht="12.75">
      <c r="A675" s="252"/>
      <c r="C675" s="6"/>
      <c r="H675" s="6"/>
      <c r="J675" s="95"/>
    </row>
    <row r="676" spans="1:14" ht="12.75">
      <c r="A676" s="252"/>
      <c r="C676" t="s">
        <v>191</v>
      </c>
      <c r="F676" s="96">
        <f>SUM(F671:F674)</f>
        <v>65.9</v>
      </c>
      <c r="H676" t="s">
        <v>196</v>
      </c>
      <c r="K676" s="96" t="e">
        <f>SUM(K671:K674)</f>
        <v>#DIV/0!</v>
      </c>
      <c r="L676" s="58"/>
      <c r="M676" s="58" t="e">
        <f>K676-F676</f>
        <v>#DIV/0!</v>
      </c>
      <c r="N676" s="79" t="e">
        <f>K676/F676-1</f>
        <v>#DIV/0!</v>
      </c>
    </row>
    <row r="677" spans="1:11" ht="12.75">
      <c r="A677" s="252"/>
      <c r="K677" s="73"/>
    </row>
    <row r="678" spans="1:11" ht="12.75">
      <c r="A678" s="252"/>
      <c r="K678" s="73"/>
    </row>
    <row r="679" spans="1:14" ht="12.75">
      <c r="A679" s="270" t="s">
        <v>76</v>
      </c>
      <c r="B679" s="4"/>
      <c r="D679" s="81" t="s">
        <v>24</v>
      </c>
      <c r="E679" s="81" t="s">
        <v>51</v>
      </c>
      <c r="F679" s="82" t="s">
        <v>52</v>
      </c>
      <c r="I679" s="81" t="s">
        <v>24</v>
      </c>
      <c r="J679" s="81" t="s">
        <v>51</v>
      </c>
      <c r="K679" s="84" t="s">
        <v>52</v>
      </c>
      <c r="L679" s="4"/>
      <c r="M679" s="4" t="s">
        <v>53</v>
      </c>
      <c r="N679" s="4" t="s">
        <v>53</v>
      </c>
    </row>
    <row r="680" spans="1:14" ht="12.75">
      <c r="A680" s="270" t="s">
        <v>78</v>
      </c>
      <c r="D680" s="83" t="s">
        <v>59</v>
      </c>
      <c r="E680" s="81" t="s">
        <v>86</v>
      </c>
      <c r="F680" s="82" t="s">
        <v>54</v>
      </c>
      <c r="I680" s="81"/>
      <c r="J680" s="81" t="s">
        <v>86</v>
      </c>
      <c r="K680" s="84" t="s">
        <v>54</v>
      </c>
      <c r="L680" s="4"/>
      <c r="M680" s="4" t="s">
        <v>55</v>
      </c>
      <c r="N680" s="81" t="s">
        <v>61</v>
      </c>
    </row>
    <row r="681" spans="1:13" ht="38.25">
      <c r="A681" s="269"/>
      <c r="B681" s="37"/>
      <c r="C681" s="25" t="s">
        <v>13</v>
      </c>
      <c r="D681" s="33" t="s">
        <v>60</v>
      </c>
      <c r="E681" s="33" t="s">
        <v>60</v>
      </c>
      <c r="F681" s="93">
        <f>F671</f>
        <v>0</v>
      </c>
      <c r="H681" s="25" t="s">
        <v>13</v>
      </c>
      <c r="I681" s="33" t="s">
        <v>60</v>
      </c>
      <c r="J681" s="33" t="s">
        <v>60</v>
      </c>
      <c r="K681" s="58">
        <f>K671</f>
        <v>0</v>
      </c>
      <c r="L681" s="58"/>
      <c r="M681" s="58"/>
    </row>
    <row r="682" spans="1:13" ht="25.5">
      <c r="A682" s="252"/>
      <c r="C682" s="25" t="s">
        <v>193</v>
      </c>
      <c r="D682">
        <v>2000</v>
      </c>
      <c r="E682" s="75">
        <f>E672</f>
        <v>0</v>
      </c>
      <c r="F682" s="58">
        <f>D682*E682</f>
        <v>0</v>
      </c>
      <c r="H682" s="25" t="s">
        <v>193</v>
      </c>
      <c r="I682">
        <f>D682</f>
        <v>2000</v>
      </c>
      <c r="J682" s="95" t="e">
        <f>J672</f>
        <v>#DIV/0!</v>
      </c>
      <c r="K682" s="58" t="e">
        <f>I682*J682</f>
        <v>#DIV/0!</v>
      </c>
      <c r="L682" s="58"/>
      <c r="M682" s="58"/>
    </row>
    <row r="683" spans="1:13" ht="25.5">
      <c r="A683" s="252"/>
      <c r="C683" s="25" t="s">
        <v>194</v>
      </c>
      <c r="D683">
        <v>2000</v>
      </c>
      <c r="E683" s="75">
        <f>E673</f>
        <v>0.0229</v>
      </c>
      <c r="F683" s="58">
        <f>D683*E683</f>
        <v>45.8</v>
      </c>
      <c r="H683" s="25" t="s">
        <v>194</v>
      </c>
      <c r="I683">
        <f>D683</f>
        <v>2000</v>
      </c>
      <c r="J683" s="95">
        <f>J673</f>
        <v>0.0229</v>
      </c>
      <c r="K683" s="58">
        <f>I683*J683</f>
        <v>45.8</v>
      </c>
      <c r="L683" s="58"/>
      <c r="M683" s="58"/>
    </row>
    <row r="684" spans="1:13" ht="25.5">
      <c r="A684" s="252"/>
      <c r="C684" s="25" t="s">
        <v>200</v>
      </c>
      <c r="D684">
        <f>D682</f>
        <v>2000</v>
      </c>
      <c r="E684" s="75">
        <f>E674</f>
        <v>0.043</v>
      </c>
      <c r="F684" s="58">
        <f>D684*E684</f>
        <v>86</v>
      </c>
      <c r="H684" s="25" t="s">
        <v>200</v>
      </c>
      <c r="I684">
        <f>D684</f>
        <v>2000</v>
      </c>
      <c r="J684" s="95">
        <f>E684</f>
        <v>0.043</v>
      </c>
      <c r="K684" s="58">
        <f>I684*J684</f>
        <v>86</v>
      </c>
      <c r="L684" s="58"/>
      <c r="M684" s="58"/>
    </row>
    <row r="685" spans="1:10" ht="12.75">
      <c r="A685" s="252"/>
      <c r="C685" s="6"/>
      <c r="H685" s="6"/>
      <c r="J685" s="95"/>
    </row>
    <row r="686" spans="1:14" ht="12.75">
      <c r="A686" s="252"/>
      <c r="C686" t="s">
        <v>191</v>
      </c>
      <c r="F686" s="96">
        <f>SUM(F681:F684)</f>
        <v>131.8</v>
      </c>
      <c r="H686" t="s">
        <v>196</v>
      </c>
      <c r="K686" s="96" t="e">
        <f>SUM(K681:K684)</f>
        <v>#DIV/0!</v>
      </c>
      <c r="L686" s="58"/>
      <c r="M686" s="58" t="e">
        <f>K686-F686</f>
        <v>#DIV/0!</v>
      </c>
      <c r="N686" s="79" t="e">
        <f>K686/F686-1</f>
        <v>#DIV/0!</v>
      </c>
    </row>
    <row r="687" spans="1:11" ht="12.75">
      <c r="A687" s="252"/>
      <c r="K687" s="73"/>
    </row>
    <row r="688" spans="1:11" ht="12.75">
      <c r="A688" s="252"/>
      <c r="K688" s="73"/>
    </row>
    <row r="689" spans="1:14" ht="12.75">
      <c r="A689" s="270" t="s">
        <v>76</v>
      </c>
      <c r="B689" s="4"/>
      <c r="D689" s="81" t="s">
        <v>24</v>
      </c>
      <c r="E689" s="81" t="s">
        <v>51</v>
      </c>
      <c r="F689" s="82" t="s">
        <v>52</v>
      </c>
      <c r="I689" s="81" t="s">
        <v>24</v>
      </c>
      <c r="J689" s="81" t="s">
        <v>51</v>
      </c>
      <c r="K689" s="84" t="s">
        <v>52</v>
      </c>
      <c r="L689" s="4"/>
      <c r="M689" s="4" t="s">
        <v>53</v>
      </c>
      <c r="N689" s="4" t="s">
        <v>53</v>
      </c>
    </row>
    <row r="690" spans="1:14" ht="12.75">
      <c r="A690" s="270" t="s">
        <v>79</v>
      </c>
      <c r="D690" s="83" t="s">
        <v>59</v>
      </c>
      <c r="E690" s="81" t="s">
        <v>86</v>
      </c>
      <c r="F690" s="82" t="s">
        <v>54</v>
      </c>
      <c r="I690" s="81"/>
      <c r="J690" s="81" t="s">
        <v>86</v>
      </c>
      <c r="K690" s="84" t="s">
        <v>54</v>
      </c>
      <c r="L690" s="4"/>
      <c r="M690" s="4" t="s">
        <v>55</v>
      </c>
      <c r="N690" s="81" t="s">
        <v>61</v>
      </c>
    </row>
    <row r="691" spans="1:13" ht="38.25">
      <c r="A691" s="269"/>
      <c r="B691" s="37"/>
      <c r="C691" s="25" t="s">
        <v>13</v>
      </c>
      <c r="D691" s="33" t="s">
        <v>60</v>
      </c>
      <c r="E691" s="33" t="s">
        <v>60</v>
      </c>
      <c r="F691" s="93">
        <f>F671</f>
        <v>0</v>
      </c>
      <c r="H691" s="25" t="s">
        <v>13</v>
      </c>
      <c r="I691" s="33" t="s">
        <v>60</v>
      </c>
      <c r="J691" s="33" t="s">
        <v>60</v>
      </c>
      <c r="K691" s="58">
        <f>K671</f>
        <v>0</v>
      </c>
      <c r="L691" s="58"/>
      <c r="M691" s="58"/>
    </row>
    <row r="692" spans="1:13" ht="25.5">
      <c r="A692" s="252"/>
      <c r="C692" s="25" t="s">
        <v>193</v>
      </c>
      <c r="D692">
        <v>5000</v>
      </c>
      <c r="E692" s="75">
        <f>E672</f>
        <v>0</v>
      </c>
      <c r="F692" s="58">
        <f>D692*E692</f>
        <v>0</v>
      </c>
      <c r="H692" s="25" t="s">
        <v>193</v>
      </c>
      <c r="I692">
        <f>D692</f>
        <v>5000</v>
      </c>
      <c r="J692" s="95" t="e">
        <f>J672</f>
        <v>#DIV/0!</v>
      </c>
      <c r="K692" s="58" t="e">
        <f>I692*J692</f>
        <v>#DIV/0!</v>
      </c>
      <c r="L692" s="58"/>
      <c r="M692" s="58"/>
    </row>
    <row r="693" spans="1:13" ht="25.5">
      <c r="A693" s="252"/>
      <c r="C693" s="25" t="s">
        <v>194</v>
      </c>
      <c r="D693">
        <v>5000</v>
      </c>
      <c r="E693" s="75">
        <f>E673</f>
        <v>0.0229</v>
      </c>
      <c r="F693" s="58">
        <f>D693*E693</f>
        <v>114.5</v>
      </c>
      <c r="H693" s="25" t="s">
        <v>194</v>
      </c>
      <c r="I693">
        <f>D693</f>
        <v>5000</v>
      </c>
      <c r="J693" s="95">
        <f>J673</f>
        <v>0.0229</v>
      </c>
      <c r="K693" s="58">
        <f>I693*J693</f>
        <v>114.5</v>
      </c>
      <c r="L693" s="58"/>
      <c r="M693" s="58"/>
    </row>
    <row r="694" spans="1:13" ht="25.5">
      <c r="A694" s="252"/>
      <c r="C694" s="25" t="s">
        <v>200</v>
      </c>
      <c r="D694">
        <f>D692</f>
        <v>5000</v>
      </c>
      <c r="E694" s="75">
        <f>E674</f>
        <v>0.043</v>
      </c>
      <c r="F694" s="58">
        <f>D694*E694</f>
        <v>214.99999999999997</v>
      </c>
      <c r="H694" s="25" t="s">
        <v>200</v>
      </c>
      <c r="I694">
        <f>D694</f>
        <v>5000</v>
      </c>
      <c r="J694" s="95">
        <f>E694</f>
        <v>0.043</v>
      </c>
      <c r="K694" s="58">
        <f>I694*J694</f>
        <v>214.99999999999997</v>
      </c>
      <c r="L694" s="58"/>
      <c r="M694" s="58"/>
    </row>
    <row r="695" spans="1:10" ht="12.75">
      <c r="A695" s="252"/>
      <c r="C695" s="6"/>
      <c r="H695" s="6"/>
      <c r="J695" s="95"/>
    </row>
    <row r="696" spans="1:14" ht="12.75">
      <c r="A696" s="252"/>
      <c r="C696" t="s">
        <v>191</v>
      </c>
      <c r="F696" s="96">
        <f>SUM(F691:F694)</f>
        <v>329.5</v>
      </c>
      <c r="H696" t="s">
        <v>196</v>
      </c>
      <c r="K696" s="96" t="e">
        <f>SUM(K691:K694)</f>
        <v>#DIV/0!</v>
      </c>
      <c r="L696" s="58"/>
      <c r="M696" s="58" t="e">
        <f>K696-F696</f>
        <v>#DIV/0!</v>
      </c>
      <c r="N696" s="79" t="e">
        <f>K696/F696-1</f>
        <v>#DIV/0!</v>
      </c>
    </row>
    <row r="697" spans="1:14" ht="12.75">
      <c r="A697" s="252"/>
      <c r="F697" s="66"/>
      <c r="K697" s="66"/>
      <c r="L697" s="58"/>
      <c r="M697" s="58"/>
      <c r="N697" s="85"/>
    </row>
    <row r="698" spans="1:14" ht="12.75">
      <c r="A698" s="252"/>
      <c r="F698" s="66"/>
      <c r="K698" s="66"/>
      <c r="L698" s="58"/>
      <c r="M698" s="58"/>
      <c r="N698" s="85"/>
    </row>
    <row r="699" spans="1:14" ht="12.75">
      <c r="A699" s="270" t="s">
        <v>76</v>
      </c>
      <c r="B699" s="4"/>
      <c r="D699" s="81" t="s">
        <v>24</v>
      </c>
      <c r="E699" s="81" t="s">
        <v>51</v>
      </c>
      <c r="F699" s="82" t="s">
        <v>52</v>
      </c>
      <c r="I699" s="81" t="s">
        <v>24</v>
      </c>
      <c r="J699" s="81" t="s">
        <v>51</v>
      </c>
      <c r="K699" s="84" t="s">
        <v>52</v>
      </c>
      <c r="L699" s="4"/>
      <c r="M699" s="4" t="s">
        <v>53</v>
      </c>
      <c r="N699" s="4" t="s">
        <v>53</v>
      </c>
    </row>
    <row r="700" spans="1:14" ht="12.75">
      <c r="A700" s="270" t="s">
        <v>80</v>
      </c>
      <c r="D700" s="83" t="s">
        <v>59</v>
      </c>
      <c r="E700" s="81" t="s">
        <v>86</v>
      </c>
      <c r="F700" s="82" t="s">
        <v>54</v>
      </c>
      <c r="I700" s="81"/>
      <c r="J700" s="81" t="s">
        <v>86</v>
      </c>
      <c r="K700" s="84" t="s">
        <v>54</v>
      </c>
      <c r="L700" s="4"/>
      <c r="M700" s="4" t="s">
        <v>55</v>
      </c>
      <c r="N700" s="81" t="s">
        <v>61</v>
      </c>
    </row>
    <row r="701" spans="1:13" ht="38.25">
      <c r="A701" s="269"/>
      <c r="B701" s="37"/>
      <c r="C701" s="25" t="s">
        <v>13</v>
      </c>
      <c r="D701" s="33" t="s">
        <v>60</v>
      </c>
      <c r="E701" s="33" t="s">
        <v>60</v>
      </c>
      <c r="F701" s="93">
        <f>F671</f>
        <v>0</v>
      </c>
      <c r="H701" s="25" t="s">
        <v>13</v>
      </c>
      <c r="I701" s="33" t="s">
        <v>60</v>
      </c>
      <c r="J701" s="33" t="s">
        <v>60</v>
      </c>
      <c r="K701" s="58">
        <f>K671</f>
        <v>0</v>
      </c>
      <c r="L701" s="58"/>
      <c r="M701" s="58"/>
    </row>
    <row r="702" spans="1:13" ht="25.5">
      <c r="A702" s="252"/>
      <c r="C702" s="25" t="s">
        <v>193</v>
      </c>
      <c r="D702">
        <v>10000</v>
      </c>
      <c r="E702" s="75">
        <f>E672</f>
        <v>0</v>
      </c>
      <c r="F702" s="58">
        <f>D702*E702</f>
        <v>0</v>
      </c>
      <c r="H702" s="25" t="s">
        <v>193</v>
      </c>
      <c r="I702">
        <f>D702</f>
        <v>10000</v>
      </c>
      <c r="J702" s="95" t="e">
        <f>J672</f>
        <v>#DIV/0!</v>
      </c>
      <c r="K702" s="58" t="e">
        <f>I702*J702</f>
        <v>#DIV/0!</v>
      </c>
      <c r="L702" s="58"/>
      <c r="M702" s="58"/>
    </row>
    <row r="703" spans="1:13" ht="25.5">
      <c r="A703" s="252"/>
      <c r="C703" s="25" t="s">
        <v>194</v>
      </c>
      <c r="D703">
        <v>10000</v>
      </c>
      <c r="E703" s="75">
        <f>E673</f>
        <v>0.0229</v>
      </c>
      <c r="F703" s="58">
        <f>D703*E703</f>
        <v>229</v>
      </c>
      <c r="H703" s="25" t="s">
        <v>194</v>
      </c>
      <c r="I703">
        <f>D703</f>
        <v>10000</v>
      </c>
      <c r="J703" s="95">
        <f>J673</f>
        <v>0.0229</v>
      </c>
      <c r="K703" s="58">
        <f>I703*J703</f>
        <v>229</v>
      </c>
      <c r="L703" s="58"/>
      <c r="M703" s="58"/>
    </row>
    <row r="704" spans="1:13" ht="25.5">
      <c r="A704" s="252"/>
      <c r="C704" s="25" t="s">
        <v>200</v>
      </c>
      <c r="D704">
        <f>D702</f>
        <v>10000</v>
      </c>
      <c r="E704" s="75">
        <f>E674</f>
        <v>0.043</v>
      </c>
      <c r="F704" s="58">
        <f>D704*E704</f>
        <v>429.99999999999994</v>
      </c>
      <c r="H704" s="25" t="s">
        <v>200</v>
      </c>
      <c r="I704">
        <f>D704</f>
        <v>10000</v>
      </c>
      <c r="J704" s="95">
        <f>J674</f>
        <v>0.043</v>
      </c>
      <c r="K704" s="58">
        <f>I704*J704</f>
        <v>429.99999999999994</v>
      </c>
      <c r="L704" s="58"/>
      <c r="M704" s="58"/>
    </row>
    <row r="705" spans="1:10" ht="12.75">
      <c r="A705" s="252"/>
      <c r="C705" s="6"/>
      <c r="H705" s="6"/>
      <c r="J705" s="95"/>
    </row>
    <row r="706" spans="1:14" ht="12.75">
      <c r="A706" s="252"/>
      <c r="C706" t="s">
        <v>191</v>
      </c>
      <c r="F706" s="96">
        <f>SUM(F701:F704)</f>
        <v>659</v>
      </c>
      <c r="H706" t="s">
        <v>196</v>
      </c>
      <c r="K706" s="96" t="e">
        <f>SUM(K701:K704)</f>
        <v>#DIV/0!</v>
      </c>
      <c r="L706" s="58"/>
      <c r="M706" s="58" t="e">
        <f>K706-F706</f>
        <v>#DIV/0!</v>
      </c>
      <c r="N706" s="79" t="e">
        <f>K706/F706-1</f>
        <v>#DIV/0!</v>
      </c>
    </row>
    <row r="707" spans="1:14" ht="12.75">
      <c r="A707" s="252"/>
      <c r="F707" s="66"/>
      <c r="K707" s="66"/>
      <c r="L707" s="58"/>
      <c r="M707" s="58"/>
      <c r="N707" s="85"/>
    </row>
    <row r="708" spans="1:14" ht="12.75">
      <c r="A708" s="252"/>
      <c r="F708" s="66"/>
      <c r="K708" s="66"/>
      <c r="L708" s="58"/>
      <c r="M708" s="58"/>
      <c r="N708" s="85"/>
    </row>
    <row r="709" spans="1:14" ht="12.75">
      <c r="A709" s="270" t="s">
        <v>76</v>
      </c>
      <c r="B709" s="4"/>
      <c r="D709" s="81" t="s">
        <v>24</v>
      </c>
      <c r="E709" s="81" t="s">
        <v>51</v>
      </c>
      <c r="F709" s="82" t="s">
        <v>52</v>
      </c>
      <c r="I709" s="81" t="s">
        <v>24</v>
      </c>
      <c r="J709" s="81" t="s">
        <v>51</v>
      </c>
      <c r="K709" s="84" t="s">
        <v>52</v>
      </c>
      <c r="L709" s="4"/>
      <c r="M709" s="4" t="s">
        <v>53</v>
      </c>
      <c r="N709" s="4" t="s">
        <v>53</v>
      </c>
    </row>
    <row r="710" spans="1:14" ht="12.75">
      <c r="A710" s="270" t="s">
        <v>209</v>
      </c>
      <c r="D710" s="83" t="s">
        <v>59</v>
      </c>
      <c r="E710" s="81" t="s">
        <v>86</v>
      </c>
      <c r="F710" s="82" t="s">
        <v>54</v>
      </c>
      <c r="I710" s="81"/>
      <c r="J710" s="81" t="s">
        <v>86</v>
      </c>
      <c r="K710" s="84" t="s">
        <v>54</v>
      </c>
      <c r="L710" s="4"/>
      <c r="M710" s="4" t="s">
        <v>55</v>
      </c>
      <c r="N710" s="81" t="s">
        <v>61</v>
      </c>
    </row>
    <row r="711" spans="1:13" ht="38.25">
      <c r="A711" s="269"/>
      <c r="B711" s="37"/>
      <c r="C711" s="25" t="s">
        <v>13</v>
      </c>
      <c r="D711" s="33" t="s">
        <v>60</v>
      </c>
      <c r="E711" s="33" t="s">
        <v>60</v>
      </c>
      <c r="F711" s="93">
        <f>F671</f>
        <v>0</v>
      </c>
      <c r="H711" s="25" t="s">
        <v>13</v>
      </c>
      <c r="I711" s="33" t="s">
        <v>60</v>
      </c>
      <c r="J711" s="33" t="s">
        <v>60</v>
      </c>
      <c r="K711" s="58">
        <f>K671</f>
        <v>0</v>
      </c>
      <c r="L711" s="58"/>
      <c r="M711" s="58"/>
    </row>
    <row r="712" spans="1:13" ht="25.5">
      <c r="A712" s="252"/>
      <c r="C712" s="25" t="s">
        <v>193</v>
      </c>
      <c r="D712">
        <v>15000</v>
      </c>
      <c r="E712" s="75">
        <f>E672</f>
        <v>0</v>
      </c>
      <c r="F712" s="58">
        <f>D712*E712</f>
        <v>0</v>
      </c>
      <c r="H712" s="25" t="s">
        <v>193</v>
      </c>
      <c r="I712">
        <f>D712</f>
        <v>15000</v>
      </c>
      <c r="J712" s="95" t="e">
        <f>J672</f>
        <v>#DIV/0!</v>
      </c>
      <c r="K712" s="58" t="e">
        <f>I712*J712</f>
        <v>#DIV/0!</v>
      </c>
      <c r="L712" s="58"/>
      <c r="M712" s="58"/>
    </row>
    <row r="713" spans="1:13" ht="25.5">
      <c r="A713" s="252"/>
      <c r="C713" s="25" t="s">
        <v>194</v>
      </c>
      <c r="D713">
        <v>15000</v>
      </c>
      <c r="E713" s="75">
        <f>E673</f>
        <v>0.0229</v>
      </c>
      <c r="F713" s="58">
        <f>D713*E713</f>
        <v>343.5</v>
      </c>
      <c r="H713" s="25" t="s">
        <v>194</v>
      </c>
      <c r="I713">
        <v>15000</v>
      </c>
      <c r="J713" s="95">
        <f>J673</f>
        <v>0.0229</v>
      </c>
      <c r="K713" s="58">
        <f>I713*J713</f>
        <v>343.5</v>
      </c>
      <c r="L713" s="58"/>
      <c r="M713" s="58"/>
    </row>
    <row r="714" spans="1:13" ht="25.5">
      <c r="A714" s="252"/>
      <c r="C714" s="25" t="s">
        <v>200</v>
      </c>
      <c r="D714">
        <f>D712</f>
        <v>15000</v>
      </c>
      <c r="E714" s="75">
        <f>E674</f>
        <v>0.043</v>
      </c>
      <c r="F714" s="58">
        <f>D714*E714</f>
        <v>645</v>
      </c>
      <c r="H714" s="25" t="s">
        <v>200</v>
      </c>
      <c r="I714">
        <f>D714</f>
        <v>15000</v>
      </c>
      <c r="J714" s="95">
        <f>J674</f>
        <v>0.043</v>
      </c>
      <c r="K714" s="58">
        <f>I714*J714</f>
        <v>645</v>
      </c>
      <c r="L714" s="58"/>
      <c r="M714" s="58"/>
    </row>
    <row r="715" spans="1:10" ht="12.75">
      <c r="A715" s="252"/>
      <c r="C715" s="6"/>
      <c r="H715" s="6"/>
      <c r="J715" s="95"/>
    </row>
    <row r="716" spans="1:14" ht="12.75">
      <c r="A716" s="252"/>
      <c r="C716" t="s">
        <v>191</v>
      </c>
      <c r="F716" s="96">
        <f>SUM(F711:F714)</f>
        <v>988.5</v>
      </c>
      <c r="H716" t="s">
        <v>196</v>
      </c>
      <c r="K716" s="96" t="e">
        <f>SUM(K711:K714)</f>
        <v>#DIV/0!</v>
      </c>
      <c r="L716" s="58"/>
      <c r="M716" s="58" t="e">
        <f>K716-F716</f>
        <v>#DIV/0!</v>
      </c>
      <c r="N716" s="79" t="e">
        <f>K716/F716-1</f>
        <v>#DIV/0!</v>
      </c>
    </row>
    <row r="717" spans="1:11" ht="12.75">
      <c r="A717" s="252"/>
      <c r="K717" s="73"/>
    </row>
    <row r="718" spans="1:14" ht="13.5" thickBot="1">
      <c r="A718" s="272"/>
      <c r="B718" s="107"/>
      <c r="C718" s="107"/>
      <c r="D718" s="107"/>
      <c r="E718" s="107"/>
      <c r="F718" s="107"/>
      <c r="G718" s="107"/>
      <c r="H718" s="107"/>
      <c r="I718" s="107"/>
      <c r="J718" s="107"/>
      <c r="K718" s="204"/>
      <c r="L718" s="107"/>
      <c r="M718" s="107"/>
      <c r="N718" s="107"/>
    </row>
    <row r="719" ht="12.75">
      <c r="K719" s="73"/>
    </row>
    <row r="720" spans="1:13" ht="15.75">
      <c r="A720" s="254" t="s">
        <v>308</v>
      </c>
      <c r="B720" s="28"/>
      <c r="F720" s="58"/>
      <c r="J720" s="95"/>
      <c r="K720" s="58"/>
      <c r="L720" s="58"/>
      <c r="M720" s="58"/>
    </row>
    <row r="721" spans="1:13" ht="15.75">
      <c r="A721" s="256"/>
      <c r="B721" s="28"/>
      <c r="D721" s="37"/>
      <c r="F721" s="58"/>
      <c r="J721" s="95"/>
      <c r="K721" s="58"/>
      <c r="L721" s="58"/>
      <c r="M721" s="58"/>
    </row>
    <row r="722" spans="1:13" ht="15.75">
      <c r="A722" s="267" t="s">
        <v>213</v>
      </c>
      <c r="B722" s="28"/>
      <c r="D722" s="37"/>
      <c r="F722" s="58"/>
      <c r="J722" s="95"/>
      <c r="K722" s="58"/>
      <c r="L722" s="58"/>
      <c r="M722" s="58"/>
    </row>
    <row r="723" spans="1:13" ht="15.75">
      <c r="A723" s="267" t="s">
        <v>214</v>
      </c>
      <c r="B723" s="28"/>
      <c r="D723" s="37"/>
      <c r="F723" s="58"/>
      <c r="J723" s="95"/>
      <c r="K723" s="58"/>
      <c r="L723" s="58"/>
      <c r="M723" s="58"/>
    </row>
    <row r="724" spans="1:13" ht="15.75">
      <c r="A724" s="267" t="s">
        <v>296</v>
      </c>
      <c r="B724" s="28"/>
      <c r="D724" s="37"/>
      <c r="F724" s="58"/>
      <c r="J724" s="95"/>
      <c r="K724" s="58"/>
      <c r="L724" s="58"/>
      <c r="M724" s="58"/>
    </row>
    <row r="725" spans="1:13" ht="15.75">
      <c r="A725" s="267" t="s">
        <v>215</v>
      </c>
      <c r="B725" s="28"/>
      <c r="D725" s="37"/>
      <c r="F725" s="58"/>
      <c r="J725" s="95"/>
      <c r="K725" s="58"/>
      <c r="L725" s="58"/>
      <c r="M725" s="58"/>
    </row>
    <row r="726" spans="1:13" ht="15.75">
      <c r="A726" s="256"/>
      <c r="B726" s="28"/>
      <c r="D726" s="37"/>
      <c r="F726" s="58"/>
      <c r="J726" s="95"/>
      <c r="K726" s="58"/>
      <c r="L726" s="58"/>
      <c r="M726" s="58"/>
    </row>
    <row r="727" spans="1:15" ht="15">
      <c r="A727" s="252"/>
      <c r="C727" s="86" t="s">
        <v>191</v>
      </c>
      <c r="D727" s="43"/>
      <c r="E727" s="43"/>
      <c r="F727" s="43"/>
      <c r="H727" s="86" t="s">
        <v>208</v>
      </c>
      <c r="I727" s="43"/>
      <c r="J727" s="43"/>
      <c r="K727" s="80"/>
      <c r="L727" s="43"/>
      <c r="M727" s="43"/>
      <c r="N727" s="43"/>
      <c r="O727" s="43"/>
    </row>
    <row r="728" spans="1:11" ht="15">
      <c r="A728" s="268" t="s">
        <v>56</v>
      </c>
      <c r="B728" s="4"/>
      <c r="F728" s="73"/>
      <c r="K728" s="73"/>
    </row>
    <row r="729" spans="1:14" ht="12.75">
      <c r="A729" s="252"/>
      <c r="D729" s="81" t="s">
        <v>218</v>
      </c>
      <c r="E729" s="81" t="s">
        <v>51</v>
      </c>
      <c r="F729" s="82" t="s">
        <v>52</v>
      </c>
      <c r="I729" s="81" t="s">
        <v>218</v>
      </c>
      <c r="J729" s="81" t="s">
        <v>51</v>
      </c>
      <c r="K729" s="84" t="s">
        <v>52</v>
      </c>
      <c r="L729" s="4"/>
      <c r="M729" s="4" t="s">
        <v>53</v>
      </c>
      <c r="N729" s="4" t="s">
        <v>53</v>
      </c>
    </row>
    <row r="730" spans="1:14" ht="12.75">
      <c r="A730" s="252"/>
      <c r="D730" s="83" t="s">
        <v>59</v>
      </c>
      <c r="E730" s="81" t="s">
        <v>219</v>
      </c>
      <c r="F730" s="82" t="s">
        <v>54</v>
      </c>
      <c r="I730" s="81"/>
      <c r="J730" s="81" t="s">
        <v>219</v>
      </c>
      <c r="K730" s="84" t="s">
        <v>54</v>
      </c>
      <c r="L730" s="4"/>
      <c r="M730" s="4" t="s">
        <v>55</v>
      </c>
      <c r="N730" s="81" t="s">
        <v>61</v>
      </c>
    </row>
    <row r="731" spans="1:13" ht="38.25">
      <c r="A731" s="269"/>
      <c r="B731" s="37"/>
      <c r="C731" s="25" t="s">
        <v>13</v>
      </c>
      <c r="D731" s="33" t="s">
        <v>60</v>
      </c>
      <c r="E731" s="33" t="s">
        <v>60</v>
      </c>
      <c r="F731" s="242">
        <f>'9. Service Charge Adj.'!E34</f>
        <v>0</v>
      </c>
      <c r="H731" s="25" t="s">
        <v>13</v>
      </c>
      <c r="I731" s="33" t="s">
        <v>60</v>
      </c>
      <c r="J731" s="33" t="s">
        <v>60</v>
      </c>
      <c r="K731" s="58">
        <f>'10. 2004 Rate Schedule '!F111</f>
        <v>0</v>
      </c>
      <c r="L731" s="58"/>
      <c r="M731" s="58"/>
    </row>
    <row r="732" spans="1:13" ht="25.5">
      <c r="A732" s="252"/>
      <c r="C732" s="25" t="s">
        <v>87</v>
      </c>
      <c r="D732">
        <v>60</v>
      </c>
      <c r="E732" s="192">
        <v>0</v>
      </c>
      <c r="F732" s="58">
        <f>D732*E732</f>
        <v>0</v>
      </c>
      <c r="H732" s="25" t="s">
        <v>87</v>
      </c>
      <c r="I732">
        <v>60</v>
      </c>
      <c r="J732" s="95" t="e">
        <f>'10. 2004 Rate Schedule '!F112</f>
        <v>#DIV/0!</v>
      </c>
      <c r="K732" s="58" t="e">
        <f>I732*J732</f>
        <v>#DIV/0!</v>
      </c>
      <c r="L732" s="58"/>
      <c r="M732" s="58"/>
    </row>
    <row r="733" spans="1:13" ht="25.5">
      <c r="A733" s="252"/>
      <c r="C733" s="25" t="s">
        <v>211</v>
      </c>
      <c r="D733">
        <f>D732</f>
        <v>60</v>
      </c>
      <c r="E733" s="75">
        <v>3.91</v>
      </c>
      <c r="F733" s="58">
        <f>D733*E733</f>
        <v>234.60000000000002</v>
      </c>
      <c r="H733" s="25" t="s">
        <v>211</v>
      </c>
      <c r="I733">
        <f>D733</f>
        <v>60</v>
      </c>
      <c r="J733" s="95">
        <f>E733</f>
        <v>3.91</v>
      </c>
      <c r="K733" s="58">
        <f>I733*J733</f>
        <v>234.60000000000002</v>
      </c>
      <c r="L733" s="58"/>
      <c r="M733" s="58"/>
    </row>
    <row r="734" spans="1:13" ht="25.5">
      <c r="A734" s="252"/>
      <c r="C734" s="25" t="s">
        <v>194</v>
      </c>
      <c r="D734" s="12">
        <v>15000</v>
      </c>
      <c r="E734" s="75">
        <v>0.0132</v>
      </c>
      <c r="F734" s="58">
        <f>D734*E734</f>
        <v>198</v>
      </c>
      <c r="H734" s="25" t="s">
        <v>194</v>
      </c>
      <c r="I734" s="12">
        <f>D734</f>
        <v>15000</v>
      </c>
      <c r="J734" s="95">
        <f>E734</f>
        <v>0.0132</v>
      </c>
      <c r="K734" s="58">
        <f>I734*J734</f>
        <v>198</v>
      </c>
      <c r="L734" s="58"/>
      <c r="M734" s="58"/>
    </row>
    <row r="735" spans="1:11" ht="25.5">
      <c r="A735" s="252"/>
      <c r="C735" s="25" t="s">
        <v>212</v>
      </c>
      <c r="D735" s="12">
        <f>D734</f>
        <v>15000</v>
      </c>
      <c r="E735" s="75">
        <v>0.055</v>
      </c>
      <c r="F735" s="58">
        <f>D735*E735</f>
        <v>825</v>
      </c>
      <c r="H735" s="25" t="s">
        <v>212</v>
      </c>
      <c r="I735" s="12">
        <f>D734</f>
        <v>15000</v>
      </c>
      <c r="J735" s="95">
        <f>E735</f>
        <v>0.055</v>
      </c>
      <c r="K735" s="58">
        <f>I735*J735</f>
        <v>825</v>
      </c>
    </row>
    <row r="736" spans="1:11" ht="12.75">
      <c r="A736" s="252"/>
      <c r="C736" s="6"/>
      <c r="H736" s="6"/>
      <c r="J736" s="95"/>
      <c r="K736" s="58"/>
    </row>
    <row r="737" spans="1:14" ht="12.75">
      <c r="A737" s="252"/>
      <c r="C737" t="s">
        <v>191</v>
      </c>
      <c r="F737" s="96">
        <f>SUM(F731:F735)</f>
        <v>1257.6</v>
      </c>
      <c r="H737" t="s">
        <v>196</v>
      </c>
      <c r="K737" s="96" t="e">
        <f>SUM(K731:K735)</f>
        <v>#DIV/0!</v>
      </c>
      <c r="L737" s="58"/>
      <c r="M737" s="58" t="e">
        <f>K737-F737</f>
        <v>#DIV/0!</v>
      </c>
      <c r="N737" s="79" t="e">
        <f>K737/F737-1</f>
        <v>#DIV/0!</v>
      </c>
    </row>
    <row r="738" spans="1:13" ht="15.75">
      <c r="A738" s="256"/>
      <c r="B738" s="28"/>
      <c r="F738" s="58"/>
      <c r="J738" s="95"/>
      <c r="K738" s="58"/>
      <c r="L738" s="58"/>
      <c r="M738" s="58"/>
    </row>
    <row r="739" spans="1:14" ht="12.75">
      <c r="A739" s="252"/>
      <c r="F739" s="58"/>
      <c r="J739" s="95"/>
      <c r="K739" s="58"/>
      <c r="L739" s="58"/>
      <c r="M739" s="58"/>
      <c r="N739" s="76"/>
    </row>
    <row r="740" spans="1:13" ht="12.75">
      <c r="A740" s="252"/>
      <c r="F740" s="58"/>
      <c r="J740" s="95"/>
      <c r="K740" s="58"/>
      <c r="L740" s="58"/>
      <c r="M740" s="58"/>
    </row>
    <row r="741" spans="1:14" ht="12.75">
      <c r="A741" s="270" t="s">
        <v>76</v>
      </c>
      <c r="B741" s="4"/>
      <c r="D741" s="81" t="s">
        <v>218</v>
      </c>
      <c r="E741" s="81" t="s">
        <v>51</v>
      </c>
      <c r="F741" s="82" t="s">
        <v>52</v>
      </c>
      <c r="I741" s="81" t="s">
        <v>218</v>
      </c>
      <c r="J741" s="81" t="s">
        <v>51</v>
      </c>
      <c r="K741" s="84" t="s">
        <v>52</v>
      </c>
      <c r="L741" s="4"/>
      <c r="M741" s="4" t="s">
        <v>53</v>
      </c>
      <c r="N741" s="4" t="s">
        <v>53</v>
      </c>
    </row>
    <row r="742" spans="1:14" ht="12.75">
      <c r="A742" s="270" t="s">
        <v>81</v>
      </c>
      <c r="D742" s="83" t="s">
        <v>59</v>
      </c>
      <c r="E742" s="81" t="s">
        <v>219</v>
      </c>
      <c r="F742" s="82" t="s">
        <v>54</v>
      </c>
      <c r="I742" s="81"/>
      <c r="J742" s="81" t="s">
        <v>219</v>
      </c>
      <c r="K742" s="84" t="s">
        <v>54</v>
      </c>
      <c r="L742" s="4"/>
      <c r="M742" s="4" t="s">
        <v>55</v>
      </c>
      <c r="N742" s="81" t="s">
        <v>61</v>
      </c>
    </row>
    <row r="743" spans="1:13" ht="38.25">
      <c r="A743" s="269"/>
      <c r="B743" s="37"/>
      <c r="C743" s="25" t="s">
        <v>13</v>
      </c>
      <c r="D743" s="33" t="s">
        <v>60</v>
      </c>
      <c r="E743" s="33" t="s">
        <v>60</v>
      </c>
      <c r="F743" s="93">
        <f>F731</f>
        <v>0</v>
      </c>
      <c r="H743" s="25" t="s">
        <v>13</v>
      </c>
      <c r="I743" s="33" t="s">
        <v>60</v>
      </c>
      <c r="J743" s="33" t="s">
        <v>60</v>
      </c>
      <c r="K743" s="58">
        <f>K731</f>
        <v>0</v>
      </c>
      <c r="L743" s="58"/>
      <c r="M743" s="58"/>
    </row>
    <row r="744" spans="1:13" ht="25.5">
      <c r="A744" s="252"/>
      <c r="C744" s="25" t="s">
        <v>216</v>
      </c>
      <c r="D744">
        <v>100</v>
      </c>
      <c r="E744" s="75">
        <f>E732</f>
        <v>0</v>
      </c>
      <c r="F744" s="58">
        <f>D744*E744</f>
        <v>0</v>
      </c>
      <c r="H744" s="25" t="s">
        <v>216</v>
      </c>
      <c r="I744">
        <f>D744</f>
        <v>100</v>
      </c>
      <c r="J744" s="95" t="e">
        <f>J732</f>
        <v>#DIV/0!</v>
      </c>
      <c r="K744" s="58" t="e">
        <f>I744*J744</f>
        <v>#DIV/0!</v>
      </c>
      <c r="L744" s="58"/>
      <c r="M744" s="58"/>
    </row>
    <row r="745" spans="1:13" ht="25.5">
      <c r="A745" s="252"/>
      <c r="C745" s="25" t="s">
        <v>211</v>
      </c>
      <c r="D745">
        <f>D744</f>
        <v>100</v>
      </c>
      <c r="E745" s="75">
        <v>3.91</v>
      </c>
      <c r="F745" s="58">
        <f>D745*E745</f>
        <v>391</v>
      </c>
      <c r="H745" s="25" t="s">
        <v>211</v>
      </c>
      <c r="I745">
        <f>D745</f>
        <v>100</v>
      </c>
      <c r="J745" s="95">
        <f>E745</f>
        <v>3.91</v>
      </c>
      <c r="K745" s="58">
        <f>I745*J745</f>
        <v>391</v>
      </c>
      <c r="L745" s="58"/>
      <c r="M745" s="58"/>
    </row>
    <row r="746" spans="1:13" ht="25.5">
      <c r="A746" s="252"/>
      <c r="C746" s="25" t="s">
        <v>194</v>
      </c>
      <c r="D746" s="12">
        <v>40000</v>
      </c>
      <c r="E746" s="75">
        <v>0.0132</v>
      </c>
      <c r="F746" s="58">
        <f>D746*E746</f>
        <v>528</v>
      </c>
      <c r="H746" s="25" t="s">
        <v>194</v>
      </c>
      <c r="I746" s="12">
        <f>D746</f>
        <v>40000</v>
      </c>
      <c r="J746" s="95">
        <f>E746</f>
        <v>0.0132</v>
      </c>
      <c r="K746" s="58">
        <f>I746*J746</f>
        <v>528</v>
      </c>
      <c r="L746" s="58"/>
      <c r="M746" s="58"/>
    </row>
    <row r="747" spans="1:11" ht="25.5">
      <c r="A747" s="252"/>
      <c r="C747" s="25" t="s">
        <v>212</v>
      </c>
      <c r="D747" s="117">
        <v>40000</v>
      </c>
      <c r="E747" s="75">
        <f>E735</f>
        <v>0.055</v>
      </c>
      <c r="F747" s="58">
        <f>D747*E747</f>
        <v>2200</v>
      </c>
      <c r="H747" s="25" t="s">
        <v>212</v>
      </c>
      <c r="I747" s="194">
        <f>D747</f>
        <v>40000</v>
      </c>
      <c r="J747" s="95">
        <f>E747</f>
        <v>0.055</v>
      </c>
      <c r="K747" s="58">
        <f>I747*J747</f>
        <v>2200</v>
      </c>
    </row>
    <row r="748" spans="1:11" ht="12.75">
      <c r="A748" s="252"/>
      <c r="C748" s="6"/>
      <c r="H748" s="6"/>
      <c r="J748" s="95"/>
      <c r="K748" s="58"/>
    </row>
    <row r="749" spans="1:14" ht="12.75">
      <c r="A749" s="252"/>
      <c r="C749" t="s">
        <v>191</v>
      </c>
      <c r="F749" s="96">
        <f>SUM(F743:F747)</f>
        <v>3119</v>
      </c>
      <c r="H749" t="s">
        <v>196</v>
      </c>
      <c r="K749" s="96" t="e">
        <f>SUM(K743:K747)</f>
        <v>#DIV/0!</v>
      </c>
      <c r="L749" s="58"/>
      <c r="M749" s="58" t="e">
        <f>K749-F749</f>
        <v>#DIV/0!</v>
      </c>
      <c r="N749" s="79" t="e">
        <f>K749/F749-1</f>
        <v>#DIV/0!</v>
      </c>
    </row>
    <row r="750" spans="1:11" ht="12.75">
      <c r="A750" s="252"/>
      <c r="K750" s="73"/>
    </row>
    <row r="751" spans="1:14" ht="12.75">
      <c r="A751" s="252"/>
      <c r="F751" s="58"/>
      <c r="J751" s="95"/>
      <c r="K751" s="58"/>
      <c r="L751" s="58"/>
      <c r="M751" s="58"/>
      <c r="N751" s="76"/>
    </row>
    <row r="752" spans="1:13" ht="12.75">
      <c r="A752" s="252"/>
      <c r="F752" s="58"/>
      <c r="J752" s="95"/>
      <c r="K752" s="58"/>
      <c r="L752" s="58"/>
      <c r="M752" s="58"/>
    </row>
    <row r="753" spans="1:14" ht="12.75">
      <c r="A753" s="270" t="s">
        <v>76</v>
      </c>
      <c r="B753" s="4"/>
      <c r="D753" s="81" t="s">
        <v>218</v>
      </c>
      <c r="E753" s="81" t="s">
        <v>51</v>
      </c>
      <c r="F753" s="82" t="s">
        <v>52</v>
      </c>
      <c r="I753" s="81" t="s">
        <v>218</v>
      </c>
      <c r="J753" s="81" t="s">
        <v>51</v>
      </c>
      <c r="K753" s="84" t="s">
        <v>52</v>
      </c>
      <c r="L753" s="4"/>
      <c r="M753" s="4" t="s">
        <v>53</v>
      </c>
      <c r="N753" s="4" t="s">
        <v>53</v>
      </c>
    </row>
    <row r="754" spans="1:14" ht="12.75">
      <c r="A754" s="270" t="s">
        <v>82</v>
      </c>
      <c r="D754" s="83" t="s">
        <v>59</v>
      </c>
      <c r="E754" s="81" t="s">
        <v>219</v>
      </c>
      <c r="F754" s="82" t="s">
        <v>54</v>
      </c>
      <c r="I754" s="81"/>
      <c r="J754" s="81" t="s">
        <v>219</v>
      </c>
      <c r="K754" s="84" t="s">
        <v>54</v>
      </c>
      <c r="L754" s="4"/>
      <c r="M754" s="4" t="s">
        <v>55</v>
      </c>
      <c r="N754" s="81" t="s">
        <v>61</v>
      </c>
    </row>
    <row r="755" spans="1:13" ht="38.25">
      <c r="A755" s="269"/>
      <c r="B755" s="37"/>
      <c r="C755" s="25" t="s">
        <v>13</v>
      </c>
      <c r="D755" s="33" t="s">
        <v>60</v>
      </c>
      <c r="E755" s="33" t="s">
        <v>60</v>
      </c>
      <c r="F755" s="93">
        <f>F731</f>
        <v>0</v>
      </c>
      <c r="H755" s="25" t="s">
        <v>13</v>
      </c>
      <c r="I755" s="33" t="s">
        <v>60</v>
      </c>
      <c r="J755" s="33" t="s">
        <v>60</v>
      </c>
      <c r="K755" s="58">
        <f>K731</f>
        <v>0</v>
      </c>
      <c r="L755" s="58"/>
      <c r="M755" s="58"/>
    </row>
    <row r="756" spans="1:13" ht="25.5">
      <c r="A756" s="252"/>
      <c r="C756" s="25" t="s">
        <v>216</v>
      </c>
      <c r="D756">
        <v>500</v>
      </c>
      <c r="E756" s="75">
        <f>E732</f>
        <v>0</v>
      </c>
      <c r="F756" s="58">
        <f>D756*E756</f>
        <v>0</v>
      </c>
      <c r="H756" s="25" t="s">
        <v>216</v>
      </c>
      <c r="I756">
        <f>D756</f>
        <v>500</v>
      </c>
      <c r="J756" s="95" t="e">
        <f>J732</f>
        <v>#DIV/0!</v>
      </c>
      <c r="K756" s="58" t="e">
        <f>I756*J756</f>
        <v>#DIV/0!</v>
      </c>
      <c r="L756" s="58"/>
      <c r="M756" s="58"/>
    </row>
    <row r="757" spans="1:13" ht="25.5">
      <c r="A757" s="252"/>
      <c r="C757" s="25" t="s">
        <v>211</v>
      </c>
      <c r="D757">
        <f>D756</f>
        <v>500</v>
      </c>
      <c r="E757" s="75">
        <v>3.91</v>
      </c>
      <c r="F757" s="58">
        <f>D757*E757</f>
        <v>1955</v>
      </c>
      <c r="H757" s="25" t="s">
        <v>211</v>
      </c>
      <c r="I757">
        <f>D757</f>
        <v>500</v>
      </c>
      <c r="J757" s="95">
        <f>E757</f>
        <v>3.91</v>
      </c>
      <c r="K757" s="58">
        <f>I757*J757</f>
        <v>1955</v>
      </c>
      <c r="L757" s="58"/>
      <c r="M757" s="58"/>
    </row>
    <row r="758" spans="1:13" ht="25.5">
      <c r="A758" s="252"/>
      <c r="C758" s="25" t="s">
        <v>194</v>
      </c>
      <c r="D758" s="12">
        <v>100000</v>
      </c>
      <c r="E758" s="75">
        <v>0.0132</v>
      </c>
      <c r="F758" s="58">
        <f>D758*E758</f>
        <v>1320</v>
      </c>
      <c r="H758" s="25" t="s">
        <v>194</v>
      </c>
      <c r="I758" s="12">
        <f>D758</f>
        <v>100000</v>
      </c>
      <c r="J758" s="95">
        <f>E758</f>
        <v>0.0132</v>
      </c>
      <c r="K758" s="58">
        <f>I758*J758</f>
        <v>1320</v>
      </c>
      <c r="L758" s="58"/>
      <c r="M758" s="58"/>
    </row>
    <row r="759" spans="1:11" ht="25.5">
      <c r="A759" s="252"/>
      <c r="C759" s="25" t="s">
        <v>212</v>
      </c>
      <c r="D759" s="117">
        <v>100000</v>
      </c>
      <c r="E759" s="75">
        <f>E735</f>
        <v>0.055</v>
      </c>
      <c r="F759" s="58">
        <f>D759*E759</f>
        <v>5500</v>
      </c>
      <c r="H759" s="25" t="s">
        <v>212</v>
      </c>
      <c r="I759" s="117">
        <f>D759</f>
        <v>100000</v>
      </c>
      <c r="J759" s="95">
        <f>J747</f>
        <v>0.055</v>
      </c>
      <c r="K759" s="58">
        <f>I759*J759</f>
        <v>5500</v>
      </c>
    </row>
    <row r="760" spans="1:11" ht="12.75">
      <c r="A760" s="252"/>
      <c r="C760" s="6"/>
      <c r="H760" s="6"/>
      <c r="J760" s="95"/>
      <c r="K760" s="58"/>
    </row>
    <row r="761" spans="1:14" ht="12.75">
      <c r="A761" s="252"/>
      <c r="C761" t="s">
        <v>191</v>
      </c>
      <c r="F761" s="96">
        <f>SUM(F755:F759)</f>
        <v>8775</v>
      </c>
      <c r="H761" t="s">
        <v>196</v>
      </c>
      <c r="K761" s="96" t="e">
        <f>SUM(K755:K759)</f>
        <v>#DIV/0!</v>
      </c>
      <c r="L761" s="58"/>
      <c r="M761" s="58" t="e">
        <f>K761-F761</f>
        <v>#DIV/0!</v>
      </c>
      <c r="N761" s="79" t="e">
        <f>K761/F761-1</f>
        <v>#DIV/0!</v>
      </c>
    </row>
    <row r="762" spans="1:14" ht="12.75">
      <c r="A762" s="252"/>
      <c r="F762" s="66"/>
      <c r="K762" s="66"/>
      <c r="L762" s="58"/>
      <c r="M762" s="58"/>
      <c r="N762" s="85"/>
    </row>
    <row r="763" spans="1:14" ht="12.75">
      <c r="A763" s="271"/>
      <c r="B763" s="37"/>
      <c r="C763" s="37"/>
      <c r="D763" s="37"/>
      <c r="E763" s="37"/>
      <c r="F763" s="66"/>
      <c r="G763" s="37"/>
      <c r="H763" s="37"/>
      <c r="I763" s="37"/>
      <c r="J763" s="37"/>
      <c r="K763" s="66"/>
      <c r="L763" s="66"/>
      <c r="M763" s="66"/>
      <c r="N763" s="85"/>
    </row>
    <row r="764" spans="1:11" ht="12.75">
      <c r="A764" s="252"/>
      <c r="K764" s="73"/>
    </row>
    <row r="765" spans="1:14" ht="12.75">
      <c r="A765" s="270" t="s">
        <v>76</v>
      </c>
      <c r="B765" s="4"/>
      <c r="D765" s="81" t="s">
        <v>218</v>
      </c>
      <c r="E765" s="81" t="s">
        <v>51</v>
      </c>
      <c r="F765" s="82" t="s">
        <v>52</v>
      </c>
      <c r="I765" s="81" t="s">
        <v>218</v>
      </c>
      <c r="J765" s="81" t="s">
        <v>51</v>
      </c>
      <c r="K765" s="84" t="s">
        <v>52</v>
      </c>
      <c r="L765" s="4"/>
      <c r="M765" s="4" t="s">
        <v>53</v>
      </c>
      <c r="N765" s="4" t="s">
        <v>53</v>
      </c>
    </row>
    <row r="766" spans="1:14" ht="12.75">
      <c r="A766" s="270" t="s">
        <v>83</v>
      </c>
      <c r="D766" s="83" t="s">
        <v>59</v>
      </c>
      <c r="E766" s="81" t="s">
        <v>219</v>
      </c>
      <c r="F766" s="82" t="s">
        <v>54</v>
      </c>
      <c r="I766" s="81"/>
      <c r="J766" s="81" t="s">
        <v>219</v>
      </c>
      <c r="K766" s="84" t="s">
        <v>54</v>
      </c>
      <c r="L766" s="4"/>
      <c r="M766" s="4" t="s">
        <v>55</v>
      </c>
      <c r="N766" s="81" t="s">
        <v>61</v>
      </c>
    </row>
    <row r="767" spans="1:13" ht="38.25">
      <c r="A767" s="269"/>
      <c r="B767" s="37"/>
      <c r="C767" s="25" t="s">
        <v>13</v>
      </c>
      <c r="D767" s="33" t="s">
        <v>60</v>
      </c>
      <c r="E767" s="33" t="s">
        <v>60</v>
      </c>
      <c r="F767" s="93">
        <f>F731</f>
        <v>0</v>
      </c>
      <c r="H767" s="25" t="s">
        <v>13</v>
      </c>
      <c r="I767" s="33" t="s">
        <v>60</v>
      </c>
      <c r="J767" s="33" t="s">
        <v>60</v>
      </c>
      <c r="K767" s="58">
        <f>K731</f>
        <v>0</v>
      </c>
      <c r="L767" s="58"/>
      <c r="M767" s="58"/>
    </row>
    <row r="768" spans="1:13" ht="25.5">
      <c r="A768" s="252"/>
      <c r="C768" s="25" t="s">
        <v>216</v>
      </c>
      <c r="D768">
        <v>1000</v>
      </c>
      <c r="E768" s="75">
        <f>E732</f>
        <v>0</v>
      </c>
      <c r="F768" s="58">
        <f>D768*E768</f>
        <v>0</v>
      </c>
      <c r="H768" s="25" t="s">
        <v>216</v>
      </c>
      <c r="I768">
        <f>D768</f>
        <v>1000</v>
      </c>
      <c r="J768" s="95" t="e">
        <f>J732</f>
        <v>#DIV/0!</v>
      </c>
      <c r="K768" s="58" t="e">
        <f>I768*J768</f>
        <v>#DIV/0!</v>
      </c>
      <c r="L768" s="58"/>
      <c r="M768" s="58"/>
    </row>
    <row r="769" spans="1:13" ht="25.5">
      <c r="A769" s="252"/>
      <c r="C769" s="25" t="s">
        <v>211</v>
      </c>
      <c r="D769">
        <f>D768</f>
        <v>1000</v>
      </c>
      <c r="E769" s="75">
        <v>3.91</v>
      </c>
      <c r="F769" s="58">
        <f>D769*E769</f>
        <v>3910</v>
      </c>
      <c r="H769" s="25" t="s">
        <v>211</v>
      </c>
      <c r="I769">
        <f>D769</f>
        <v>1000</v>
      </c>
      <c r="J769" s="95">
        <f>E769</f>
        <v>3.91</v>
      </c>
      <c r="K769" s="58">
        <f>I769*J769</f>
        <v>3910</v>
      </c>
      <c r="L769" s="58"/>
      <c r="M769" s="58"/>
    </row>
    <row r="770" spans="1:13" ht="25.5">
      <c r="A770" s="252"/>
      <c r="C770" s="25" t="s">
        <v>194</v>
      </c>
      <c r="D770" s="117">
        <v>400000</v>
      </c>
      <c r="E770" s="75">
        <v>0.0132</v>
      </c>
      <c r="F770" s="58">
        <f>D770*E770</f>
        <v>5280</v>
      </c>
      <c r="H770" s="25" t="s">
        <v>194</v>
      </c>
      <c r="I770" s="195">
        <f>D770</f>
        <v>400000</v>
      </c>
      <c r="J770" s="95">
        <f>E770</f>
        <v>0.0132</v>
      </c>
      <c r="K770" s="58">
        <f>I770*J770</f>
        <v>5280</v>
      </c>
      <c r="L770" s="58"/>
      <c r="M770" s="58"/>
    </row>
    <row r="771" spans="1:11" ht="25.5">
      <c r="A771" s="252"/>
      <c r="C771" s="25" t="s">
        <v>212</v>
      </c>
      <c r="D771" s="117">
        <v>400000</v>
      </c>
      <c r="E771" s="75">
        <f>E735</f>
        <v>0.055</v>
      </c>
      <c r="F771" s="58">
        <f>D771*E771</f>
        <v>22000</v>
      </c>
      <c r="H771" s="25" t="s">
        <v>212</v>
      </c>
      <c r="I771" s="117">
        <f>D771</f>
        <v>400000</v>
      </c>
      <c r="J771" s="95">
        <f>E771</f>
        <v>0.055</v>
      </c>
      <c r="K771" s="58">
        <f>I771*J771</f>
        <v>22000</v>
      </c>
    </row>
    <row r="772" spans="1:11" ht="12.75">
      <c r="A772" s="252"/>
      <c r="C772" s="6"/>
      <c r="H772" s="6"/>
      <c r="J772" s="95"/>
      <c r="K772" s="58"/>
    </row>
    <row r="773" spans="1:14" ht="12.75">
      <c r="A773" s="252"/>
      <c r="C773" t="s">
        <v>191</v>
      </c>
      <c r="F773" s="96">
        <f>SUM(F767:F771)</f>
        <v>31190</v>
      </c>
      <c r="H773" t="s">
        <v>196</v>
      </c>
      <c r="K773" s="96" t="e">
        <f>SUM(K767:K771)</f>
        <v>#DIV/0!</v>
      </c>
      <c r="L773" s="58"/>
      <c r="M773" s="58" t="e">
        <f>K773-F773</f>
        <v>#DIV/0!</v>
      </c>
      <c r="N773" s="79" t="e">
        <f>K773/F773-1</f>
        <v>#DIV/0!</v>
      </c>
    </row>
    <row r="774" spans="1:14" ht="12.75">
      <c r="A774" s="252"/>
      <c r="F774" s="66"/>
      <c r="K774" s="66"/>
      <c r="L774" s="58"/>
      <c r="M774" s="58"/>
      <c r="N774" s="85"/>
    </row>
    <row r="775" spans="1:13" ht="12.75">
      <c r="A775" s="252"/>
      <c r="C775" s="6"/>
      <c r="E775" s="77"/>
      <c r="F775" s="58"/>
      <c r="H775" s="6"/>
      <c r="J775" s="95"/>
      <c r="K775" s="58"/>
      <c r="L775" s="58"/>
      <c r="M775" s="58"/>
    </row>
    <row r="776" spans="1:13" ht="12.75">
      <c r="A776" s="252"/>
      <c r="F776" s="58"/>
      <c r="J776" s="95"/>
      <c r="K776" s="58"/>
      <c r="L776" s="58"/>
      <c r="M776" s="58"/>
    </row>
    <row r="777" spans="1:14" ht="12.75">
      <c r="A777" s="270" t="s">
        <v>76</v>
      </c>
      <c r="B777" s="4"/>
      <c r="D777" s="81" t="s">
        <v>218</v>
      </c>
      <c r="E777" s="81" t="s">
        <v>51</v>
      </c>
      <c r="F777" s="82" t="s">
        <v>52</v>
      </c>
      <c r="I777" s="81" t="s">
        <v>218</v>
      </c>
      <c r="J777" s="81" t="s">
        <v>51</v>
      </c>
      <c r="K777" s="84" t="s">
        <v>52</v>
      </c>
      <c r="L777" s="4"/>
      <c r="M777" s="4" t="s">
        <v>53</v>
      </c>
      <c r="N777" s="4" t="s">
        <v>53</v>
      </c>
    </row>
    <row r="778" spans="1:14" ht="12.75">
      <c r="A778" s="270" t="s">
        <v>84</v>
      </c>
      <c r="D778" s="83" t="s">
        <v>59</v>
      </c>
      <c r="E778" s="81" t="s">
        <v>219</v>
      </c>
      <c r="F778" s="82" t="s">
        <v>54</v>
      </c>
      <c r="I778" s="81"/>
      <c r="J778" s="81" t="s">
        <v>219</v>
      </c>
      <c r="K778" s="84" t="s">
        <v>54</v>
      </c>
      <c r="L778" s="4"/>
      <c r="M778" s="4" t="s">
        <v>55</v>
      </c>
      <c r="N778" s="81" t="s">
        <v>61</v>
      </c>
    </row>
    <row r="779" spans="1:13" ht="38.25">
      <c r="A779" s="269"/>
      <c r="B779" s="37"/>
      <c r="C779" s="25" t="s">
        <v>13</v>
      </c>
      <c r="D779" s="33" t="s">
        <v>60</v>
      </c>
      <c r="E779" s="33" t="s">
        <v>60</v>
      </c>
      <c r="F779" s="93">
        <f>F731</f>
        <v>0</v>
      </c>
      <c r="H779" s="25" t="s">
        <v>13</v>
      </c>
      <c r="I779" s="33" t="s">
        <v>60</v>
      </c>
      <c r="J779" s="33" t="s">
        <v>60</v>
      </c>
      <c r="K779" s="58">
        <f>K731</f>
        <v>0</v>
      </c>
      <c r="L779" s="58"/>
      <c r="M779" s="58"/>
    </row>
    <row r="780" spans="1:13" ht="25.5">
      <c r="A780" s="252"/>
      <c r="C780" s="25" t="s">
        <v>216</v>
      </c>
      <c r="D780">
        <v>3000</v>
      </c>
      <c r="E780" s="75">
        <f>E732</f>
        <v>0</v>
      </c>
      <c r="F780" s="58">
        <f>D780*E780</f>
        <v>0</v>
      </c>
      <c r="H780" s="25" t="s">
        <v>216</v>
      </c>
      <c r="I780">
        <f>D780</f>
        <v>3000</v>
      </c>
      <c r="J780" s="95" t="e">
        <f>J732</f>
        <v>#DIV/0!</v>
      </c>
      <c r="K780" s="58" t="e">
        <f>I780*J780</f>
        <v>#DIV/0!</v>
      </c>
      <c r="L780" s="58"/>
      <c r="M780" s="58"/>
    </row>
    <row r="781" spans="1:13" ht="25.5">
      <c r="A781" s="252"/>
      <c r="C781" s="25" t="s">
        <v>211</v>
      </c>
      <c r="D781">
        <f>D780</f>
        <v>3000</v>
      </c>
      <c r="E781" s="75">
        <v>3.91</v>
      </c>
      <c r="F781" s="58">
        <f>D781*E781</f>
        <v>11730</v>
      </c>
      <c r="H781" s="25" t="s">
        <v>211</v>
      </c>
      <c r="I781">
        <f>D781</f>
        <v>3000</v>
      </c>
      <c r="J781" s="95">
        <f>E781</f>
        <v>3.91</v>
      </c>
      <c r="K781" s="58">
        <f>I781*J781</f>
        <v>11730</v>
      </c>
      <c r="L781" s="58"/>
      <c r="M781" s="58"/>
    </row>
    <row r="782" spans="1:13" ht="25.5">
      <c r="A782" s="252"/>
      <c r="C782" s="25" t="s">
        <v>194</v>
      </c>
      <c r="D782" s="12">
        <v>1000000</v>
      </c>
      <c r="E782" s="75">
        <v>0.0132</v>
      </c>
      <c r="F782" s="58">
        <f>D782*E782</f>
        <v>13200</v>
      </c>
      <c r="H782" s="25" t="s">
        <v>194</v>
      </c>
      <c r="I782" s="195">
        <f>D782</f>
        <v>1000000</v>
      </c>
      <c r="J782" s="95">
        <f>E782</f>
        <v>0.0132</v>
      </c>
      <c r="K782" s="58">
        <f>I782*J782</f>
        <v>13200</v>
      </c>
      <c r="L782" s="58"/>
      <c r="M782" s="58"/>
    </row>
    <row r="783" spans="1:11" ht="25.5">
      <c r="A783" s="252"/>
      <c r="C783" s="25" t="s">
        <v>212</v>
      </c>
      <c r="D783" s="12">
        <v>1000000</v>
      </c>
      <c r="E783" s="75">
        <f>E735</f>
        <v>0.055</v>
      </c>
      <c r="F783" s="58">
        <f>D783*E783</f>
        <v>55000</v>
      </c>
      <c r="H783" s="25" t="s">
        <v>212</v>
      </c>
      <c r="I783" s="117">
        <f>D783</f>
        <v>1000000</v>
      </c>
      <c r="J783" s="95">
        <f>E783</f>
        <v>0.055</v>
      </c>
      <c r="K783" s="58">
        <f>I783*J783</f>
        <v>55000</v>
      </c>
    </row>
    <row r="784" spans="1:11" ht="12.75">
      <c r="A784" s="252"/>
      <c r="C784" s="6"/>
      <c r="H784" s="6"/>
      <c r="J784" s="95"/>
      <c r="K784" s="58"/>
    </row>
    <row r="785" spans="1:14" ht="12.75">
      <c r="A785" s="252"/>
      <c r="C785" t="s">
        <v>191</v>
      </c>
      <c r="F785" s="96">
        <f>SUM(F779:F783)</f>
        <v>79930</v>
      </c>
      <c r="H785" t="s">
        <v>196</v>
      </c>
      <c r="K785" s="96" t="e">
        <f>SUM(K779:K783)</f>
        <v>#DIV/0!</v>
      </c>
      <c r="L785" s="58"/>
      <c r="M785" s="58" t="e">
        <f>K785-F785</f>
        <v>#DIV/0!</v>
      </c>
      <c r="N785" s="79" t="e">
        <f>K785/F785-1</f>
        <v>#DIV/0!</v>
      </c>
    </row>
    <row r="786" spans="1:14" ht="12.75">
      <c r="A786" s="252"/>
      <c r="F786" s="66"/>
      <c r="K786" s="66"/>
      <c r="L786" s="58"/>
      <c r="M786" s="58"/>
      <c r="N786" s="85"/>
    </row>
    <row r="787" spans="1:13" ht="12.75">
      <c r="A787" s="252"/>
      <c r="F787" s="58"/>
      <c r="J787" s="95"/>
      <c r="K787" s="58"/>
      <c r="L787" s="58"/>
      <c r="M787" s="58"/>
    </row>
    <row r="788" spans="1:13" ht="12.75">
      <c r="A788" s="252"/>
      <c r="C788" s="6"/>
      <c r="E788" s="77"/>
      <c r="F788" s="58"/>
      <c r="J788" s="95"/>
      <c r="K788" s="58"/>
      <c r="L788" s="58"/>
      <c r="M788" s="58"/>
    </row>
    <row r="789" spans="1:14" ht="12.75">
      <c r="A789" s="270" t="s">
        <v>76</v>
      </c>
      <c r="B789" s="4"/>
      <c r="D789" s="81" t="s">
        <v>218</v>
      </c>
      <c r="E789" s="81" t="s">
        <v>51</v>
      </c>
      <c r="F789" s="82" t="s">
        <v>52</v>
      </c>
      <c r="I789" s="81" t="s">
        <v>218</v>
      </c>
      <c r="J789" s="81" t="s">
        <v>51</v>
      </c>
      <c r="K789" s="84" t="s">
        <v>52</v>
      </c>
      <c r="L789" s="4"/>
      <c r="M789" s="4" t="s">
        <v>53</v>
      </c>
      <c r="N789" s="4" t="s">
        <v>53</v>
      </c>
    </row>
    <row r="790" spans="1:14" ht="12.75">
      <c r="A790" s="270" t="s">
        <v>85</v>
      </c>
      <c r="D790" s="83" t="s">
        <v>59</v>
      </c>
      <c r="E790" s="81" t="s">
        <v>219</v>
      </c>
      <c r="F790" s="82" t="s">
        <v>54</v>
      </c>
      <c r="I790" s="81"/>
      <c r="J790" s="81" t="s">
        <v>219</v>
      </c>
      <c r="K790" s="84" t="s">
        <v>54</v>
      </c>
      <c r="L790" s="4"/>
      <c r="M790" s="4" t="s">
        <v>55</v>
      </c>
      <c r="N790" s="81" t="s">
        <v>61</v>
      </c>
    </row>
    <row r="791" spans="1:13" ht="38.25">
      <c r="A791" s="269"/>
      <c r="B791" s="37"/>
      <c r="C791" s="25" t="s">
        <v>13</v>
      </c>
      <c r="D791" s="33" t="s">
        <v>60</v>
      </c>
      <c r="E791" s="33" t="s">
        <v>60</v>
      </c>
      <c r="F791" s="93">
        <f>F731</f>
        <v>0</v>
      </c>
      <c r="H791" s="25" t="s">
        <v>13</v>
      </c>
      <c r="I791" s="33" t="s">
        <v>60</v>
      </c>
      <c r="J791" s="33" t="s">
        <v>60</v>
      </c>
      <c r="K791" s="58">
        <f>K731</f>
        <v>0</v>
      </c>
      <c r="L791" s="58"/>
      <c r="M791" s="58"/>
    </row>
    <row r="792" spans="1:13" ht="25.5">
      <c r="A792" s="252"/>
      <c r="C792" s="25" t="s">
        <v>216</v>
      </c>
      <c r="D792">
        <v>4000</v>
      </c>
      <c r="E792" s="75">
        <f>E732</f>
        <v>0</v>
      </c>
      <c r="F792" s="58">
        <f>D792*E792</f>
        <v>0</v>
      </c>
      <c r="H792" s="25" t="s">
        <v>216</v>
      </c>
      <c r="I792">
        <f>D792</f>
        <v>4000</v>
      </c>
      <c r="J792" s="94" t="e">
        <f>J732</f>
        <v>#DIV/0!</v>
      </c>
      <c r="K792" s="58" t="e">
        <f>I792*J792</f>
        <v>#DIV/0!</v>
      </c>
      <c r="L792" s="58"/>
      <c r="M792" s="58"/>
    </row>
    <row r="793" spans="1:13" ht="25.5">
      <c r="A793" s="252"/>
      <c r="C793" s="25" t="s">
        <v>211</v>
      </c>
      <c r="D793">
        <f>D792</f>
        <v>4000</v>
      </c>
      <c r="E793" s="75">
        <v>3.91</v>
      </c>
      <c r="F793" s="58">
        <f>D793*E793</f>
        <v>15640</v>
      </c>
      <c r="H793" s="25" t="s">
        <v>211</v>
      </c>
      <c r="I793">
        <f>D793</f>
        <v>4000</v>
      </c>
      <c r="J793" s="95">
        <f>E793</f>
        <v>3.91</v>
      </c>
      <c r="K793" s="58">
        <f>I793*J793</f>
        <v>15640</v>
      </c>
      <c r="L793" s="58"/>
      <c r="M793" s="58"/>
    </row>
    <row r="794" spans="1:13" ht="25.5">
      <c r="A794" s="252"/>
      <c r="C794" s="25" t="s">
        <v>194</v>
      </c>
      <c r="D794" s="12">
        <v>1800000</v>
      </c>
      <c r="E794" s="75">
        <v>0.0132</v>
      </c>
      <c r="F794" s="58">
        <f>D794*E794</f>
        <v>23760</v>
      </c>
      <c r="H794" s="25" t="s">
        <v>194</v>
      </c>
      <c r="I794" s="195">
        <f>D794</f>
        <v>1800000</v>
      </c>
      <c r="J794" s="95">
        <f>E794</f>
        <v>0.0132</v>
      </c>
      <c r="K794" s="58">
        <f>I794*J794</f>
        <v>23760</v>
      </c>
      <c r="L794" s="58"/>
      <c r="M794" s="58"/>
    </row>
    <row r="795" spans="1:11" ht="25.5">
      <c r="A795" s="252"/>
      <c r="C795" s="25" t="s">
        <v>212</v>
      </c>
      <c r="D795" s="12">
        <v>1800000</v>
      </c>
      <c r="E795" s="75">
        <f>E735</f>
        <v>0.055</v>
      </c>
      <c r="F795" s="58">
        <f>D795*E795</f>
        <v>99000</v>
      </c>
      <c r="H795" s="25" t="s">
        <v>212</v>
      </c>
      <c r="I795" s="117">
        <f>D795</f>
        <v>1800000</v>
      </c>
      <c r="J795" s="95">
        <f>E795</f>
        <v>0.055</v>
      </c>
      <c r="K795" s="58">
        <f>I795*J795</f>
        <v>99000</v>
      </c>
    </row>
    <row r="796" spans="1:11" ht="12.75">
      <c r="A796" s="252"/>
      <c r="C796" s="6"/>
      <c r="H796" s="6"/>
      <c r="J796" s="95"/>
      <c r="K796" s="58"/>
    </row>
    <row r="797" spans="1:14" ht="12.75">
      <c r="A797" s="252"/>
      <c r="C797" t="s">
        <v>191</v>
      </c>
      <c r="F797" s="96">
        <f>SUM(F791:F795)</f>
        <v>138400</v>
      </c>
      <c r="H797" t="s">
        <v>196</v>
      </c>
      <c r="K797" s="96" t="e">
        <f>SUM(K791:K795)</f>
        <v>#DIV/0!</v>
      </c>
      <c r="L797" s="58"/>
      <c r="M797" s="58" t="e">
        <f>K797-F797</f>
        <v>#DIV/0!</v>
      </c>
      <c r="N797" s="79" t="e">
        <f>K797/F797-1</f>
        <v>#DIV/0!</v>
      </c>
    </row>
    <row r="798" spans="1:14" ht="13.5" thickBot="1">
      <c r="A798" s="272"/>
      <c r="B798" s="107"/>
      <c r="C798" s="202"/>
      <c r="D798" s="107"/>
      <c r="E798" s="203"/>
      <c r="F798" s="115"/>
      <c r="G798" s="107"/>
      <c r="H798" s="202"/>
      <c r="I798" s="107"/>
      <c r="J798" s="116"/>
      <c r="K798" s="115"/>
      <c r="L798" s="115"/>
      <c r="M798" s="115"/>
      <c r="N798" s="107"/>
    </row>
    <row r="799" spans="1:13" ht="12.75">
      <c r="A799" s="6"/>
      <c r="B799" s="6"/>
      <c r="C799" s="6"/>
      <c r="E799" s="77"/>
      <c r="F799" s="58"/>
      <c r="J799" s="95"/>
      <c r="K799" s="58"/>
      <c r="L799" s="58"/>
      <c r="M799" s="58"/>
    </row>
    <row r="800" spans="1:11" ht="15.75">
      <c r="A800" s="254" t="s">
        <v>305</v>
      </c>
      <c r="B800" s="28"/>
      <c r="D800" s="37"/>
      <c r="E800" s="295"/>
      <c r="F800" s="295"/>
      <c r="K800" s="73"/>
    </row>
    <row r="801" spans="1:11" ht="18">
      <c r="A801" s="253"/>
      <c r="B801" s="28"/>
      <c r="D801" s="37"/>
      <c r="E801" s="295"/>
      <c r="F801" s="295"/>
      <c r="K801" s="73"/>
    </row>
    <row r="802" spans="1:11" ht="18">
      <c r="A802" s="253"/>
      <c r="B802" s="28"/>
      <c r="D802" s="37"/>
      <c r="E802" s="124"/>
      <c r="F802" s="124"/>
      <c r="K802" s="73"/>
    </row>
    <row r="803" spans="1:11" ht="15.75">
      <c r="A803" s="267" t="s">
        <v>197</v>
      </c>
      <c r="B803" s="28"/>
      <c r="D803" s="37"/>
      <c r="E803" s="124"/>
      <c r="F803" s="124"/>
      <c r="K803" s="73"/>
    </row>
    <row r="804" spans="1:11" ht="15.75">
      <c r="A804" s="267" t="s">
        <v>195</v>
      </c>
      <c r="B804" s="28"/>
      <c r="D804" s="37"/>
      <c r="E804" s="124"/>
      <c r="F804" s="124"/>
      <c r="K804" s="73"/>
    </row>
    <row r="805" spans="1:11" ht="15.75">
      <c r="A805" s="267" t="s">
        <v>207</v>
      </c>
      <c r="E805" s="295"/>
      <c r="F805" s="295"/>
      <c r="K805" s="73"/>
    </row>
    <row r="806" spans="1:11" ht="15.75">
      <c r="A806" s="267"/>
      <c r="E806" s="124"/>
      <c r="F806" s="124"/>
      <c r="K806" s="73"/>
    </row>
    <row r="807" spans="1:15" ht="15">
      <c r="A807" s="252"/>
      <c r="C807" s="86" t="s">
        <v>191</v>
      </c>
      <c r="D807" s="43"/>
      <c r="E807" s="43"/>
      <c r="F807" s="43"/>
      <c r="H807" s="86" t="s">
        <v>208</v>
      </c>
      <c r="I807" s="43"/>
      <c r="J807" s="43"/>
      <c r="K807" s="80"/>
      <c r="L807" s="43"/>
      <c r="M807" s="43"/>
      <c r="N807" s="43"/>
      <c r="O807" s="37"/>
    </row>
    <row r="808" spans="1:11" ht="12.75">
      <c r="A808" s="252"/>
      <c r="F808" s="73"/>
      <c r="K808" s="73"/>
    </row>
    <row r="809" spans="1:14" ht="15">
      <c r="A809" s="268" t="s">
        <v>56</v>
      </c>
      <c r="B809" s="4"/>
      <c r="D809" s="81" t="s">
        <v>24</v>
      </c>
      <c r="E809" s="81" t="s">
        <v>51</v>
      </c>
      <c r="F809" s="82" t="s">
        <v>52</v>
      </c>
      <c r="I809" s="81" t="s">
        <v>24</v>
      </c>
      <c r="J809" s="81" t="s">
        <v>51</v>
      </c>
      <c r="K809" s="84" t="s">
        <v>52</v>
      </c>
      <c r="L809" s="4"/>
      <c r="M809" s="4" t="s">
        <v>53</v>
      </c>
      <c r="N809" s="4" t="s">
        <v>53</v>
      </c>
    </row>
    <row r="810" spans="1:14" ht="12.75">
      <c r="A810" s="270" t="s">
        <v>70</v>
      </c>
      <c r="D810" s="83" t="s">
        <v>59</v>
      </c>
      <c r="E810" s="81" t="s">
        <v>86</v>
      </c>
      <c r="F810" s="82" t="s">
        <v>54</v>
      </c>
      <c r="I810" s="81"/>
      <c r="J810" s="81" t="s">
        <v>86</v>
      </c>
      <c r="K810" s="84" t="s">
        <v>54</v>
      </c>
      <c r="L810" s="4"/>
      <c r="M810" s="4" t="s">
        <v>55</v>
      </c>
      <c r="N810" s="81" t="s">
        <v>61</v>
      </c>
    </row>
    <row r="811" spans="1:13" ht="38.25">
      <c r="A811" s="269"/>
      <c r="B811" s="37"/>
      <c r="C811" s="25" t="s">
        <v>13</v>
      </c>
      <c r="D811" s="33" t="s">
        <v>60</v>
      </c>
      <c r="E811" s="33" t="s">
        <v>60</v>
      </c>
      <c r="F811" s="191">
        <f>'9. Service Charge Adj.'!E35</f>
        <v>0</v>
      </c>
      <c r="H811" s="25" t="s">
        <v>13</v>
      </c>
      <c r="I811" s="33" t="s">
        <v>60</v>
      </c>
      <c r="J811" s="33" t="s">
        <v>60</v>
      </c>
      <c r="K811" s="58">
        <f>'10. 2004 Rate Schedule '!F117</f>
        <v>0</v>
      </c>
      <c r="L811" s="58"/>
      <c r="M811" s="58"/>
    </row>
    <row r="812" spans="1:13" ht="25.5">
      <c r="A812" s="252"/>
      <c r="C812" s="25" t="s">
        <v>193</v>
      </c>
      <c r="D812">
        <v>100</v>
      </c>
      <c r="E812" s="192">
        <v>0</v>
      </c>
      <c r="F812" s="58">
        <f>D812*E812</f>
        <v>0</v>
      </c>
      <c r="H812" s="25" t="s">
        <v>193</v>
      </c>
      <c r="I812">
        <f>D812</f>
        <v>100</v>
      </c>
      <c r="J812" s="95" t="e">
        <f>'10. 2004 Rate Schedule '!F118</f>
        <v>#DIV/0!</v>
      </c>
      <c r="K812" s="58" t="e">
        <f>I812*J812</f>
        <v>#DIV/0!</v>
      </c>
      <c r="L812" s="58"/>
      <c r="M812" s="58"/>
    </row>
    <row r="813" spans="1:13" ht="25.5">
      <c r="A813" s="252"/>
      <c r="C813" s="25" t="s">
        <v>194</v>
      </c>
      <c r="D813">
        <v>100</v>
      </c>
      <c r="E813" s="193">
        <v>0.0239</v>
      </c>
      <c r="F813" s="58">
        <f>D813*E813</f>
        <v>2.39</v>
      </c>
      <c r="H813" s="25" t="s">
        <v>194</v>
      </c>
      <c r="I813">
        <v>100</v>
      </c>
      <c r="J813" s="95">
        <f>E813</f>
        <v>0.0239</v>
      </c>
      <c r="K813" s="58">
        <f>I813*J813</f>
        <v>2.39</v>
      </c>
      <c r="L813" s="58"/>
      <c r="M813" s="58"/>
    </row>
    <row r="814" spans="1:13" ht="25.5">
      <c r="A814" s="252"/>
      <c r="C814" s="25" t="s">
        <v>200</v>
      </c>
      <c r="D814">
        <v>100</v>
      </c>
      <c r="E814" s="75">
        <v>0.043</v>
      </c>
      <c r="F814" s="58">
        <f>D814*E814</f>
        <v>4.3</v>
      </c>
      <c r="H814" s="25" t="s">
        <v>200</v>
      </c>
      <c r="I814">
        <f>D814</f>
        <v>100</v>
      </c>
      <c r="J814" s="95">
        <v>0.043</v>
      </c>
      <c r="K814" s="58">
        <f>I814*J814</f>
        <v>4.3</v>
      </c>
      <c r="L814" s="58"/>
      <c r="M814" s="58"/>
    </row>
    <row r="815" spans="1:10" ht="12.75">
      <c r="A815" s="252"/>
      <c r="C815" s="6"/>
      <c r="H815" s="6"/>
      <c r="J815" s="95"/>
    </row>
    <row r="816" spans="1:14" ht="12.75">
      <c r="A816" s="252"/>
      <c r="C816" t="s">
        <v>191</v>
      </c>
      <c r="F816" s="96">
        <f>SUM(F811:F814)</f>
        <v>6.6899999999999995</v>
      </c>
      <c r="H816" t="s">
        <v>196</v>
      </c>
      <c r="K816" s="96" t="e">
        <f>SUM(K811:K814)</f>
        <v>#DIV/0!</v>
      </c>
      <c r="L816" s="58"/>
      <c r="M816" s="58" t="e">
        <f>K816-F816</f>
        <v>#DIV/0!</v>
      </c>
      <c r="N816" s="79" t="e">
        <f>K816/F816-1</f>
        <v>#DIV/0!</v>
      </c>
    </row>
    <row r="817" spans="1:11" ht="12.75">
      <c r="A817" s="252"/>
      <c r="K817" s="73"/>
    </row>
    <row r="818" spans="1:11" ht="12.75">
      <c r="A818" s="252"/>
      <c r="F818" s="73"/>
      <c r="K818" s="73"/>
    </row>
    <row r="819" spans="1:14" ht="15">
      <c r="A819" s="268" t="s">
        <v>68</v>
      </c>
      <c r="B819" s="4"/>
      <c r="D819" s="81" t="s">
        <v>24</v>
      </c>
      <c r="E819" s="81" t="s">
        <v>51</v>
      </c>
      <c r="F819" s="82" t="s">
        <v>52</v>
      </c>
      <c r="I819" s="81" t="s">
        <v>24</v>
      </c>
      <c r="J819" s="81" t="s">
        <v>51</v>
      </c>
      <c r="K819" s="84" t="s">
        <v>52</v>
      </c>
      <c r="L819" s="4"/>
      <c r="M819" s="4" t="s">
        <v>53</v>
      </c>
      <c r="N819" s="4" t="s">
        <v>53</v>
      </c>
    </row>
    <row r="820" spans="1:14" ht="12.75">
      <c r="A820" s="270" t="s">
        <v>69</v>
      </c>
      <c r="D820" s="83" t="s">
        <v>59</v>
      </c>
      <c r="E820" s="81" t="s">
        <v>86</v>
      </c>
      <c r="F820" s="82" t="s">
        <v>54</v>
      </c>
      <c r="I820" s="81"/>
      <c r="J820" s="81" t="s">
        <v>86</v>
      </c>
      <c r="K820" s="84" t="s">
        <v>54</v>
      </c>
      <c r="L820" s="4"/>
      <c r="M820" s="4" t="s">
        <v>55</v>
      </c>
      <c r="N820" s="81" t="s">
        <v>61</v>
      </c>
    </row>
    <row r="821" spans="1:13" ht="38.25">
      <c r="A821" s="269"/>
      <c r="B821" s="37"/>
      <c r="C821" s="25" t="s">
        <v>13</v>
      </c>
      <c r="D821" s="33" t="s">
        <v>60</v>
      </c>
      <c r="E821" s="33" t="s">
        <v>60</v>
      </c>
      <c r="F821" s="93">
        <f>F811</f>
        <v>0</v>
      </c>
      <c r="H821" s="25" t="s">
        <v>13</v>
      </c>
      <c r="I821" s="33" t="s">
        <v>60</v>
      </c>
      <c r="J821" s="33" t="s">
        <v>60</v>
      </c>
      <c r="K821" s="58">
        <f>K811</f>
        <v>0</v>
      </c>
      <c r="L821" s="58"/>
      <c r="M821" s="58"/>
    </row>
    <row r="822" spans="1:13" ht="25.5">
      <c r="A822" s="252"/>
      <c r="C822" s="25" t="s">
        <v>193</v>
      </c>
      <c r="D822">
        <v>250</v>
      </c>
      <c r="E822" s="75">
        <f>E812</f>
        <v>0</v>
      </c>
      <c r="F822" s="58">
        <f>D822*E822</f>
        <v>0</v>
      </c>
      <c r="H822" s="25" t="s">
        <v>193</v>
      </c>
      <c r="I822">
        <f>D822</f>
        <v>250</v>
      </c>
      <c r="J822" s="95" t="e">
        <f>J812</f>
        <v>#DIV/0!</v>
      </c>
      <c r="K822" s="58" t="e">
        <f>I822*J822</f>
        <v>#DIV/0!</v>
      </c>
      <c r="L822" s="58"/>
      <c r="M822" s="58"/>
    </row>
    <row r="823" spans="1:13" ht="25.5">
      <c r="A823" s="252"/>
      <c r="C823" s="25" t="s">
        <v>194</v>
      </c>
      <c r="D823">
        <v>250</v>
      </c>
      <c r="E823" s="75">
        <f>E813</f>
        <v>0.0239</v>
      </c>
      <c r="F823" s="58">
        <f>D823*E823</f>
        <v>5.9750000000000005</v>
      </c>
      <c r="H823" s="25" t="s">
        <v>194</v>
      </c>
      <c r="I823">
        <v>250</v>
      </c>
      <c r="J823" s="95">
        <f>E823</f>
        <v>0.0239</v>
      </c>
      <c r="K823" s="58">
        <f>I823*J823</f>
        <v>5.9750000000000005</v>
      </c>
      <c r="L823" s="58"/>
      <c r="M823" s="58"/>
    </row>
    <row r="824" spans="1:13" ht="25.5">
      <c r="A824" s="252"/>
      <c r="C824" s="25" t="s">
        <v>200</v>
      </c>
      <c r="D824">
        <v>250</v>
      </c>
      <c r="E824" s="75">
        <f>E814</f>
        <v>0.043</v>
      </c>
      <c r="F824" s="58">
        <f>D824*E824</f>
        <v>10.75</v>
      </c>
      <c r="H824" s="25" t="s">
        <v>200</v>
      </c>
      <c r="I824">
        <f>D824</f>
        <v>250</v>
      </c>
      <c r="J824" s="95">
        <f>J814</f>
        <v>0.043</v>
      </c>
      <c r="K824" s="58">
        <f>I824*J824</f>
        <v>10.75</v>
      </c>
      <c r="L824" s="58"/>
      <c r="M824" s="58"/>
    </row>
    <row r="825" spans="1:10" ht="12.75">
      <c r="A825" s="252"/>
      <c r="C825" s="6"/>
      <c r="H825" s="6"/>
      <c r="J825" s="95"/>
    </row>
    <row r="826" spans="1:14" ht="12.75">
      <c r="A826" s="252"/>
      <c r="C826" t="s">
        <v>191</v>
      </c>
      <c r="F826" s="96">
        <f>SUM(F821:F824)</f>
        <v>16.725</v>
      </c>
      <c r="H826" t="s">
        <v>196</v>
      </c>
      <c r="K826" s="96" t="e">
        <f>SUM(K821:K824)</f>
        <v>#DIV/0!</v>
      </c>
      <c r="L826" s="58"/>
      <c r="M826" s="58" t="e">
        <f>K826-F826</f>
        <v>#DIV/0!</v>
      </c>
      <c r="N826" s="79" t="e">
        <f>K826/F826-1</f>
        <v>#DIV/0!</v>
      </c>
    </row>
    <row r="827" spans="1:14" ht="12.75">
      <c r="A827" s="252"/>
      <c r="F827" s="66"/>
      <c r="K827" s="66"/>
      <c r="L827" s="58"/>
      <c r="M827" s="58"/>
      <c r="N827" s="85"/>
    </row>
    <row r="828" spans="1:11" ht="12.75">
      <c r="A828" s="252"/>
      <c r="K828" s="73"/>
    </row>
    <row r="829" spans="1:14" ht="15">
      <c r="A829" s="268" t="s">
        <v>68</v>
      </c>
      <c r="B829" s="4"/>
      <c r="D829" s="81" t="s">
        <v>24</v>
      </c>
      <c r="E829" s="81" t="s">
        <v>51</v>
      </c>
      <c r="F829" s="82" t="s">
        <v>52</v>
      </c>
      <c r="I829" s="81" t="s">
        <v>24</v>
      </c>
      <c r="J829" s="81" t="s">
        <v>51</v>
      </c>
      <c r="K829" s="84" t="s">
        <v>52</v>
      </c>
      <c r="L829" s="4"/>
      <c r="M829" s="4" t="s">
        <v>53</v>
      </c>
      <c r="N829" s="4" t="s">
        <v>53</v>
      </c>
    </row>
    <row r="830" spans="1:14" ht="12.75">
      <c r="A830" s="270" t="s">
        <v>71</v>
      </c>
      <c r="D830" s="83" t="s">
        <v>59</v>
      </c>
      <c r="E830" s="81" t="s">
        <v>86</v>
      </c>
      <c r="F830" s="82" t="s">
        <v>54</v>
      </c>
      <c r="I830" s="81"/>
      <c r="J830" s="81" t="s">
        <v>86</v>
      </c>
      <c r="K830" s="84" t="s">
        <v>54</v>
      </c>
      <c r="L830" s="4"/>
      <c r="M830" s="4" t="s">
        <v>55</v>
      </c>
      <c r="N830" s="81" t="s">
        <v>61</v>
      </c>
    </row>
    <row r="831" spans="1:13" ht="38.25">
      <c r="A831" s="269"/>
      <c r="B831" s="37"/>
      <c r="C831" s="25" t="s">
        <v>13</v>
      </c>
      <c r="D831" s="33" t="s">
        <v>60</v>
      </c>
      <c r="E831" s="33" t="s">
        <v>60</v>
      </c>
      <c r="F831" s="93">
        <f>F811</f>
        <v>0</v>
      </c>
      <c r="H831" s="25" t="s">
        <v>13</v>
      </c>
      <c r="I831" s="33" t="s">
        <v>60</v>
      </c>
      <c r="J831" s="33" t="s">
        <v>60</v>
      </c>
      <c r="K831" s="58">
        <f>K811</f>
        <v>0</v>
      </c>
      <c r="L831" s="58"/>
      <c r="M831" s="58"/>
    </row>
    <row r="832" spans="1:13" ht="25.5">
      <c r="A832" s="252"/>
      <c r="C832" s="25" t="s">
        <v>193</v>
      </c>
      <c r="D832">
        <v>500</v>
      </c>
      <c r="E832" s="75">
        <f>E812</f>
        <v>0</v>
      </c>
      <c r="F832" s="58">
        <f>D832*E832</f>
        <v>0</v>
      </c>
      <c r="H832" s="25" t="s">
        <v>193</v>
      </c>
      <c r="I832">
        <f>D832</f>
        <v>500</v>
      </c>
      <c r="J832" s="95" t="e">
        <f>J812</f>
        <v>#DIV/0!</v>
      </c>
      <c r="K832" s="58" t="e">
        <f>I832*J832</f>
        <v>#DIV/0!</v>
      </c>
      <c r="L832" s="58"/>
      <c r="M832" s="58"/>
    </row>
    <row r="833" spans="1:13" ht="25.5">
      <c r="A833" s="252"/>
      <c r="C833" s="25" t="s">
        <v>194</v>
      </c>
      <c r="D833">
        <v>500</v>
      </c>
      <c r="E833" s="75">
        <f>E813</f>
        <v>0.0239</v>
      </c>
      <c r="F833" s="58">
        <f>D833*E833</f>
        <v>11.950000000000001</v>
      </c>
      <c r="H833" s="25" t="s">
        <v>194</v>
      </c>
      <c r="I833">
        <v>500</v>
      </c>
      <c r="J833" s="95">
        <f>E833</f>
        <v>0.0239</v>
      </c>
      <c r="K833" s="58">
        <f>I833*J833</f>
        <v>11.950000000000001</v>
      </c>
      <c r="L833" s="58"/>
      <c r="M833" s="58"/>
    </row>
    <row r="834" spans="1:13" ht="25.5">
      <c r="A834" s="252"/>
      <c r="C834" s="25" t="s">
        <v>200</v>
      </c>
      <c r="D834">
        <f>D832</f>
        <v>500</v>
      </c>
      <c r="E834" s="75">
        <f>E814</f>
        <v>0.043</v>
      </c>
      <c r="F834" s="58">
        <f>D834*E834</f>
        <v>21.5</v>
      </c>
      <c r="H834" s="25" t="s">
        <v>200</v>
      </c>
      <c r="I834">
        <f>D834</f>
        <v>500</v>
      </c>
      <c r="J834" s="95">
        <f>J814</f>
        <v>0.043</v>
      </c>
      <c r="K834" s="58">
        <f>I834*J834</f>
        <v>21.5</v>
      </c>
      <c r="L834" s="58"/>
      <c r="M834" s="58"/>
    </row>
    <row r="835" spans="1:10" ht="12.75">
      <c r="A835" s="252"/>
      <c r="C835" s="6"/>
      <c r="H835" s="6"/>
      <c r="J835" s="95"/>
    </row>
    <row r="836" spans="1:14" ht="12.75">
      <c r="A836" s="252"/>
      <c r="C836" t="s">
        <v>191</v>
      </c>
      <c r="F836" s="96">
        <f>SUM(F831:F834)</f>
        <v>33.45</v>
      </c>
      <c r="H836" t="s">
        <v>196</v>
      </c>
      <c r="K836" s="96" t="e">
        <f>SUM(K831:K834)</f>
        <v>#DIV/0!</v>
      </c>
      <c r="L836" s="58"/>
      <c r="M836" s="58" t="e">
        <f>K836-F836</f>
        <v>#DIV/0!</v>
      </c>
      <c r="N836" s="79" t="e">
        <f>K836/F836-1</f>
        <v>#DIV/0!</v>
      </c>
    </row>
    <row r="837" spans="1:14" ht="12.75">
      <c r="A837" s="252"/>
      <c r="F837" s="66"/>
      <c r="K837" s="66"/>
      <c r="L837" s="58"/>
      <c r="M837" s="58"/>
      <c r="N837" s="85"/>
    </row>
    <row r="838" spans="1:13" ht="12.75">
      <c r="A838" s="252"/>
      <c r="F838" s="58"/>
      <c r="J838" s="95"/>
      <c r="K838" s="58"/>
      <c r="L838" s="58"/>
      <c r="M838" s="58"/>
    </row>
    <row r="839" spans="1:14" ht="15">
      <c r="A839" s="268" t="s">
        <v>68</v>
      </c>
      <c r="B839" s="4"/>
      <c r="D839" s="81" t="s">
        <v>24</v>
      </c>
      <c r="E839" s="81" t="s">
        <v>51</v>
      </c>
      <c r="F839" s="82" t="s">
        <v>52</v>
      </c>
      <c r="I839" s="81" t="s">
        <v>24</v>
      </c>
      <c r="J839" s="81" t="s">
        <v>51</v>
      </c>
      <c r="K839" s="84" t="s">
        <v>52</v>
      </c>
      <c r="L839" s="4"/>
      <c r="M839" s="4" t="s">
        <v>53</v>
      </c>
      <c r="N839" s="4" t="s">
        <v>53</v>
      </c>
    </row>
    <row r="840" spans="1:14" ht="12.75">
      <c r="A840" s="270" t="s">
        <v>72</v>
      </c>
      <c r="D840" s="83" t="s">
        <v>59</v>
      </c>
      <c r="E840" s="81" t="s">
        <v>86</v>
      </c>
      <c r="F840" s="82" t="s">
        <v>54</v>
      </c>
      <c r="I840" s="81"/>
      <c r="J840" s="81" t="s">
        <v>86</v>
      </c>
      <c r="K840" s="84" t="s">
        <v>54</v>
      </c>
      <c r="L840" s="4"/>
      <c r="M840" s="4" t="s">
        <v>55</v>
      </c>
      <c r="N840" s="81" t="s">
        <v>61</v>
      </c>
    </row>
    <row r="841" spans="1:13" ht="38.25">
      <c r="A841" s="269"/>
      <c r="B841" s="37"/>
      <c r="C841" s="25" t="s">
        <v>13</v>
      </c>
      <c r="D841" s="33" t="s">
        <v>60</v>
      </c>
      <c r="E841" s="33" t="s">
        <v>60</v>
      </c>
      <c r="F841" s="93">
        <f>F811</f>
        <v>0</v>
      </c>
      <c r="H841" s="25" t="s">
        <v>13</v>
      </c>
      <c r="I841" s="33" t="s">
        <v>60</v>
      </c>
      <c r="J841" s="33" t="s">
        <v>60</v>
      </c>
      <c r="K841" s="58">
        <f>K811</f>
        <v>0</v>
      </c>
      <c r="L841" s="58"/>
      <c r="M841" s="58"/>
    </row>
    <row r="842" spans="1:13" ht="25.5">
      <c r="A842" s="252"/>
      <c r="C842" s="25" t="s">
        <v>193</v>
      </c>
      <c r="D842">
        <v>750</v>
      </c>
      <c r="E842" s="75">
        <f>E812</f>
        <v>0</v>
      </c>
      <c r="F842" s="58">
        <f>D842*E842</f>
        <v>0</v>
      </c>
      <c r="H842" s="25" t="s">
        <v>193</v>
      </c>
      <c r="I842">
        <f>D842</f>
        <v>750</v>
      </c>
      <c r="J842" s="95" t="e">
        <f>J812</f>
        <v>#DIV/0!</v>
      </c>
      <c r="K842" s="58" t="e">
        <f>I842*J842</f>
        <v>#DIV/0!</v>
      </c>
      <c r="L842" s="58"/>
      <c r="M842" s="58"/>
    </row>
    <row r="843" spans="1:13" ht="25.5">
      <c r="A843" s="252"/>
      <c r="C843" s="25" t="s">
        <v>194</v>
      </c>
      <c r="D843">
        <v>750</v>
      </c>
      <c r="E843" s="75">
        <f>E813</f>
        <v>0.0239</v>
      </c>
      <c r="F843" s="58">
        <f>D843*E843</f>
        <v>17.925</v>
      </c>
      <c r="H843" s="25" t="s">
        <v>194</v>
      </c>
      <c r="I843">
        <v>750</v>
      </c>
      <c r="J843" s="95">
        <f>E843</f>
        <v>0.0239</v>
      </c>
      <c r="K843" s="58">
        <f>I843*J843</f>
        <v>17.925</v>
      </c>
      <c r="L843" s="58"/>
      <c r="M843" s="58"/>
    </row>
    <row r="844" spans="1:13" ht="25.5">
      <c r="A844" s="252"/>
      <c r="C844" s="25" t="s">
        <v>200</v>
      </c>
      <c r="D844">
        <f>D842</f>
        <v>750</v>
      </c>
      <c r="E844" s="75">
        <f>E814</f>
        <v>0.043</v>
      </c>
      <c r="F844" s="58">
        <f>D844*E844</f>
        <v>32.25</v>
      </c>
      <c r="H844" s="25" t="s">
        <v>200</v>
      </c>
      <c r="I844">
        <f>D844</f>
        <v>750</v>
      </c>
      <c r="J844" s="95">
        <f>J814</f>
        <v>0.043</v>
      </c>
      <c r="K844" s="58">
        <f>I844*J844</f>
        <v>32.25</v>
      </c>
      <c r="L844" s="58"/>
      <c r="M844" s="58"/>
    </row>
    <row r="845" spans="1:10" ht="12.75">
      <c r="A845" s="252"/>
      <c r="C845" s="6"/>
      <c r="H845" s="6"/>
      <c r="J845" s="95"/>
    </row>
    <row r="846" spans="1:14" ht="12.75">
      <c r="A846" s="252"/>
      <c r="C846" t="s">
        <v>191</v>
      </c>
      <c r="F846" s="96">
        <f>SUM(F841:F844)</f>
        <v>50.175</v>
      </c>
      <c r="H846" t="s">
        <v>196</v>
      </c>
      <c r="K846" s="96" t="e">
        <f>SUM(K841:K844)</f>
        <v>#DIV/0!</v>
      </c>
      <c r="L846" s="58"/>
      <c r="M846" s="58" t="e">
        <f>K846-F846</f>
        <v>#DIV/0!</v>
      </c>
      <c r="N846" s="79" t="e">
        <f>K846/F846-1</f>
        <v>#DIV/0!</v>
      </c>
    </row>
    <row r="847" spans="1:14" ht="12.75">
      <c r="A847" s="252"/>
      <c r="F847" s="66"/>
      <c r="K847" s="66"/>
      <c r="L847" s="58"/>
      <c r="M847" s="58"/>
      <c r="N847" s="85"/>
    </row>
    <row r="848" spans="1:13" ht="12.75">
      <c r="A848" s="252"/>
      <c r="F848" s="58"/>
      <c r="J848" s="95"/>
      <c r="K848" s="58"/>
      <c r="L848" s="58"/>
      <c r="M848" s="58"/>
    </row>
    <row r="849" spans="1:14" ht="15">
      <c r="A849" s="268" t="s">
        <v>68</v>
      </c>
      <c r="B849" s="4"/>
      <c r="D849" s="81" t="s">
        <v>24</v>
      </c>
      <c r="E849" s="81" t="s">
        <v>51</v>
      </c>
      <c r="F849" s="82" t="s">
        <v>52</v>
      </c>
      <c r="I849" s="81" t="s">
        <v>24</v>
      </c>
      <c r="J849" s="81" t="s">
        <v>51</v>
      </c>
      <c r="K849" s="84" t="s">
        <v>52</v>
      </c>
      <c r="L849" s="4"/>
      <c r="M849" s="4" t="s">
        <v>53</v>
      </c>
      <c r="N849" s="4" t="s">
        <v>53</v>
      </c>
    </row>
    <row r="850" spans="1:14" ht="12.75">
      <c r="A850" s="270" t="s">
        <v>73</v>
      </c>
      <c r="D850" s="83" t="s">
        <v>59</v>
      </c>
      <c r="E850" s="81" t="s">
        <v>86</v>
      </c>
      <c r="F850" s="82" t="s">
        <v>54</v>
      </c>
      <c r="I850" s="81"/>
      <c r="J850" s="81" t="s">
        <v>86</v>
      </c>
      <c r="K850" s="84" t="s">
        <v>54</v>
      </c>
      <c r="L850" s="4"/>
      <c r="M850" s="4" t="s">
        <v>55</v>
      </c>
      <c r="N850" s="81" t="s">
        <v>61</v>
      </c>
    </row>
    <row r="851" spans="1:13" ht="38.25">
      <c r="A851" s="269"/>
      <c r="B851" s="37"/>
      <c r="C851" s="25" t="s">
        <v>13</v>
      </c>
      <c r="D851" s="33" t="s">
        <v>60</v>
      </c>
      <c r="E851" s="33" t="s">
        <v>60</v>
      </c>
      <c r="F851" s="93">
        <f>F811</f>
        <v>0</v>
      </c>
      <c r="H851" s="25" t="s">
        <v>13</v>
      </c>
      <c r="I851" s="33" t="s">
        <v>60</v>
      </c>
      <c r="J851" s="33" t="s">
        <v>60</v>
      </c>
      <c r="K851" s="58">
        <f>K811</f>
        <v>0</v>
      </c>
      <c r="L851" s="58"/>
      <c r="M851" s="58"/>
    </row>
    <row r="852" spans="1:13" ht="25.5">
      <c r="A852" s="252"/>
      <c r="C852" s="25" t="s">
        <v>193</v>
      </c>
      <c r="D852">
        <v>1000</v>
      </c>
      <c r="E852" s="75">
        <f>E812</f>
        <v>0</v>
      </c>
      <c r="F852" s="58">
        <f>D852*E852</f>
        <v>0</v>
      </c>
      <c r="H852" s="25" t="s">
        <v>193</v>
      </c>
      <c r="I852">
        <f>D852</f>
        <v>1000</v>
      </c>
      <c r="J852" s="95" t="e">
        <f>J812</f>
        <v>#DIV/0!</v>
      </c>
      <c r="K852" s="58" t="e">
        <f>I852*J852</f>
        <v>#DIV/0!</v>
      </c>
      <c r="L852" s="58"/>
      <c r="M852" s="58"/>
    </row>
    <row r="853" spans="1:13" ht="25.5">
      <c r="A853" s="252"/>
      <c r="C853" s="25" t="s">
        <v>194</v>
      </c>
      <c r="D853">
        <v>1000</v>
      </c>
      <c r="E853" s="75">
        <f>E813</f>
        <v>0.0239</v>
      </c>
      <c r="F853" s="58">
        <f>D853*E853</f>
        <v>23.900000000000002</v>
      </c>
      <c r="H853" s="25" t="s">
        <v>194</v>
      </c>
      <c r="I853">
        <v>1000</v>
      </c>
      <c r="J853" s="94">
        <f>E853</f>
        <v>0.0239</v>
      </c>
      <c r="K853" s="58">
        <f>I853*J853</f>
        <v>23.900000000000002</v>
      </c>
      <c r="L853" s="58"/>
      <c r="M853" s="58"/>
    </row>
    <row r="854" spans="1:13" ht="25.5">
      <c r="A854" s="252"/>
      <c r="C854" s="25" t="s">
        <v>200</v>
      </c>
      <c r="D854">
        <f>D852</f>
        <v>1000</v>
      </c>
      <c r="E854" s="75">
        <f>E814</f>
        <v>0.043</v>
      </c>
      <c r="F854" s="58">
        <f>D854*E854</f>
        <v>43</v>
      </c>
      <c r="H854" s="25" t="s">
        <v>200</v>
      </c>
      <c r="I854">
        <v>1000</v>
      </c>
      <c r="J854" s="95">
        <f>J814</f>
        <v>0.043</v>
      </c>
      <c r="K854" s="58">
        <f>I854*J854</f>
        <v>43</v>
      </c>
      <c r="L854" s="58"/>
      <c r="M854" s="58"/>
    </row>
    <row r="855" spans="1:11" ht="12.75">
      <c r="A855" s="252"/>
      <c r="C855" s="6"/>
      <c r="H855" s="25"/>
      <c r="J855" s="95"/>
      <c r="K855" s="58"/>
    </row>
    <row r="856" spans="1:11" ht="12.75">
      <c r="A856" s="252"/>
      <c r="C856" s="6"/>
      <c r="H856" s="25"/>
      <c r="J856" s="95"/>
      <c r="K856" s="58"/>
    </row>
    <row r="857" spans="1:14" ht="12.75">
      <c r="A857" s="252"/>
      <c r="C857" t="s">
        <v>191</v>
      </c>
      <c r="F857" s="96">
        <f>SUM(F851:F854)</f>
        <v>66.9</v>
      </c>
      <c r="H857" t="s">
        <v>196</v>
      </c>
      <c r="K857" s="96" t="e">
        <f>SUM(K851:K855)</f>
        <v>#DIV/0!</v>
      </c>
      <c r="L857" s="58"/>
      <c r="M857" s="58" t="e">
        <f>K857-F857</f>
        <v>#DIV/0!</v>
      </c>
      <c r="N857" s="79" t="e">
        <f>K857/F857-1</f>
        <v>#DIV/0!</v>
      </c>
    </row>
    <row r="858" spans="1:14" ht="12.75">
      <c r="A858" s="252"/>
      <c r="F858" s="66"/>
      <c r="K858" s="66"/>
      <c r="L858" s="58"/>
      <c r="M858" s="58"/>
      <c r="N858" s="85"/>
    </row>
    <row r="859" spans="1:13" ht="12.75">
      <c r="A859" s="252"/>
      <c r="F859" s="58"/>
      <c r="J859" s="95"/>
      <c r="K859" s="58"/>
      <c r="L859" s="58"/>
      <c r="M859" s="58"/>
    </row>
    <row r="860" spans="1:14" ht="15">
      <c r="A860" s="268" t="s">
        <v>68</v>
      </c>
      <c r="B860" s="4"/>
      <c r="D860" s="81" t="s">
        <v>24</v>
      </c>
      <c r="E860" s="81" t="s">
        <v>51</v>
      </c>
      <c r="F860" s="82" t="s">
        <v>52</v>
      </c>
      <c r="I860" s="81" t="s">
        <v>24</v>
      </c>
      <c r="J860" s="81" t="s">
        <v>51</v>
      </c>
      <c r="K860" s="84" t="s">
        <v>52</v>
      </c>
      <c r="L860" s="4"/>
      <c r="M860" s="4" t="s">
        <v>53</v>
      </c>
      <c r="N860" s="4" t="s">
        <v>53</v>
      </c>
    </row>
    <row r="861" spans="1:14" ht="12.75">
      <c r="A861" s="270" t="s">
        <v>74</v>
      </c>
      <c r="D861" s="83" t="s">
        <v>59</v>
      </c>
      <c r="E861" s="81" t="s">
        <v>86</v>
      </c>
      <c r="F861" s="82" t="s">
        <v>54</v>
      </c>
      <c r="I861" s="81"/>
      <c r="J861" s="81" t="s">
        <v>86</v>
      </c>
      <c r="K861" s="84" t="s">
        <v>54</v>
      </c>
      <c r="L861" s="4"/>
      <c r="M861" s="4" t="s">
        <v>55</v>
      </c>
      <c r="N861" s="81" t="s">
        <v>61</v>
      </c>
    </row>
    <row r="862" spans="1:13" ht="38.25">
      <c r="A862" s="269"/>
      <c r="B862" s="37"/>
      <c r="C862" s="25" t="s">
        <v>13</v>
      </c>
      <c r="D862" s="33" t="s">
        <v>60</v>
      </c>
      <c r="E862" s="33" t="s">
        <v>60</v>
      </c>
      <c r="F862" s="93">
        <f>F811</f>
        <v>0</v>
      </c>
      <c r="H862" s="25" t="s">
        <v>13</v>
      </c>
      <c r="I862" s="33" t="s">
        <v>60</v>
      </c>
      <c r="J862" s="33" t="s">
        <v>60</v>
      </c>
      <c r="K862" s="58">
        <f>K811</f>
        <v>0</v>
      </c>
      <c r="L862" s="58"/>
      <c r="M862" s="58"/>
    </row>
    <row r="863" spans="1:13" ht="25.5">
      <c r="A863" s="252"/>
      <c r="C863" s="25" t="s">
        <v>193</v>
      </c>
      <c r="D863">
        <v>1500</v>
      </c>
      <c r="E863" s="75">
        <f>E812</f>
        <v>0</v>
      </c>
      <c r="F863" s="58">
        <f>D863*E863</f>
        <v>0</v>
      </c>
      <c r="H863" s="25" t="s">
        <v>193</v>
      </c>
      <c r="I863">
        <f>D863</f>
        <v>1500</v>
      </c>
      <c r="J863" s="95" t="e">
        <f>J812</f>
        <v>#DIV/0!</v>
      </c>
      <c r="K863" s="58" t="e">
        <f>I863*J863</f>
        <v>#DIV/0!</v>
      </c>
      <c r="L863" s="58"/>
      <c r="M863" s="58"/>
    </row>
    <row r="864" spans="1:13" ht="25.5">
      <c r="A864" s="252"/>
      <c r="C864" s="25" t="s">
        <v>194</v>
      </c>
      <c r="D864">
        <v>1500</v>
      </c>
      <c r="E864" s="75">
        <f>E813</f>
        <v>0.0239</v>
      </c>
      <c r="F864" s="58">
        <f>D864*E864</f>
        <v>35.85</v>
      </c>
      <c r="H864" s="25" t="s">
        <v>194</v>
      </c>
      <c r="I864">
        <v>1500</v>
      </c>
      <c r="J864" s="95">
        <f>E864</f>
        <v>0.0239</v>
      </c>
      <c r="K864" s="58">
        <f>I864*J864</f>
        <v>35.85</v>
      </c>
      <c r="L864" s="58"/>
      <c r="M864" s="58"/>
    </row>
    <row r="865" spans="1:13" ht="25.5">
      <c r="A865" s="252"/>
      <c r="C865" s="25" t="s">
        <v>200</v>
      </c>
      <c r="D865">
        <f>D863</f>
        <v>1500</v>
      </c>
      <c r="E865" s="75">
        <f>E814</f>
        <v>0.043</v>
      </c>
      <c r="F865" s="58">
        <f>D865*E865</f>
        <v>64.5</v>
      </c>
      <c r="H865" s="25" t="s">
        <v>200</v>
      </c>
      <c r="I865">
        <v>1500</v>
      </c>
      <c r="J865" s="95">
        <f>J814</f>
        <v>0.043</v>
      </c>
      <c r="K865" s="58">
        <f>I865*J865</f>
        <v>64.5</v>
      </c>
      <c r="L865" s="58"/>
      <c r="M865" s="58"/>
    </row>
    <row r="866" spans="1:13" ht="12.75">
      <c r="A866" s="252"/>
      <c r="C866" s="25"/>
      <c r="E866" s="75"/>
      <c r="F866" s="58"/>
      <c r="H866" s="25"/>
      <c r="J866" s="95"/>
      <c r="K866" s="58"/>
      <c r="L866" s="58"/>
      <c r="M866" s="58"/>
    </row>
    <row r="867" spans="1:10" ht="12.75">
      <c r="A867" s="252"/>
      <c r="C867" s="6"/>
      <c r="H867" s="6"/>
      <c r="J867" s="95"/>
    </row>
    <row r="868" spans="1:14" ht="12.75">
      <c r="A868" s="252"/>
      <c r="C868" t="s">
        <v>191</v>
      </c>
      <c r="F868" s="96">
        <f>SUM(F862:F865)</f>
        <v>100.35</v>
      </c>
      <c r="H868" t="s">
        <v>196</v>
      </c>
      <c r="K868" s="96" t="e">
        <f>SUM(K862:K866)</f>
        <v>#DIV/0!</v>
      </c>
      <c r="L868" s="58"/>
      <c r="M868" s="58" t="e">
        <f>K868-F868</f>
        <v>#DIV/0!</v>
      </c>
      <c r="N868" s="79" t="e">
        <f>K868/F868-1</f>
        <v>#DIV/0!</v>
      </c>
    </row>
    <row r="869" spans="1:14" ht="12.75">
      <c r="A869" s="252"/>
      <c r="F869" s="66"/>
      <c r="K869" s="66"/>
      <c r="L869" s="58"/>
      <c r="M869" s="58"/>
      <c r="N869" s="85"/>
    </row>
    <row r="870" spans="1:13" ht="12.75">
      <c r="A870" s="252"/>
      <c r="F870" s="58"/>
      <c r="J870" s="95"/>
      <c r="K870" s="58"/>
      <c r="L870" s="58"/>
      <c r="M870" s="58"/>
    </row>
    <row r="871" spans="1:14" ht="15">
      <c r="A871" s="268" t="s">
        <v>68</v>
      </c>
      <c r="B871" s="4"/>
      <c r="D871" s="81" t="s">
        <v>24</v>
      </c>
      <c r="E871" s="81" t="s">
        <v>51</v>
      </c>
      <c r="F871" s="82" t="s">
        <v>52</v>
      </c>
      <c r="I871" s="81" t="s">
        <v>24</v>
      </c>
      <c r="J871" s="81" t="s">
        <v>51</v>
      </c>
      <c r="K871" s="84" t="s">
        <v>52</v>
      </c>
      <c r="L871" s="4"/>
      <c r="M871" s="4" t="s">
        <v>53</v>
      </c>
      <c r="N871" s="4" t="s">
        <v>53</v>
      </c>
    </row>
    <row r="872" spans="1:14" ht="12.75">
      <c r="A872" s="270" t="s">
        <v>75</v>
      </c>
      <c r="D872" s="83" t="s">
        <v>59</v>
      </c>
      <c r="E872" s="81" t="s">
        <v>86</v>
      </c>
      <c r="F872" s="82" t="s">
        <v>54</v>
      </c>
      <c r="I872" s="81"/>
      <c r="J872" s="81" t="s">
        <v>86</v>
      </c>
      <c r="K872" s="84" t="s">
        <v>54</v>
      </c>
      <c r="L872" s="4"/>
      <c r="M872" s="4" t="s">
        <v>55</v>
      </c>
      <c r="N872" s="81" t="s">
        <v>61</v>
      </c>
    </row>
    <row r="873" spans="1:13" ht="38.25">
      <c r="A873" s="269"/>
      <c r="B873" s="37"/>
      <c r="C873" s="25" t="s">
        <v>13</v>
      </c>
      <c r="D873" s="33" t="s">
        <v>60</v>
      </c>
      <c r="E873" s="33" t="s">
        <v>60</v>
      </c>
      <c r="F873" s="93">
        <f>F811</f>
        <v>0</v>
      </c>
      <c r="H873" s="25" t="s">
        <v>13</v>
      </c>
      <c r="I873" s="33" t="s">
        <v>60</v>
      </c>
      <c r="J873" s="33" t="s">
        <v>60</v>
      </c>
      <c r="K873" s="58">
        <f>K811</f>
        <v>0</v>
      </c>
      <c r="L873" s="58"/>
      <c r="M873" s="58"/>
    </row>
    <row r="874" spans="1:13" ht="25.5">
      <c r="A874" s="252"/>
      <c r="C874" s="25" t="s">
        <v>193</v>
      </c>
      <c r="D874">
        <v>2000</v>
      </c>
      <c r="E874" s="75">
        <f>E812</f>
        <v>0</v>
      </c>
      <c r="F874" s="58">
        <f>D874*E874</f>
        <v>0</v>
      </c>
      <c r="H874" s="25" t="s">
        <v>193</v>
      </c>
      <c r="I874">
        <f>D874</f>
        <v>2000</v>
      </c>
      <c r="J874" s="95" t="e">
        <f>J812</f>
        <v>#DIV/0!</v>
      </c>
      <c r="K874" s="58" t="e">
        <f>I874*J874</f>
        <v>#DIV/0!</v>
      </c>
      <c r="L874" s="58"/>
      <c r="M874" s="58"/>
    </row>
    <row r="875" spans="1:13" ht="25.5">
      <c r="A875" s="252"/>
      <c r="C875" s="25" t="s">
        <v>194</v>
      </c>
      <c r="D875">
        <v>2000</v>
      </c>
      <c r="E875" s="75">
        <f>E813</f>
        <v>0.0239</v>
      </c>
      <c r="F875" s="58">
        <f>D875*E875</f>
        <v>47.800000000000004</v>
      </c>
      <c r="H875" s="25" t="s">
        <v>194</v>
      </c>
      <c r="I875">
        <v>2000</v>
      </c>
      <c r="J875" s="95">
        <f>E875</f>
        <v>0.0239</v>
      </c>
      <c r="K875" s="58">
        <f>I875*J875</f>
        <v>47.800000000000004</v>
      </c>
      <c r="L875" s="58"/>
      <c r="M875" s="58"/>
    </row>
    <row r="876" spans="1:13" ht="25.5">
      <c r="A876" s="252"/>
      <c r="C876" s="25" t="s">
        <v>200</v>
      </c>
      <c r="D876">
        <f>D874</f>
        <v>2000</v>
      </c>
      <c r="E876" s="75">
        <f>E814</f>
        <v>0.043</v>
      </c>
      <c r="F876" s="58">
        <f>D876*E876</f>
        <v>86</v>
      </c>
      <c r="H876" s="25" t="s">
        <v>200</v>
      </c>
      <c r="I876">
        <v>2000</v>
      </c>
      <c r="J876" s="95">
        <f>J865</f>
        <v>0.043</v>
      </c>
      <c r="K876" s="58">
        <f>I876*J876</f>
        <v>86</v>
      </c>
      <c r="L876" s="58"/>
      <c r="M876" s="58"/>
    </row>
    <row r="877" spans="1:13" ht="12.75">
      <c r="A877" s="252"/>
      <c r="C877" s="25"/>
      <c r="E877" s="75"/>
      <c r="F877" s="58"/>
      <c r="H877" s="25"/>
      <c r="J877" s="95"/>
      <c r="K877" s="58"/>
      <c r="L877" s="58"/>
      <c r="M877" s="58"/>
    </row>
    <row r="878" spans="1:10" ht="12.75">
      <c r="A878" s="252"/>
      <c r="C878" s="6"/>
      <c r="H878" s="6"/>
      <c r="J878" s="95"/>
    </row>
    <row r="879" spans="1:14" ht="12.75">
      <c r="A879" s="252"/>
      <c r="C879" t="s">
        <v>191</v>
      </c>
      <c r="F879" s="96">
        <f>SUM(F873:F876)</f>
        <v>133.8</v>
      </c>
      <c r="H879" t="s">
        <v>196</v>
      </c>
      <c r="K879" s="96" t="e">
        <f>SUM(K873:K877)</f>
        <v>#DIV/0!</v>
      </c>
      <c r="L879" s="58"/>
      <c r="M879" s="58" t="e">
        <f>K879-F879</f>
        <v>#DIV/0!</v>
      </c>
      <c r="N879" s="79" t="e">
        <f>K879/F879-1</f>
        <v>#DIV/0!</v>
      </c>
    </row>
    <row r="880" spans="1:13" ht="12.75">
      <c r="A880" s="252"/>
      <c r="F880" s="58"/>
      <c r="J880" s="95"/>
      <c r="K880" s="58"/>
      <c r="L880" s="58"/>
      <c r="M880" s="58"/>
    </row>
    <row r="881" spans="1:14" ht="13.5" thickBot="1">
      <c r="A881" s="272"/>
      <c r="B881" s="107"/>
      <c r="C881" s="107"/>
      <c r="D881" s="107"/>
      <c r="E881" s="107"/>
      <c r="F881" s="115"/>
      <c r="G881" s="107"/>
      <c r="H881" s="107"/>
      <c r="I881" s="107"/>
      <c r="J881" s="116"/>
      <c r="K881" s="115"/>
      <c r="L881" s="115"/>
      <c r="M881" s="115"/>
      <c r="N881" s="107"/>
    </row>
    <row r="882" spans="6:13" ht="12.75">
      <c r="F882" s="58"/>
      <c r="J882" s="95"/>
      <c r="K882" s="58"/>
      <c r="L882" s="58"/>
      <c r="M882" s="58"/>
    </row>
  </sheetData>
  <mergeCells count="15">
    <mergeCell ref="E21:F21"/>
    <mergeCell ref="E17:F17"/>
    <mergeCell ref="E13:F13"/>
    <mergeCell ref="E14:F14"/>
    <mergeCell ref="E15:F15"/>
    <mergeCell ref="E16:F16"/>
    <mergeCell ref="E495:F495"/>
    <mergeCell ref="E496:F496"/>
    <mergeCell ref="E500:F500"/>
    <mergeCell ref="E578:F578"/>
    <mergeCell ref="E805:F805"/>
    <mergeCell ref="E579:F579"/>
    <mergeCell ref="E583:F583"/>
    <mergeCell ref="E800:F800"/>
    <mergeCell ref="E801:F801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4"/>
  <sheetViews>
    <sheetView workbookViewId="0" topLeftCell="A371">
      <selection activeCell="H392" sqref="H39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189</v>
      </c>
      <c r="B1" s="15"/>
    </row>
    <row r="2" ht="12.75">
      <c r="A2" s="4" t="s">
        <v>204</v>
      </c>
    </row>
    <row r="3" spans="1:8" ht="18">
      <c r="A3" s="101" t="s">
        <v>0</v>
      </c>
      <c r="B3" s="1"/>
      <c r="C3" s="97" t="str">
        <f>'2. 2002 Base Rate Schedule'!B3</f>
        <v>HEARST POWER DISTRIBUTION COMPANY LIMITED</v>
      </c>
      <c r="D3" s="98"/>
      <c r="F3" s="101" t="s">
        <v>1</v>
      </c>
      <c r="H3" s="105" t="str">
        <f>'2. 2002 Base Rate Schedule'!F3</f>
        <v>ED-1999-0292</v>
      </c>
    </row>
    <row r="4" spans="1:8" ht="18">
      <c r="A4" s="101" t="s">
        <v>3</v>
      </c>
      <c r="B4" s="1"/>
      <c r="C4" s="97" t="str">
        <f>'2. 2002 Base Rate Schedule'!B4</f>
        <v>NICOLE C. LEDUC</v>
      </c>
      <c r="D4" s="15"/>
      <c r="F4" s="101" t="s">
        <v>4</v>
      </c>
      <c r="H4" s="105" t="str">
        <f>'2. 2002 Base Rate Schedule'!F4</f>
        <v>(705) 372-2815</v>
      </c>
    </row>
    <row r="5" spans="1:4" ht="18">
      <c r="A5" s="28" t="s">
        <v>21</v>
      </c>
      <c r="B5" s="15"/>
      <c r="C5" s="97" t="str">
        <f>'2. 2002 Base Rate Schedule'!B5</f>
        <v>nleduc@ntl.sympatico.ca</v>
      </c>
      <c r="D5" s="15"/>
    </row>
    <row r="6" spans="1:4" ht="18">
      <c r="A6" s="101" t="s">
        <v>2</v>
      </c>
      <c r="B6" s="1"/>
      <c r="C6" s="97" t="str">
        <f>'2. 2002 Base Rate Schedule'!B6</f>
        <v>Revised for Regulatory assets</v>
      </c>
      <c r="D6" s="15"/>
    </row>
    <row r="7" spans="1:4" ht="18">
      <c r="A7" s="28" t="s">
        <v>22</v>
      </c>
      <c r="B7" s="15"/>
      <c r="C7" s="100">
        <f>'2. 2002 Base Rate Schedule'!B7</f>
        <v>38054</v>
      </c>
      <c r="D7" s="15"/>
    </row>
    <row r="8" ht="18">
      <c r="D8" s="15"/>
    </row>
    <row r="9" ht="14.25">
      <c r="A9" s="113" t="s">
        <v>190</v>
      </c>
    </row>
    <row r="10" ht="14.25">
      <c r="A10" s="113" t="s">
        <v>199</v>
      </c>
    </row>
    <row r="11" ht="14.25">
      <c r="A11" s="113"/>
    </row>
    <row r="12" ht="13.5" customHeight="1">
      <c r="A12" s="113"/>
    </row>
    <row r="13" spans="1:11" ht="16.5" customHeight="1">
      <c r="A13" s="72"/>
      <c r="B13" s="72"/>
      <c r="E13" s="295"/>
      <c r="F13" s="295"/>
      <c r="K13" s="73"/>
    </row>
    <row r="14" spans="1:11" ht="15.75" customHeight="1">
      <c r="A14" s="113" t="s">
        <v>293</v>
      </c>
      <c r="B14" s="74"/>
      <c r="E14" s="295"/>
      <c r="F14" s="295"/>
      <c r="K14" s="73"/>
    </row>
    <row r="15" spans="5:11" ht="15.75" customHeight="1">
      <c r="E15" s="295"/>
      <c r="F15" s="295"/>
      <c r="K15" s="73"/>
    </row>
    <row r="16" spans="1:11" ht="18">
      <c r="A16" s="89" t="s">
        <v>27</v>
      </c>
      <c r="B16" s="28"/>
      <c r="D16" s="37"/>
      <c r="E16" s="295"/>
      <c r="F16" s="295"/>
      <c r="K16" s="73"/>
    </row>
    <row r="17" spans="1:11" ht="18">
      <c r="A17" s="89"/>
      <c r="B17" s="28"/>
      <c r="D17" s="37"/>
      <c r="E17" s="295"/>
      <c r="F17" s="295"/>
      <c r="K17" s="73"/>
    </row>
    <row r="18" spans="1:11" ht="18">
      <c r="A18" s="89"/>
      <c r="B18" s="28"/>
      <c r="D18" s="37"/>
      <c r="E18" s="124"/>
      <c r="F18" s="124"/>
      <c r="K18" s="73"/>
    </row>
    <row r="19" spans="1:11" ht="15.75">
      <c r="A19" s="113" t="s">
        <v>197</v>
      </c>
      <c r="B19" s="28"/>
      <c r="D19" s="37"/>
      <c r="E19" s="124"/>
      <c r="F19" s="124"/>
      <c r="K19" s="73"/>
    </row>
    <row r="20" spans="1:11" ht="15.75">
      <c r="A20" s="113" t="s">
        <v>206</v>
      </c>
      <c r="D20" s="37"/>
      <c r="E20" s="124"/>
      <c r="F20" s="124"/>
      <c r="K20" s="73"/>
    </row>
    <row r="21" spans="1:11" ht="15.75" customHeight="1">
      <c r="A21" s="113" t="s">
        <v>207</v>
      </c>
      <c r="E21" s="295"/>
      <c r="F21" s="295"/>
      <c r="K21" s="73"/>
    </row>
    <row r="22" spans="1:11" ht="15.75" customHeight="1">
      <c r="A22" s="113"/>
      <c r="E22" s="124"/>
      <c r="F22" s="124"/>
      <c r="K22" s="73"/>
    </row>
    <row r="23" spans="1:15" ht="15">
      <c r="A23" t="s">
        <v>50</v>
      </c>
      <c r="C23" s="86" t="s">
        <v>191</v>
      </c>
      <c r="D23" s="43"/>
      <c r="E23" s="43"/>
      <c r="F23" s="43"/>
      <c r="H23" s="86" t="s">
        <v>198</v>
      </c>
      <c r="I23" s="43"/>
      <c r="J23" s="43"/>
      <c r="K23" s="80"/>
      <c r="L23" s="43"/>
      <c r="M23" s="43"/>
      <c r="N23" s="43"/>
      <c r="O23" s="37"/>
    </row>
    <row r="24" spans="6:11" ht="12.75">
      <c r="F24" s="73"/>
      <c r="K24" s="73"/>
    </row>
    <row r="25" spans="1:14" ht="15">
      <c r="A25" s="88" t="s">
        <v>56</v>
      </c>
      <c r="B25" s="4"/>
      <c r="D25" s="81" t="s">
        <v>24</v>
      </c>
      <c r="E25" s="81" t="s">
        <v>51</v>
      </c>
      <c r="F25" s="82" t="s">
        <v>52</v>
      </c>
      <c r="I25" s="81" t="s">
        <v>24</v>
      </c>
      <c r="J25" s="81" t="s">
        <v>51</v>
      </c>
      <c r="K25" s="84" t="s">
        <v>52</v>
      </c>
      <c r="L25" s="4"/>
      <c r="M25" s="4" t="s">
        <v>53</v>
      </c>
      <c r="N25" s="4" t="s">
        <v>53</v>
      </c>
    </row>
    <row r="26" spans="1:14" ht="12.75">
      <c r="A26" s="4" t="s">
        <v>70</v>
      </c>
      <c r="D26" s="83" t="s">
        <v>59</v>
      </c>
      <c r="E26" s="81" t="s">
        <v>86</v>
      </c>
      <c r="F26" s="82" t="s">
        <v>54</v>
      </c>
      <c r="I26" s="81"/>
      <c r="J26" s="81" t="s">
        <v>86</v>
      </c>
      <c r="K26" s="84" t="s">
        <v>54</v>
      </c>
      <c r="L26" s="4"/>
      <c r="M26" s="4" t="s">
        <v>55</v>
      </c>
      <c r="N26" s="81" t="s">
        <v>61</v>
      </c>
    </row>
    <row r="27" spans="1:13" ht="38.25">
      <c r="A27" s="87"/>
      <c r="B27" s="37"/>
      <c r="C27" s="25" t="s">
        <v>13</v>
      </c>
      <c r="D27" s="33" t="s">
        <v>60</v>
      </c>
      <c r="E27" s="33" t="s">
        <v>60</v>
      </c>
      <c r="F27" s="191">
        <f>'11.Bill Impact (no commod. in.)'!F27</f>
        <v>5.75</v>
      </c>
      <c r="H27" s="25" t="s">
        <v>13</v>
      </c>
      <c r="I27" s="33" t="s">
        <v>60</v>
      </c>
      <c r="J27" s="33" t="s">
        <v>60</v>
      </c>
      <c r="K27" s="58">
        <f>'10. 2004 Rate Schedule '!F10</f>
        <v>5.75</v>
      </c>
      <c r="L27" s="58"/>
      <c r="M27" s="58"/>
    </row>
    <row r="28" spans="3:13" ht="25.5">
      <c r="C28" s="25" t="s">
        <v>193</v>
      </c>
      <c r="D28">
        <v>100</v>
      </c>
      <c r="E28" s="192">
        <f>'11.Bill Impact (no commod. in.)'!E28</f>
        <v>0.0065</v>
      </c>
      <c r="F28" s="58">
        <f>D28*E28</f>
        <v>0.65</v>
      </c>
      <c r="H28" s="25" t="s">
        <v>193</v>
      </c>
      <c r="I28">
        <f>D28</f>
        <v>100</v>
      </c>
      <c r="J28" s="95">
        <f>'10. 2004 Rate Schedule '!F11</f>
        <v>0.006211949926788016</v>
      </c>
      <c r="K28" s="58">
        <f>I28*J28</f>
        <v>0.6211949926788016</v>
      </c>
      <c r="L28" s="58"/>
      <c r="M28" s="58"/>
    </row>
    <row r="29" spans="3:13" ht="27" customHeight="1">
      <c r="C29" s="25" t="s">
        <v>194</v>
      </c>
      <c r="D29">
        <v>100</v>
      </c>
      <c r="E29" s="193">
        <v>0.0239</v>
      </c>
      <c r="F29" s="58">
        <f>D29*E29</f>
        <v>2.39</v>
      </c>
      <c r="H29" s="25" t="s">
        <v>194</v>
      </c>
      <c r="I29">
        <v>100</v>
      </c>
      <c r="J29" s="95">
        <f>E29</f>
        <v>0.0239</v>
      </c>
      <c r="K29" s="58">
        <f>I29*J29</f>
        <v>2.39</v>
      </c>
      <c r="L29" s="58"/>
      <c r="M29" s="58"/>
    </row>
    <row r="30" spans="3:13" ht="25.5" customHeight="1">
      <c r="C30" s="25" t="s">
        <v>200</v>
      </c>
      <c r="D30">
        <v>100</v>
      </c>
      <c r="E30" s="75">
        <v>0.043</v>
      </c>
      <c r="F30" s="58">
        <f>D30*E30</f>
        <v>4.3</v>
      </c>
      <c r="H30" s="25" t="s">
        <v>200</v>
      </c>
      <c r="I30">
        <f>D30</f>
        <v>100</v>
      </c>
      <c r="J30" s="95">
        <v>0.047</v>
      </c>
      <c r="K30" s="58">
        <f>I30*J30</f>
        <v>4.7</v>
      </c>
      <c r="L30" s="58"/>
      <c r="M30" s="58"/>
    </row>
    <row r="31" spans="3:10" ht="12.75">
      <c r="C31" s="6"/>
      <c r="H31" s="6"/>
      <c r="J31" s="95"/>
    </row>
    <row r="32" spans="3:14" ht="12.75">
      <c r="C32" t="s">
        <v>191</v>
      </c>
      <c r="F32" s="96">
        <f>SUM(F27:F30)</f>
        <v>13.09</v>
      </c>
      <c r="H32" t="s">
        <v>196</v>
      </c>
      <c r="K32" s="96">
        <f>SUM(K27:K30)</f>
        <v>13.461194992678802</v>
      </c>
      <c r="L32" s="58"/>
      <c r="M32" s="58">
        <f>K32-F32</f>
        <v>0.3711949926788023</v>
      </c>
      <c r="N32" s="79">
        <f>K32/F32-1</f>
        <v>0.028357142297845916</v>
      </c>
    </row>
    <row r="33" ht="12.75">
      <c r="K33" s="73"/>
    </row>
    <row r="34" spans="6:11" ht="12.75">
      <c r="F34" s="73"/>
      <c r="K34" s="73"/>
    </row>
    <row r="35" spans="1:14" ht="15">
      <c r="A35" s="88" t="s">
        <v>68</v>
      </c>
      <c r="B35" s="4"/>
      <c r="D35" s="81" t="s">
        <v>24</v>
      </c>
      <c r="E35" s="81" t="s">
        <v>51</v>
      </c>
      <c r="F35" s="82" t="s">
        <v>52</v>
      </c>
      <c r="I35" s="81" t="s">
        <v>24</v>
      </c>
      <c r="J35" s="81" t="s">
        <v>51</v>
      </c>
      <c r="K35" s="84" t="s">
        <v>52</v>
      </c>
      <c r="L35" s="4"/>
      <c r="M35" s="4" t="s">
        <v>53</v>
      </c>
      <c r="N35" s="4" t="s">
        <v>53</v>
      </c>
    </row>
    <row r="36" spans="1:14" ht="12.75">
      <c r="A36" s="4" t="s">
        <v>69</v>
      </c>
      <c r="D36" s="83" t="s">
        <v>59</v>
      </c>
      <c r="E36" s="81" t="s">
        <v>86</v>
      </c>
      <c r="F36" s="82" t="s">
        <v>54</v>
      </c>
      <c r="I36" s="81"/>
      <c r="J36" s="81" t="s">
        <v>86</v>
      </c>
      <c r="K36" s="84" t="s">
        <v>54</v>
      </c>
      <c r="L36" s="4"/>
      <c r="M36" s="4" t="s">
        <v>55</v>
      </c>
      <c r="N36" s="81" t="s">
        <v>61</v>
      </c>
    </row>
    <row r="37" spans="1:13" ht="38.25">
      <c r="A37" s="87"/>
      <c r="B37" s="37"/>
      <c r="C37" s="25" t="s">
        <v>13</v>
      </c>
      <c r="D37" s="33" t="s">
        <v>60</v>
      </c>
      <c r="E37" s="33" t="s">
        <v>60</v>
      </c>
      <c r="F37" s="93">
        <f>F27</f>
        <v>5.75</v>
      </c>
      <c r="H37" s="25" t="s">
        <v>13</v>
      </c>
      <c r="I37" s="33" t="s">
        <v>60</v>
      </c>
      <c r="J37" s="33" t="s">
        <v>60</v>
      </c>
      <c r="K37" s="58">
        <f>K27</f>
        <v>5.75</v>
      </c>
      <c r="L37" s="58"/>
      <c r="M37" s="58"/>
    </row>
    <row r="38" spans="3:13" ht="25.5">
      <c r="C38" s="25" t="s">
        <v>193</v>
      </c>
      <c r="D38">
        <v>250</v>
      </c>
      <c r="E38" s="75">
        <f>E28</f>
        <v>0.0065</v>
      </c>
      <c r="F38" s="58">
        <f>D38*E38</f>
        <v>1.625</v>
      </c>
      <c r="H38" s="25" t="s">
        <v>193</v>
      </c>
      <c r="I38">
        <f>D38</f>
        <v>250</v>
      </c>
      <c r="J38" s="95">
        <f>J28</f>
        <v>0.006211949926788016</v>
      </c>
      <c r="K38" s="58">
        <f>I38*J38</f>
        <v>1.552987481697004</v>
      </c>
      <c r="L38" s="58"/>
      <c r="M38" s="58"/>
    </row>
    <row r="39" spans="3:13" ht="24.75" customHeight="1">
      <c r="C39" s="25" t="s">
        <v>194</v>
      </c>
      <c r="D39">
        <v>250</v>
      </c>
      <c r="E39" s="75">
        <f>E29</f>
        <v>0.0239</v>
      </c>
      <c r="F39" s="58">
        <f>D39*E39</f>
        <v>5.9750000000000005</v>
      </c>
      <c r="H39" s="25" t="s">
        <v>194</v>
      </c>
      <c r="I39">
        <v>250</v>
      </c>
      <c r="J39" s="95">
        <f>E39</f>
        <v>0.0239</v>
      </c>
      <c r="K39" s="58">
        <f>I39*J39</f>
        <v>5.9750000000000005</v>
      </c>
      <c r="L39" s="58"/>
      <c r="M39" s="58"/>
    </row>
    <row r="40" spans="3:13" ht="27" customHeight="1">
      <c r="C40" s="25" t="s">
        <v>200</v>
      </c>
      <c r="D40">
        <v>250</v>
      </c>
      <c r="E40" s="75">
        <f>E30</f>
        <v>0.043</v>
      </c>
      <c r="F40" s="58">
        <f>D40*E40</f>
        <v>10.75</v>
      </c>
      <c r="H40" s="25" t="s">
        <v>200</v>
      </c>
      <c r="I40">
        <f>D40</f>
        <v>250</v>
      </c>
      <c r="J40" s="95">
        <f>J30</f>
        <v>0.047</v>
      </c>
      <c r="K40" s="58">
        <f>I40*J40</f>
        <v>11.75</v>
      </c>
      <c r="L40" s="58"/>
      <c r="M40" s="58"/>
    </row>
    <row r="41" spans="3:10" ht="12.75">
      <c r="C41" s="6"/>
      <c r="H41" s="6"/>
      <c r="J41" s="95"/>
    </row>
    <row r="42" spans="3:14" ht="12.75">
      <c r="C42" t="s">
        <v>191</v>
      </c>
      <c r="F42" s="96">
        <f>SUM(F37:F40)</f>
        <v>24.1</v>
      </c>
      <c r="H42" t="s">
        <v>196</v>
      </c>
      <c r="K42" s="96">
        <f>SUM(K37:K40)</f>
        <v>25.027987481697004</v>
      </c>
      <c r="L42" s="58"/>
      <c r="M42" s="58">
        <f>K42-F42</f>
        <v>0.9279874816970022</v>
      </c>
      <c r="N42" s="79">
        <f>K42/F42-1</f>
        <v>0.03850570463473035</v>
      </c>
    </row>
    <row r="43" spans="6:14" ht="12.75">
      <c r="F43" s="66"/>
      <c r="K43" s="66"/>
      <c r="L43" s="58"/>
      <c r="M43" s="58"/>
      <c r="N43" s="85"/>
    </row>
    <row r="44" ht="12.75">
      <c r="K44" s="73"/>
    </row>
    <row r="45" spans="1:14" ht="15">
      <c r="A45" s="88" t="s">
        <v>68</v>
      </c>
      <c r="B45" s="4"/>
      <c r="D45" s="81" t="s">
        <v>24</v>
      </c>
      <c r="E45" s="81" t="s">
        <v>51</v>
      </c>
      <c r="F45" s="82" t="s">
        <v>52</v>
      </c>
      <c r="I45" s="81" t="s">
        <v>24</v>
      </c>
      <c r="J45" s="81" t="s">
        <v>51</v>
      </c>
      <c r="K45" s="84" t="s">
        <v>52</v>
      </c>
      <c r="L45" s="4"/>
      <c r="M45" s="4" t="s">
        <v>53</v>
      </c>
      <c r="N45" s="4" t="s">
        <v>53</v>
      </c>
    </row>
    <row r="46" spans="1:14" ht="12.75">
      <c r="A46" s="4" t="s">
        <v>71</v>
      </c>
      <c r="D46" s="83" t="s">
        <v>59</v>
      </c>
      <c r="E46" s="81" t="s">
        <v>86</v>
      </c>
      <c r="F46" s="82" t="s">
        <v>54</v>
      </c>
      <c r="I46" s="81"/>
      <c r="J46" s="81" t="s">
        <v>86</v>
      </c>
      <c r="K46" s="84" t="s">
        <v>54</v>
      </c>
      <c r="L46" s="4"/>
      <c r="M46" s="4" t="s">
        <v>55</v>
      </c>
      <c r="N46" s="81" t="s">
        <v>61</v>
      </c>
    </row>
    <row r="47" spans="1:13" ht="38.25">
      <c r="A47" s="87"/>
      <c r="B47" s="37"/>
      <c r="C47" s="25" t="s">
        <v>13</v>
      </c>
      <c r="D47" s="33" t="s">
        <v>60</v>
      </c>
      <c r="E47" s="33" t="s">
        <v>60</v>
      </c>
      <c r="F47" s="93">
        <f>F27</f>
        <v>5.75</v>
      </c>
      <c r="H47" s="25" t="s">
        <v>13</v>
      </c>
      <c r="I47" s="33" t="s">
        <v>60</v>
      </c>
      <c r="J47" s="33" t="s">
        <v>60</v>
      </c>
      <c r="K47" s="58">
        <f>K27</f>
        <v>5.75</v>
      </c>
      <c r="L47" s="58"/>
      <c r="M47" s="58"/>
    </row>
    <row r="48" spans="3:13" ht="25.5">
      <c r="C48" s="25" t="s">
        <v>193</v>
      </c>
      <c r="D48">
        <v>500</v>
      </c>
      <c r="E48" s="75">
        <f>E28</f>
        <v>0.0065</v>
      </c>
      <c r="F48" s="58">
        <f>D48*E48</f>
        <v>3.25</v>
      </c>
      <c r="H48" s="25" t="s">
        <v>193</v>
      </c>
      <c r="I48">
        <f>D48</f>
        <v>500</v>
      </c>
      <c r="J48" s="95">
        <f>J28</f>
        <v>0.006211949926788016</v>
      </c>
      <c r="K48" s="58">
        <f>I48*J48</f>
        <v>3.105974963394008</v>
      </c>
      <c r="L48" s="58"/>
      <c r="M48" s="58"/>
    </row>
    <row r="49" spans="3:13" ht="25.5" customHeight="1">
      <c r="C49" s="25" t="s">
        <v>194</v>
      </c>
      <c r="D49">
        <v>500</v>
      </c>
      <c r="E49" s="75">
        <f>E29</f>
        <v>0.0239</v>
      </c>
      <c r="F49" s="58">
        <f>D49*E49</f>
        <v>11.950000000000001</v>
      </c>
      <c r="H49" s="25" t="s">
        <v>194</v>
      </c>
      <c r="I49">
        <v>500</v>
      </c>
      <c r="J49" s="95">
        <f>E49</f>
        <v>0.0239</v>
      </c>
      <c r="K49" s="58">
        <f>I49*J49</f>
        <v>11.950000000000001</v>
      </c>
      <c r="L49" s="58"/>
      <c r="M49" s="58"/>
    </row>
    <row r="50" spans="3:13" ht="25.5" customHeight="1">
      <c r="C50" s="25" t="s">
        <v>200</v>
      </c>
      <c r="D50">
        <f>D48</f>
        <v>500</v>
      </c>
      <c r="E50" s="75">
        <f>E30</f>
        <v>0.043</v>
      </c>
      <c r="F50" s="58">
        <f>D50*E50</f>
        <v>21.5</v>
      </c>
      <c r="H50" s="25" t="s">
        <v>200</v>
      </c>
      <c r="I50">
        <f>D50</f>
        <v>500</v>
      </c>
      <c r="J50" s="95">
        <f>J30</f>
        <v>0.047</v>
      </c>
      <c r="K50" s="58">
        <f>I50*J50</f>
        <v>23.5</v>
      </c>
      <c r="L50" s="58"/>
      <c r="M50" s="58"/>
    </row>
    <row r="51" spans="3:10" ht="12.75">
      <c r="C51" s="6"/>
      <c r="H51" s="6"/>
      <c r="J51" s="95"/>
    </row>
    <row r="52" spans="3:14" ht="12.75">
      <c r="C52" t="s">
        <v>191</v>
      </c>
      <c r="F52" s="96">
        <f>SUM(F47:F50)</f>
        <v>42.45</v>
      </c>
      <c r="H52" t="s">
        <v>196</v>
      </c>
      <c r="K52" s="96">
        <f>SUM(K47:K50)</f>
        <v>44.30597496339401</v>
      </c>
      <c r="L52" s="58"/>
      <c r="M52" s="58">
        <f>K52-F52</f>
        <v>1.8559749633940044</v>
      </c>
      <c r="N52" s="79">
        <f>K52/F52-1</f>
        <v>0.043721436122355906</v>
      </c>
    </row>
    <row r="53" spans="6:14" ht="12.75">
      <c r="F53" s="66"/>
      <c r="K53" s="66"/>
      <c r="L53" s="58"/>
      <c r="M53" s="58"/>
      <c r="N53" s="85"/>
    </row>
    <row r="54" spans="6:13" ht="12.75">
      <c r="F54" s="58"/>
      <c r="J54" s="95"/>
      <c r="K54" s="58"/>
      <c r="L54" s="58"/>
      <c r="M54" s="58"/>
    </row>
    <row r="55" spans="1:14" ht="15">
      <c r="A55" s="88" t="s">
        <v>68</v>
      </c>
      <c r="B55" s="4"/>
      <c r="D55" s="81" t="s">
        <v>24</v>
      </c>
      <c r="E55" s="81" t="s">
        <v>51</v>
      </c>
      <c r="F55" s="82" t="s">
        <v>52</v>
      </c>
      <c r="I55" s="81" t="s">
        <v>24</v>
      </c>
      <c r="J55" s="81" t="s">
        <v>51</v>
      </c>
      <c r="K55" s="84" t="s">
        <v>52</v>
      </c>
      <c r="L55" s="4"/>
      <c r="M55" s="4" t="s">
        <v>53</v>
      </c>
      <c r="N55" s="4" t="s">
        <v>53</v>
      </c>
    </row>
    <row r="56" spans="1:14" ht="12.75">
      <c r="A56" s="4" t="s">
        <v>72</v>
      </c>
      <c r="D56" s="83" t="s">
        <v>59</v>
      </c>
      <c r="E56" s="81" t="s">
        <v>86</v>
      </c>
      <c r="F56" s="82" t="s">
        <v>54</v>
      </c>
      <c r="I56" s="81"/>
      <c r="J56" s="81" t="s">
        <v>86</v>
      </c>
      <c r="K56" s="84" t="s">
        <v>54</v>
      </c>
      <c r="L56" s="4"/>
      <c r="M56" s="4" t="s">
        <v>55</v>
      </c>
      <c r="N56" s="81" t="s">
        <v>61</v>
      </c>
    </row>
    <row r="57" spans="1:13" ht="38.25">
      <c r="A57" s="87"/>
      <c r="B57" s="37"/>
      <c r="C57" s="25" t="s">
        <v>13</v>
      </c>
      <c r="D57" s="33" t="s">
        <v>60</v>
      </c>
      <c r="E57" s="33" t="s">
        <v>60</v>
      </c>
      <c r="F57" s="93">
        <f>F27</f>
        <v>5.75</v>
      </c>
      <c r="H57" s="25" t="s">
        <v>13</v>
      </c>
      <c r="I57" s="33" t="s">
        <v>60</v>
      </c>
      <c r="J57" s="33" t="s">
        <v>60</v>
      </c>
      <c r="K57" s="58">
        <f>K27</f>
        <v>5.75</v>
      </c>
      <c r="L57" s="58"/>
      <c r="M57" s="58"/>
    </row>
    <row r="58" spans="3:13" ht="25.5">
      <c r="C58" s="25" t="s">
        <v>193</v>
      </c>
      <c r="D58">
        <v>750</v>
      </c>
      <c r="E58" s="75">
        <f>E28</f>
        <v>0.0065</v>
      </c>
      <c r="F58" s="58">
        <f>D58*E58</f>
        <v>4.875</v>
      </c>
      <c r="H58" s="25" t="s">
        <v>193</v>
      </c>
      <c r="I58">
        <f>D58</f>
        <v>750</v>
      </c>
      <c r="J58" s="95">
        <f>J28</f>
        <v>0.006211949926788016</v>
      </c>
      <c r="K58" s="58">
        <f>I58*J58</f>
        <v>4.658962445091012</v>
      </c>
      <c r="L58" s="58"/>
      <c r="M58" s="58"/>
    </row>
    <row r="59" spans="3:13" ht="26.25" customHeight="1">
      <c r="C59" s="25" t="s">
        <v>194</v>
      </c>
      <c r="D59">
        <v>750</v>
      </c>
      <c r="E59" s="75">
        <f>E29</f>
        <v>0.0239</v>
      </c>
      <c r="F59" s="58">
        <f>D59*E59</f>
        <v>17.925</v>
      </c>
      <c r="H59" s="25" t="s">
        <v>194</v>
      </c>
      <c r="I59">
        <v>750</v>
      </c>
      <c r="J59" s="95">
        <f>E59</f>
        <v>0.0239</v>
      </c>
      <c r="K59" s="58">
        <f>I59*J59</f>
        <v>17.925</v>
      </c>
      <c r="L59" s="58"/>
      <c r="M59" s="58"/>
    </row>
    <row r="60" spans="3:13" ht="26.25" customHeight="1">
      <c r="C60" s="25" t="s">
        <v>200</v>
      </c>
      <c r="D60">
        <f>D58</f>
        <v>750</v>
      </c>
      <c r="E60" s="75">
        <f>E30</f>
        <v>0.043</v>
      </c>
      <c r="F60" s="58">
        <f>D60*E60</f>
        <v>32.25</v>
      </c>
      <c r="H60" s="25" t="s">
        <v>200</v>
      </c>
      <c r="I60">
        <f>D60</f>
        <v>750</v>
      </c>
      <c r="J60" s="95">
        <f>J30</f>
        <v>0.047</v>
      </c>
      <c r="K60" s="58">
        <f>I60*J60</f>
        <v>35.25</v>
      </c>
      <c r="L60" s="58"/>
      <c r="M60" s="58"/>
    </row>
    <row r="61" spans="3:10" ht="12.75">
      <c r="C61" s="6"/>
      <c r="H61" s="6"/>
      <c r="J61" s="95"/>
    </row>
    <row r="62" spans="3:14" ht="12.75">
      <c r="C62" t="s">
        <v>191</v>
      </c>
      <c r="F62" s="96">
        <f>SUM(F57:F60)</f>
        <v>60.8</v>
      </c>
      <c r="H62" t="s">
        <v>196</v>
      </c>
      <c r="K62" s="96">
        <f>SUM(K57:K60)</f>
        <v>63.58396244509101</v>
      </c>
      <c r="L62" s="58"/>
      <c r="M62" s="58">
        <f>K62-F62</f>
        <v>2.7839624450910136</v>
      </c>
      <c r="N62" s="79">
        <f>K62/F62-1</f>
        <v>0.04578885600478633</v>
      </c>
    </row>
    <row r="63" spans="6:14" ht="12.75">
      <c r="F63" s="66"/>
      <c r="K63" s="66"/>
      <c r="L63" s="58"/>
      <c r="M63" s="58"/>
      <c r="N63" s="85"/>
    </row>
    <row r="64" spans="6:13" ht="12.75">
      <c r="F64" s="58"/>
      <c r="J64" s="95"/>
      <c r="K64" s="58"/>
      <c r="L64" s="58"/>
      <c r="M64" s="58"/>
    </row>
    <row r="65" spans="1:14" ht="15">
      <c r="A65" s="88" t="s">
        <v>68</v>
      </c>
      <c r="B65" s="4"/>
      <c r="D65" s="81" t="s">
        <v>24</v>
      </c>
      <c r="E65" s="81" t="s">
        <v>51</v>
      </c>
      <c r="F65" s="82" t="s">
        <v>52</v>
      </c>
      <c r="I65" s="81" t="s">
        <v>24</v>
      </c>
      <c r="J65" s="81" t="s">
        <v>51</v>
      </c>
      <c r="K65" s="84" t="s">
        <v>52</v>
      </c>
      <c r="L65" s="4"/>
      <c r="M65" s="4" t="s">
        <v>53</v>
      </c>
      <c r="N65" s="4" t="s">
        <v>53</v>
      </c>
    </row>
    <row r="66" spans="1:14" ht="12.75">
      <c r="A66" s="4" t="s">
        <v>73</v>
      </c>
      <c r="D66" s="83" t="s">
        <v>59</v>
      </c>
      <c r="E66" s="81" t="s">
        <v>86</v>
      </c>
      <c r="F66" s="82" t="s">
        <v>54</v>
      </c>
      <c r="I66" s="81"/>
      <c r="J66" s="81" t="s">
        <v>86</v>
      </c>
      <c r="K66" s="84" t="s">
        <v>54</v>
      </c>
      <c r="L66" s="4"/>
      <c r="M66" s="4" t="s">
        <v>55</v>
      </c>
      <c r="N66" s="81" t="s">
        <v>61</v>
      </c>
    </row>
    <row r="67" spans="1:13" ht="38.25">
      <c r="A67" s="87"/>
      <c r="B67" s="37"/>
      <c r="C67" s="25" t="s">
        <v>13</v>
      </c>
      <c r="D67" s="33" t="s">
        <v>60</v>
      </c>
      <c r="E67" s="33" t="s">
        <v>60</v>
      </c>
      <c r="F67" s="93">
        <f>F27</f>
        <v>5.75</v>
      </c>
      <c r="H67" s="25" t="s">
        <v>13</v>
      </c>
      <c r="I67" s="33" t="s">
        <v>60</v>
      </c>
      <c r="J67" s="33" t="s">
        <v>60</v>
      </c>
      <c r="K67" s="58">
        <f>K27</f>
        <v>5.75</v>
      </c>
      <c r="L67" s="58"/>
      <c r="M67" s="58"/>
    </row>
    <row r="68" spans="3:13" ht="25.5">
      <c r="C68" s="25" t="s">
        <v>193</v>
      </c>
      <c r="D68">
        <v>1000</v>
      </c>
      <c r="E68" s="75">
        <f>E28</f>
        <v>0.0065</v>
      </c>
      <c r="F68" s="58">
        <f>D68*E68</f>
        <v>6.5</v>
      </c>
      <c r="H68" s="25" t="s">
        <v>193</v>
      </c>
      <c r="I68">
        <f>D68</f>
        <v>1000</v>
      </c>
      <c r="J68" s="95">
        <f>J28</f>
        <v>0.006211949926788016</v>
      </c>
      <c r="K68" s="58">
        <f>I68*J68</f>
        <v>6.211949926788016</v>
      </c>
      <c r="L68" s="58"/>
      <c r="M68" s="58"/>
    </row>
    <row r="69" spans="3:13" ht="25.5" customHeight="1">
      <c r="C69" s="25" t="s">
        <v>194</v>
      </c>
      <c r="D69">
        <v>1000</v>
      </c>
      <c r="E69" s="75">
        <f>E29</f>
        <v>0.0239</v>
      </c>
      <c r="F69" s="58">
        <f>D69*E69</f>
        <v>23.900000000000002</v>
      </c>
      <c r="H69" s="25" t="s">
        <v>194</v>
      </c>
      <c r="I69">
        <v>1000</v>
      </c>
      <c r="J69" s="94">
        <f>E69</f>
        <v>0.0239</v>
      </c>
      <c r="K69" s="58">
        <f>I69*J69</f>
        <v>23.900000000000002</v>
      </c>
      <c r="L69" s="58"/>
      <c r="M69" s="58"/>
    </row>
    <row r="70" spans="3:13" ht="26.25" customHeight="1">
      <c r="C70" s="25" t="s">
        <v>200</v>
      </c>
      <c r="D70">
        <f>D68</f>
        <v>1000</v>
      </c>
      <c r="E70" s="75">
        <f>E30</f>
        <v>0.043</v>
      </c>
      <c r="F70" s="58">
        <f>D70*E70</f>
        <v>43</v>
      </c>
      <c r="H70" s="25" t="s">
        <v>200</v>
      </c>
      <c r="I70">
        <v>750</v>
      </c>
      <c r="J70" s="95">
        <f>J30</f>
        <v>0.047</v>
      </c>
      <c r="K70" s="58">
        <f>I70*J70</f>
        <v>35.25</v>
      </c>
      <c r="L70" s="58"/>
      <c r="M70" s="58"/>
    </row>
    <row r="71" spans="3:11" ht="26.25" customHeight="1">
      <c r="C71" s="6"/>
      <c r="H71" s="25" t="s">
        <v>200</v>
      </c>
      <c r="I71">
        <v>250</v>
      </c>
      <c r="J71" s="95">
        <v>0.055</v>
      </c>
      <c r="K71" s="58">
        <f>I71*J71</f>
        <v>13.75</v>
      </c>
    </row>
    <row r="72" spans="3:11" ht="11.25" customHeight="1">
      <c r="C72" s="6"/>
      <c r="H72" s="25"/>
      <c r="J72" s="95"/>
      <c r="K72" s="58"/>
    </row>
    <row r="73" spans="3:14" ht="12.75">
      <c r="C73" t="s">
        <v>191</v>
      </c>
      <c r="F73" s="96">
        <f>SUM(F67:F70)</f>
        <v>79.15</v>
      </c>
      <c r="H73" t="s">
        <v>196</v>
      </c>
      <c r="K73" s="96">
        <f>SUM(K67:K71)</f>
        <v>84.86194992678801</v>
      </c>
      <c r="L73" s="58"/>
      <c r="M73" s="58">
        <f>K73-F73</f>
        <v>5.711949926788009</v>
      </c>
      <c r="N73" s="79">
        <f>K73/F73-1</f>
        <v>0.07216613931507276</v>
      </c>
    </row>
    <row r="74" spans="6:14" ht="12.75">
      <c r="F74" s="66"/>
      <c r="K74" s="66"/>
      <c r="L74" s="58"/>
      <c r="M74" s="58"/>
      <c r="N74" s="85"/>
    </row>
    <row r="75" spans="6:13" ht="12.75">
      <c r="F75" s="58"/>
      <c r="J75" s="95"/>
      <c r="K75" s="58"/>
      <c r="L75" s="58"/>
      <c r="M75" s="58"/>
    </row>
    <row r="76" spans="1:14" ht="15">
      <c r="A76" s="88" t="s">
        <v>68</v>
      </c>
      <c r="B76" s="4"/>
      <c r="D76" s="81" t="s">
        <v>24</v>
      </c>
      <c r="E76" s="81" t="s">
        <v>51</v>
      </c>
      <c r="F76" s="82" t="s">
        <v>52</v>
      </c>
      <c r="I76" s="81" t="s">
        <v>24</v>
      </c>
      <c r="J76" s="81" t="s">
        <v>51</v>
      </c>
      <c r="K76" s="84" t="s">
        <v>52</v>
      </c>
      <c r="L76" s="4"/>
      <c r="M76" s="4" t="s">
        <v>53</v>
      </c>
      <c r="N76" s="4" t="s">
        <v>53</v>
      </c>
    </row>
    <row r="77" spans="1:14" ht="12.75">
      <c r="A77" s="4" t="s">
        <v>74</v>
      </c>
      <c r="D77" s="83" t="s">
        <v>59</v>
      </c>
      <c r="E77" s="81" t="s">
        <v>86</v>
      </c>
      <c r="F77" s="82" t="s">
        <v>54</v>
      </c>
      <c r="I77" s="81"/>
      <c r="J77" s="81" t="s">
        <v>86</v>
      </c>
      <c r="K77" s="84" t="s">
        <v>54</v>
      </c>
      <c r="L77" s="4"/>
      <c r="M77" s="4" t="s">
        <v>55</v>
      </c>
      <c r="N77" s="81" t="s">
        <v>61</v>
      </c>
    </row>
    <row r="78" spans="1:13" ht="38.25">
      <c r="A78" s="87"/>
      <c r="B78" s="37"/>
      <c r="C78" s="25" t="s">
        <v>13</v>
      </c>
      <c r="D78" s="33" t="s">
        <v>60</v>
      </c>
      <c r="E78" s="33" t="s">
        <v>60</v>
      </c>
      <c r="F78" s="93">
        <f>F27</f>
        <v>5.75</v>
      </c>
      <c r="H78" s="25" t="s">
        <v>13</v>
      </c>
      <c r="I78" s="33" t="s">
        <v>60</v>
      </c>
      <c r="J78" s="33" t="s">
        <v>60</v>
      </c>
      <c r="K78" s="58">
        <f>K27</f>
        <v>5.75</v>
      </c>
      <c r="L78" s="58"/>
      <c r="M78" s="58"/>
    </row>
    <row r="79" spans="3:13" ht="25.5">
      <c r="C79" s="25" t="s">
        <v>193</v>
      </c>
      <c r="D79">
        <v>1500</v>
      </c>
      <c r="E79" s="75">
        <f>E28</f>
        <v>0.0065</v>
      </c>
      <c r="F79" s="58">
        <f>D79*E79</f>
        <v>9.75</v>
      </c>
      <c r="H79" s="25" t="s">
        <v>193</v>
      </c>
      <c r="I79">
        <f>D79</f>
        <v>1500</v>
      </c>
      <c r="J79" s="95">
        <f>J28</f>
        <v>0.006211949926788016</v>
      </c>
      <c r="K79" s="58">
        <f>I79*J79</f>
        <v>9.317924890182024</v>
      </c>
      <c r="L79" s="58"/>
      <c r="M79" s="58"/>
    </row>
    <row r="80" spans="3:13" ht="27.75" customHeight="1">
      <c r="C80" s="25" t="s">
        <v>194</v>
      </c>
      <c r="D80">
        <v>1500</v>
      </c>
      <c r="E80" s="75">
        <f>E29</f>
        <v>0.0239</v>
      </c>
      <c r="F80" s="58">
        <f>D80*E80</f>
        <v>35.85</v>
      </c>
      <c r="H80" s="25" t="s">
        <v>194</v>
      </c>
      <c r="I80">
        <f>D80</f>
        <v>1500</v>
      </c>
      <c r="J80" s="95">
        <f>E80</f>
        <v>0.0239</v>
      </c>
      <c r="K80" s="58">
        <f>I80*J80</f>
        <v>35.85</v>
      </c>
      <c r="L80" s="58"/>
      <c r="M80" s="58"/>
    </row>
    <row r="81" spans="3:13" ht="27.75" customHeight="1">
      <c r="C81" s="25" t="s">
        <v>200</v>
      </c>
      <c r="D81">
        <f>D79</f>
        <v>1500</v>
      </c>
      <c r="E81" s="75">
        <f>E30</f>
        <v>0.043</v>
      </c>
      <c r="F81" s="58">
        <f>D81*E81</f>
        <v>64.5</v>
      </c>
      <c r="H81" s="25" t="s">
        <v>200</v>
      </c>
      <c r="I81">
        <v>750</v>
      </c>
      <c r="J81" s="95">
        <f>J30</f>
        <v>0.047</v>
      </c>
      <c r="K81" s="58">
        <f>I81*J81</f>
        <v>35.25</v>
      </c>
      <c r="L81" s="58"/>
      <c r="M81" s="58"/>
    </row>
    <row r="82" spans="3:13" ht="25.5" customHeight="1">
      <c r="C82" s="25"/>
      <c r="E82" s="75"/>
      <c r="F82" s="58"/>
      <c r="H82" s="25" t="s">
        <v>200</v>
      </c>
      <c r="I82">
        <v>750</v>
      </c>
      <c r="J82" s="95">
        <f>J71</f>
        <v>0.055</v>
      </c>
      <c r="K82" s="58">
        <f>I82*J82</f>
        <v>41.25</v>
      </c>
      <c r="L82" s="58"/>
      <c r="M82" s="58"/>
    </row>
    <row r="83" spans="3:10" ht="12.75">
      <c r="C83" s="6"/>
      <c r="H83" s="6"/>
      <c r="J83" s="95"/>
    </row>
    <row r="84" spans="3:14" ht="12.75">
      <c r="C84" t="s">
        <v>191</v>
      </c>
      <c r="F84" s="96">
        <f>SUM(F78:F81)</f>
        <v>115.85</v>
      </c>
      <c r="H84" t="s">
        <v>196</v>
      </c>
      <c r="K84" s="96">
        <f>SUM(K78:K82)</f>
        <v>127.41792489018202</v>
      </c>
      <c r="L84" s="58"/>
      <c r="M84" s="58">
        <f>K84-F84</f>
        <v>11.567924890182027</v>
      </c>
      <c r="N84" s="79">
        <f>K84/F84-1</f>
        <v>0.09985261018715597</v>
      </c>
    </row>
    <row r="85" spans="6:14" ht="12.75">
      <c r="F85" s="66"/>
      <c r="K85" s="66"/>
      <c r="L85" s="58"/>
      <c r="M85" s="58"/>
      <c r="N85" s="85"/>
    </row>
    <row r="86" spans="6:13" ht="12.75">
      <c r="F86" s="58"/>
      <c r="J86" s="95"/>
      <c r="K86" s="58"/>
      <c r="L86" s="58"/>
      <c r="M86" s="58"/>
    </row>
    <row r="87" spans="1:14" ht="15">
      <c r="A87" s="88" t="s">
        <v>68</v>
      </c>
      <c r="B87" s="4"/>
      <c r="D87" s="81" t="s">
        <v>24</v>
      </c>
      <c r="E87" s="81" t="s">
        <v>51</v>
      </c>
      <c r="F87" s="82" t="s">
        <v>52</v>
      </c>
      <c r="I87" s="81" t="s">
        <v>24</v>
      </c>
      <c r="J87" s="81" t="s">
        <v>51</v>
      </c>
      <c r="K87" s="84" t="s">
        <v>52</v>
      </c>
      <c r="L87" s="4"/>
      <c r="M87" s="4" t="s">
        <v>53</v>
      </c>
      <c r="N87" s="4" t="s">
        <v>53</v>
      </c>
    </row>
    <row r="88" spans="1:14" ht="12.75">
      <c r="A88" s="4" t="s">
        <v>75</v>
      </c>
      <c r="D88" s="83" t="s">
        <v>59</v>
      </c>
      <c r="E88" s="81" t="s">
        <v>86</v>
      </c>
      <c r="F88" s="82" t="s">
        <v>54</v>
      </c>
      <c r="I88" s="81"/>
      <c r="J88" s="81" t="s">
        <v>86</v>
      </c>
      <c r="K88" s="84" t="s">
        <v>54</v>
      </c>
      <c r="L88" s="4"/>
      <c r="M88" s="4" t="s">
        <v>55</v>
      </c>
      <c r="N88" s="81" t="s">
        <v>61</v>
      </c>
    </row>
    <row r="89" spans="1:13" ht="38.25">
      <c r="A89" s="87"/>
      <c r="B89" s="37"/>
      <c r="C89" s="25" t="s">
        <v>13</v>
      </c>
      <c r="D89" s="33" t="s">
        <v>60</v>
      </c>
      <c r="E89" s="33" t="s">
        <v>60</v>
      </c>
      <c r="F89" s="93">
        <f>F27</f>
        <v>5.75</v>
      </c>
      <c r="H89" s="25" t="s">
        <v>13</v>
      </c>
      <c r="I89" s="33" t="s">
        <v>60</v>
      </c>
      <c r="J89" s="33" t="s">
        <v>60</v>
      </c>
      <c r="K89" s="58">
        <f>K27</f>
        <v>5.75</v>
      </c>
      <c r="L89" s="58"/>
      <c r="M89" s="58"/>
    </row>
    <row r="90" spans="3:13" ht="28.5" customHeight="1">
      <c r="C90" s="25" t="s">
        <v>193</v>
      </c>
      <c r="D90">
        <v>2000</v>
      </c>
      <c r="E90" s="75">
        <f>E28</f>
        <v>0.0065</v>
      </c>
      <c r="F90" s="58">
        <f>D90*E90</f>
        <v>13</v>
      </c>
      <c r="H90" s="25" t="s">
        <v>193</v>
      </c>
      <c r="I90">
        <f>D90</f>
        <v>2000</v>
      </c>
      <c r="J90" s="95">
        <f>J28</f>
        <v>0.006211949926788016</v>
      </c>
      <c r="K90" s="58">
        <f>I90*J90</f>
        <v>12.423899853576032</v>
      </c>
      <c r="L90" s="58"/>
      <c r="M90" s="58"/>
    </row>
    <row r="91" spans="3:13" ht="24.75" customHeight="1">
      <c r="C91" s="25" t="s">
        <v>194</v>
      </c>
      <c r="D91">
        <v>2000</v>
      </c>
      <c r="E91" s="75">
        <f>E29</f>
        <v>0.0239</v>
      </c>
      <c r="F91" s="58">
        <f>D91*E91</f>
        <v>47.800000000000004</v>
      </c>
      <c r="H91" s="25" t="s">
        <v>194</v>
      </c>
      <c r="I91">
        <f>D91</f>
        <v>2000</v>
      </c>
      <c r="J91" s="95">
        <f>E91</f>
        <v>0.0239</v>
      </c>
      <c r="K91" s="58">
        <f>I91*J91</f>
        <v>47.800000000000004</v>
      </c>
      <c r="L91" s="58"/>
      <c r="M91" s="58"/>
    </row>
    <row r="92" spans="3:13" ht="27" customHeight="1">
      <c r="C92" s="25" t="s">
        <v>200</v>
      </c>
      <c r="D92">
        <f>D90</f>
        <v>2000</v>
      </c>
      <c r="E92" s="75">
        <f>E30</f>
        <v>0.043</v>
      </c>
      <c r="F92" s="58">
        <f>D92*E92</f>
        <v>86</v>
      </c>
      <c r="H92" s="25" t="s">
        <v>200</v>
      </c>
      <c r="I92">
        <v>750</v>
      </c>
      <c r="J92" s="95">
        <f>J81</f>
        <v>0.047</v>
      </c>
      <c r="K92" s="58">
        <f>I92*J92</f>
        <v>35.25</v>
      </c>
      <c r="L92" s="58"/>
      <c r="M92" s="58"/>
    </row>
    <row r="93" spans="3:13" ht="29.25" customHeight="1">
      <c r="C93" s="25"/>
      <c r="E93" s="75"/>
      <c r="F93" s="58"/>
      <c r="H93" s="25" t="s">
        <v>200</v>
      </c>
      <c r="I93">
        <v>1250</v>
      </c>
      <c r="J93" s="95">
        <f>J71</f>
        <v>0.055</v>
      </c>
      <c r="K93" s="58">
        <f>I93*J93</f>
        <v>68.75</v>
      </c>
      <c r="L93" s="58"/>
      <c r="M93" s="58"/>
    </row>
    <row r="94" spans="3:10" ht="13.5" customHeight="1">
      <c r="C94" s="6"/>
      <c r="H94" s="6"/>
      <c r="J94" s="95"/>
    </row>
    <row r="95" spans="3:14" ht="12.75">
      <c r="C95" t="s">
        <v>191</v>
      </c>
      <c r="F95" s="96">
        <f>SUM(F89:F92)</f>
        <v>152.55</v>
      </c>
      <c r="H95" t="s">
        <v>196</v>
      </c>
      <c r="K95" s="96">
        <f>SUM(K89:K93)</f>
        <v>169.97389985357603</v>
      </c>
      <c r="L95" s="58"/>
      <c r="M95" s="58">
        <f>K95-F95</f>
        <v>17.423899853576017</v>
      </c>
      <c r="N95" s="79">
        <f>K95/F95-1</f>
        <v>0.11421763260292384</v>
      </c>
    </row>
    <row r="96" spans="6:13" ht="12.75">
      <c r="F96" s="58"/>
      <c r="J96" s="95"/>
      <c r="K96" s="58"/>
      <c r="L96" s="58"/>
      <c r="M96" s="58"/>
    </row>
    <row r="97" spans="1:14" ht="13.5" thickBot="1">
      <c r="A97" s="107"/>
      <c r="B97" s="107"/>
      <c r="C97" s="107"/>
      <c r="D97" s="107"/>
      <c r="E97" s="107"/>
      <c r="F97" s="115"/>
      <c r="G97" s="107"/>
      <c r="H97" s="107"/>
      <c r="I97" s="107"/>
      <c r="J97" s="116"/>
      <c r="K97" s="115"/>
      <c r="L97" s="115"/>
      <c r="M97" s="115"/>
      <c r="N97" s="107"/>
    </row>
    <row r="98" spans="6:13" ht="12.75">
      <c r="F98" s="58"/>
      <c r="J98" s="95"/>
      <c r="K98" s="58"/>
      <c r="L98" s="58"/>
      <c r="M98" s="58"/>
    </row>
    <row r="99" spans="1:13" ht="15.75">
      <c r="A99" s="54" t="s">
        <v>10</v>
      </c>
      <c r="B99" s="54"/>
      <c r="D99" s="37"/>
      <c r="F99" s="58"/>
      <c r="J99" s="95"/>
      <c r="K99" s="58"/>
      <c r="L99" s="58"/>
      <c r="M99" s="58"/>
    </row>
    <row r="100" spans="1:13" ht="15.75">
      <c r="A100" s="54"/>
      <c r="B100" s="54"/>
      <c r="D100" s="37"/>
      <c r="F100" s="58"/>
      <c r="J100" s="95"/>
      <c r="K100" s="58"/>
      <c r="L100" s="58"/>
      <c r="M100" s="58"/>
    </row>
    <row r="101" spans="1:13" ht="15.75">
      <c r="A101" s="113" t="s">
        <v>201</v>
      </c>
      <c r="B101" s="54"/>
      <c r="D101" s="37"/>
      <c r="F101" s="58"/>
      <c r="J101" s="95"/>
      <c r="K101" s="58"/>
      <c r="L101" s="58"/>
      <c r="M101" s="58"/>
    </row>
    <row r="102" spans="1:13" ht="15.75">
      <c r="A102" s="113" t="s">
        <v>202</v>
      </c>
      <c r="B102" s="54"/>
      <c r="D102" s="37"/>
      <c r="F102" s="58"/>
      <c r="J102" s="95"/>
      <c r="K102" s="58"/>
      <c r="L102" s="58"/>
      <c r="M102" s="58"/>
    </row>
    <row r="103" spans="1:13" ht="15.75">
      <c r="A103" s="113" t="s">
        <v>207</v>
      </c>
      <c r="B103" s="54"/>
      <c r="D103" s="37"/>
      <c r="F103" s="58"/>
      <c r="J103" s="95"/>
      <c r="K103" s="58"/>
      <c r="L103" s="58"/>
      <c r="M103" s="58"/>
    </row>
    <row r="104" spans="1:13" ht="15.75">
      <c r="A104" s="113"/>
      <c r="B104" s="54"/>
      <c r="D104" s="37"/>
      <c r="F104" s="58"/>
      <c r="J104" s="95"/>
      <c r="K104" s="58"/>
      <c r="L104" s="58"/>
      <c r="M104" s="58"/>
    </row>
    <row r="105" spans="3:15" ht="15">
      <c r="C105" s="86" t="s">
        <v>191</v>
      </c>
      <c r="D105" s="43"/>
      <c r="E105" s="43"/>
      <c r="F105" s="43"/>
      <c r="H105" s="86" t="s">
        <v>198</v>
      </c>
      <c r="I105" s="43"/>
      <c r="J105" s="43"/>
      <c r="K105" s="80"/>
      <c r="L105" s="43"/>
      <c r="M105" s="43"/>
      <c r="N105" s="43"/>
      <c r="O105" s="37"/>
    </row>
    <row r="106" spans="1:14" ht="15">
      <c r="A106" s="88" t="s">
        <v>68</v>
      </c>
      <c r="B106" s="4"/>
      <c r="D106" s="81" t="s">
        <v>24</v>
      </c>
      <c r="E106" s="81" t="s">
        <v>51</v>
      </c>
      <c r="F106" s="82" t="s">
        <v>52</v>
      </c>
      <c r="I106" s="81" t="s">
        <v>24</v>
      </c>
      <c r="J106" s="81" t="s">
        <v>51</v>
      </c>
      <c r="K106" s="84" t="s">
        <v>52</v>
      </c>
      <c r="L106" s="4"/>
      <c r="M106" s="4" t="s">
        <v>53</v>
      </c>
      <c r="N106" s="4" t="s">
        <v>53</v>
      </c>
    </row>
    <row r="107" spans="1:14" ht="12.75">
      <c r="A107" s="4" t="s">
        <v>73</v>
      </c>
      <c r="D107" s="83" t="s">
        <v>59</v>
      </c>
      <c r="E107" s="81" t="s">
        <v>86</v>
      </c>
      <c r="F107" s="82" t="s">
        <v>54</v>
      </c>
      <c r="I107" s="81"/>
      <c r="J107" s="81" t="s">
        <v>86</v>
      </c>
      <c r="K107" s="84" t="s">
        <v>54</v>
      </c>
      <c r="L107" s="4"/>
      <c r="M107" s="4" t="s">
        <v>55</v>
      </c>
      <c r="N107" s="81" t="s">
        <v>61</v>
      </c>
    </row>
    <row r="108" spans="1:13" ht="38.25">
      <c r="A108" s="87"/>
      <c r="B108" s="37"/>
      <c r="C108" s="25" t="s">
        <v>13</v>
      </c>
      <c r="D108" s="33" t="s">
        <v>60</v>
      </c>
      <c r="E108" s="33" t="s">
        <v>60</v>
      </c>
      <c r="F108" s="191">
        <f>'11.Bill Impact (no commod. in.)'!F109</f>
        <v>3.79</v>
      </c>
      <c r="H108" s="25" t="s">
        <v>13</v>
      </c>
      <c r="I108" s="33" t="s">
        <v>60</v>
      </c>
      <c r="J108" s="33" t="s">
        <v>60</v>
      </c>
      <c r="K108" s="58">
        <f>'10. 2004 Rate Schedule '!F22</f>
        <v>3.79</v>
      </c>
      <c r="L108" s="58"/>
      <c r="M108" s="58"/>
    </row>
    <row r="109" spans="3:13" ht="25.5">
      <c r="C109" s="25" t="s">
        <v>193</v>
      </c>
      <c r="D109">
        <v>1000</v>
      </c>
      <c r="E109" s="192">
        <f>'11.Bill Impact (no commod. in.)'!E110</f>
        <v>0.0066</v>
      </c>
      <c r="F109" s="58">
        <f>D109*E109</f>
        <v>6.6</v>
      </c>
      <c r="H109" s="25" t="s">
        <v>193</v>
      </c>
      <c r="I109">
        <f>D109</f>
        <v>1000</v>
      </c>
      <c r="J109" s="94">
        <f>'10. 2004 Rate Schedule '!F23</f>
        <v>0.006223365226976808</v>
      </c>
      <c r="K109" s="58">
        <f>I109*J109</f>
        <v>6.223365226976807</v>
      </c>
      <c r="L109" s="58"/>
      <c r="M109" s="58"/>
    </row>
    <row r="110" spans="3:13" ht="25.5">
      <c r="C110" s="25" t="s">
        <v>194</v>
      </c>
      <c r="D110">
        <v>1000</v>
      </c>
      <c r="E110" s="75">
        <v>0.0229</v>
      </c>
      <c r="F110" s="58">
        <f>D110*E110</f>
        <v>22.9</v>
      </c>
      <c r="H110" s="25" t="s">
        <v>194</v>
      </c>
      <c r="I110">
        <v>1000</v>
      </c>
      <c r="J110" s="95">
        <f>E110</f>
        <v>0.0229</v>
      </c>
      <c r="K110" s="58">
        <f>I110*J110</f>
        <v>22.9</v>
      </c>
      <c r="L110" s="58"/>
      <c r="M110" s="58"/>
    </row>
    <row r="111" spans="3:13" ht="25.5">
      <c r="C111" s="25" t="s">
        <v>200</v>
      </c>
      <c r="D111">
        <f>D109</f>
        <v>1000</v>
      </c>
      <c r="E111" s="75">
        <v>0.043</v>
      </c>
      <c r="F111" s="58">
        <f>D111*E111</f>
        <v>43</v>
      </c>
      <c r="H111" s="25" t="s">
        <v>200</v>
      </c>
      <c r="I111">
        <v>750</v>
      </c>
      <c r="J111" s="95">
        <v>0.047</v>
      </c>
      <c r="K111" s="58">
        <f>I111*J111</f>
        <v>35.25</v>
      </c>
      <c r="L111" s="58"/>
      <c r="M111" s="58"/>
    </row>
    <row r="112" spans="3:11" ht="25.5">
      <c r="C112" s="6"/>
      <c r="H112" s="25" t="s">
        <v>200</v>
      </c>
      <c r="I112">
        <f>I110-I111</f>
        <v>250</v>
      </c>
      <c r="J112" s="95">
        <v>0.055</v>
      </c>
      <c r="K112" s="58">
        <f>I112*J112</f>
        <v>13.75</v>
      </c>
    </row>
    <row r="113" spans="3:11" ht="12.75">
      <c r="C113" s="6"/>
      <c r="H113" s="25"/>
      <c r="J113" s="95"/>
      <c r="K113" s="58"/>
    </row>
    <row r="114" spans="3:14" ht="12.75">
      <c r="C114" t="s">
        <v>191</v>
      </c>
      <c r="F114" s="96">
        <f>SUM(F108:F111)</f>
        <v>76.28999999999999</v>
      </c>
      <c r="H114" t="s">
        <v>196</v>
      </c>
      <c r="K114" s="96">
        <f>SUM(K108:K112)</f>
        <v>81.91336522697681</v>
      </c>
      <c r="L114" s="58"/>
      <c r="M114" s="58">
        <f>K114-F114</f>
        <v>5.623365226976816</v>
      </c>
      <c r="N114" s="79">
        <f>K114/F114-1</f>
        <v>0.07371038441442934</v>
      </c>
    </row>
    <row r="115" spans="6:14" ht="12.75">
      <c r="F115" s="66"/>
      <c r="K115" s="66"/>
      <c r="L115" s="58"/>
      <c r="M115" s="58"/>
      <c r="N115" s="85"/>
    </row>
    <row r="116" spans="6:13" ht="12.75">
      <c r="F116" s="58"/>
      <c r="J116" s="95"/>
      <c r="K116" s="58"/>
      <c r="L116" s="58"/>
      <c r="M116" s="58"/>
    </row>
    <row r="117" spans="1:14" ht="15">
      <c r="A117" s="88" t="s">
        <v>68</v>
      </c>
      <c r="B117" s="4"/>
      <c r="D117" s="81" t="s">
        <v>24</v>
      </c>
      <c r="E117" s="81" t="s">
        <v>51</v>
      </c>
      <c r="F117" s="82" t="s">
        <v>52</v>
      </c>
      <c r="I117" s="81" t="s">
        <v>24</v>
      </c>
      <c r="J117" s="81" t="s">
        <v>51</v>
      </c>
      <c r="K117" s="84" t="s">
        <v>52</v>
      </c>
      <c r="L117" s="4"/>
      <c r="M117" s="4" t="s">
        <v>53</v>
      </c>
      <c r="N117" s="4" t="s">
        <v>53</v>
      </c>
    </row>
    <row r="118" spans="1:14" ht="12.75">
      <c r="A118" s="4" t="s">
        <v>75</v>
      </c>
      <c r="D118" s="83" t="s">
        <v>59</v>
      </c>
      <c r="E118" s="81" t="s">
        <v>86</v>
      </c>
      <c r="F118" s="82" t="s">
        <v>54</v>
      </c>
      <c r="I118" s="81"/>
      <c r="J118" s="81" t="s">
        <v>86</v>
      </c>
      <c r="K118" s="84" t="s">
        <v>54</v>
      </c>
      <c r="L118" s="4"/>
      <c r="M118" s="4" t="s">
        <v>55</v>
      </c>
      <c r="N118" s="81" t="s">
        <v>61</v>
      </c>
    </row>
    <row r="119" spans="1:13" ht="38.25">
      <c r="A119" s="87"/>
      <c r="B119" s="37"/>
      <c r="C119" s="25" t="s">
        <v>13</v>
      </c>
      <c r="D119" s="33" t="s">
        <v>60</v>
      </c>
      <c r="E119" s="33" t="s">
        <v>60</v>
      </c>
      <c r="F119" s="93">
        <f>F108</f>
        <v>3.79</v>
      </c>
      <c r="H119" s="25" t="s">
        <v>13</v>
      </c>
      <c r="I119" s="33" t="s">
        <v>60</v>
      </c>
      <c r="J119" s="33" t="s">
        <v>60</v>
      </c>
      <c r="K119" s="58">
        <f>K108</f>
        <v>3.79</v>
      </c>
      <c r="L119" s="58"/>
      <c r="M119" s="58"/>
    </row>
    <row r="120" spans="3:13" ht="25.5">
      <c r="C120" s="25" t="s">
        <v>193</v>
      </c>
      <c r="D120">
        <v>2000</v>
      </c>
      <c r="E120" s="75">
        <f>E109</f>
        <v>0.0066</v>
      </c>
      <c r="F120" s="58">
        <f>D120*E120</f>
        <v>13.2</v>
      </c>
      <c r="H120" s="25" t="s">
        <v>193</v>
      </c>
      <c r="I120">
        <f>D120</f>
        <v>2000</v>
      </c>
      <c r="J120" s="95">
        <f>J109</f>
        <v>0.006223365226976808</v>
      </c>
      <c r="K120" s="58">
        <f>I120*J120</f>
        <v>12.446730453953615</v>
      </c>
      <c r="L120" s="58"/>
      <c r="M120" s="58"/>
    </row>
    <row r="121" spans="3:13" ht="25.5">
      <c r="C121" s="25" t="s">
        <v>194</v>
      </c>
      <c r="D121">
        <v>2000</v>
      </c>
      <c r="E121" s="75">
        <f>E110</f>
        <v>0.0229</v>
      </c>
      <c r="F121" s="58">
        <f>D121*E121</f>
        <v>45.8</v>
      </c>
      <c r="H121" s="25" t="s">
        <v>194</v>
      </c>
      <c r="I121">
        <v>2000</v>
      </c>
      <c r="J121" s="95">
        <f>E121</f>
        <v>0.0229</v>
      </c>
      <c r="K121" s="58">
        <f>I121*J121</f>
        <v>45.8</v>
      </c>
      <c r="L121" s="58"/>
      <c r="M121" s="58"/>
    </row>
    <row r="122" spans="3:13" ht="25.5">
      <c r="C122" s="25" t="s">
        <v>200</v>
      </c>
      <c r="D122">
        <f>D120</f>
        <v>2000</v>
      </c>
      <c r="E122" s="75">
        <f>E111</f>
        <v>0.043</v>
      </c>
      <c r="F122" s="58">
        <f>D122*E122</f>
        <v>86</v>
      </c>
      <c r="H122" s="25" t="s">
        <v>200</v>
      </c>
      <c r="I122">
        <v>750</v>
      </c>
      <c r="J122" s="95">
        <f>J111</f>
        <v>0.047</v>
      </c>
      <c r="K122" s="58">
        <f>I122*J122</f>
        <v>35.25</v>
      </c>
      <c r="L122" s="58"/>
      <c r="M122" s="58"/>
    </row>
    <row r="123" spans="3:13" ht="25.5">
      <c r="C123" s="25"/>
      <c r="E123" s="75"/>
      <c r="F123" s="58"/>
      <c r="H123" s="25" t="s">
        <v>200</v>
      </c>
      <c r="I123">
        <f>I121-I122</f>
        <v>1250</v>
      </c>
      <c r="J123" s="95">
        <f>J112</f>
        <v>0.055</v>
      </c>
      <c r="K123" s="58">
        <f>I123*J123</f>
        <v>68.75</v>
      </c>
      <c r="L123" s="58"/>
      <c r="M123" s="58"/>
    </row>
    <row r="124" spans="3:10" ht="12.75">
      <c r="C124" s="6"/>
      <c r="H124" s="6"/>
      <c r="J124" s="95"/>
    </row>
    <row r="125" spans="3:14" ht="12.75">
      <c r="C125" t="s">
        <v>191</v>
      </c>
      <c r="F125" s="96">
        <f>SUM(F119:F122)</f>
        <v>148.79</v>
      </c>
      <c r="H125" t="s">
        <v>196</v>
      </c>
      <c r="K125" s="96">
        <f>SUM(K119:K123)</f>
        <v>166.03673045395362</v>
      </c>
      <c r="L125" s="58"/>
      <c r="M125" s="58">
        <f>K125-F125</f>
        <v>17.24673045395363</v>
      </c>
      <c r="N125" s="79">
        <f>K125/F125-1</f>
        <v>0.11591323646719287</v>
      </c>
    </row>
    <row r="126" spans="6:14" ht="12.75">
      <c r="F126" s="66"/>
      <c r="K126" s="66"/>
      <c r="L126" s="58"/>
      <c r="M126" s="58"/>
      <c r="N126" s="85"/>
    </row>
    <row r="127" spans="6:13" ht="12.75">
      <c r="F127" s="58"/>
      <c r="J127" s="95"/>
      <c r="K127" s="58"/>
      <c r="L127" s="58"/>
      <c r="M127" s="58"/>
    </row>
    <row r="128" spans="1:14" ht="15">
      <c r="A128" s="88" t="s">
        <v>68</v>
      </c>
      <c r="B128" s="4"/>
      <c r="D128" s="81" t="s">
        <v>24</v>
      </c>
      <c r="E128" s="81" t="s">
        <v>51</v>
      </c>
      <c r="F128" s="82" t="s">
        <v>52</v>
      </c>
      <c r="I128" s="81" t="s">
        <v>24</v>
      </c>
      <c r="J128" s="81" t="s">
        <v>51</v>
      </c>
      <c r="K128" s="84" t="s">
        <v>52</v>
      </c>
      <c r="L128" s="4"/>
      <c r="M128" s="4" t="s">
        <v>53</v>
      </c>
      <c r="N128" s="4" t="s">
        <v>53</v>
      </c>
    </row>
    <row r="129" spans="1:14" ht="12.75">
      <c r="A129" s="4" t="s">
        <v>228</v>
      </c>
      <c r="D129" s="83" t="s">
        <v>59</v>
      </c>
      <c r="E129" s="81" t="s">
        <v>86</v>
      </c>
      <c r="F129" s="82" t="s">
        <v>54</v>
      </c>
      <c r="I129" s="81"/>
      <c r="J129" s="81" t="s">
        <v>86</v>
      </c>
      <c r="K129" s="84" t="s">
        <v>54</v>
      </c>
      <c r="L129" s="4"/>
      <c r="M129" s="4" t="s">
        <v>55</v>
      </c>
      <c r="N129" s="81" t="s">
        <v>61</v>
      </c>
    </row>
    <row r="130" spans="1:13" ht="38.25">
      <c r="A130" s="87"/>
      <c r="B130" s="37"/>
      <c r="C130" s="25" t="s">
        <v>13</v>
      </c>
      <c r="D130" s="33" t="s">
        <v>60</v>
      </c>
      <c r="E130" s="33" t="s">
        <v>60</v>
      </c>
      <c r="F130" s="93">
        <f>F108</f>
        <v>3.79</v>
      </c>
      <c r="H130" s="25" t="s">
        <v>13</v>
      </c>
      <c r="I130" s="33" t="s">
        <v>60</v>
      </c>
      <c r="J130" s="33" t="s">
        <v>60</v>
      </c>
      <c r="K130" s="58">
        <f>K108</f>
        <v>3.79</v>
      </c>
      <c r="L130" s="58"/>
      <c r="M130" s="58"/>
    </row>
    <row r="131" spans="3:13" ht="25.5">
      <c r="C131" s="25" t="s">
        <v>193</v>
      </c>
      <c r="D131">
        <v>5000</v>
      </c>
      <c r="E131" s="75">
        <f>E109</f>
        <v>0.0066</v>
      </c>
      <c r="F131" s="58">
        <f>D131*E131</f>
        <v>33</v>
      </c>
      <c r="H131" s="25" t="s">
        <v>193</v>
      </c>
      <c r="I131">
        <f>D131</f>
        <v>5000</v>
      </c>
      <c r="J131" s="95">
        <f>J109</f>
        <v>0.006223365226976808</v>
      </c>
      <c r="K131" s="58">
        <f>I131*J131</f>
        <v>31.11682613488404</v>
      </c>
      <c r="L131" s="58"/>
      <c r="M131" s="58"/>
    </row>
    <row r="132" spans="3:13" ht="25.5">
      <c r="C132" s="25" t="s">
        <v>194</v>
      </c>
      <c r="D132">
        <f>D131</f>
        <v>5000</v>
      </c>
      <c r="E132" s="75">
        <f>E110</f>
        <v>0.0229</v>
      </c>
      <c r="F132" s="58">
        <f>D132*E132</f>
        <v>114.5</v>
      </c>
      <c r="H132" s="25" t="s">
        <v>194</v>
      </c>
      <c r="I132">
        <f>D132</f>
        <v>5000</v>
      </c>
      <c r="J132" s="95">
        <f>E132</f>
        <v>0.0229</v>
      </c>
      <c r="K132" s="58">
        <f>I132*J132</f>
        <v>114.5</v>
      </c>
      <c r="L132" s="58"/>
      <c r="M132" s="58"/>
    </row>
    <row r="133" spans="3:13" ht="25.5">
      <c r="C133" s="25" t="s">
        <v>200</v>
      </c>
      <c r="D133">
        <f>D131</f>
        <v>5000</v>
      </c>
      <c r="E133" s="75">
        <f>E111</f>
        <v>0.043</v>
      </c>
      <c r="F133" s="58">
        <f>D133*E133</f>
        <v>214.99999999999997</v>
      </c>
      <c r="H133" s="25" t="s">
        <v>200</v>
      </c>
      <c r="I133">
        <v>750</v>
      </c>
      <c r="J133" s="95">
        <f>J122</f>
        <v>0.047</v>
      </c>
      <c r="K133" s="58">
        <f>I133*J133</f>
        <v>35.25</v>
      </c>
      <c r="L133" s="58"/>
      <c r="M133" s="58"/>
    </row>
    <row r="134" spans="3:13" ht="25.5">
      <c r="C134" s="25"/>
      <c r="E134" s="75"/>
      <c r="F134" s="58"/>
      <c r="H134" s="25" t="s">
        <v>200</v>
      </c>
      <c r="I134">
        <f>I132-I133</f>
        <v>4250</v>
      </c>
      <c r="J134" s="95">
        <f>J112</f>
        <v>0.055</v>
      </c>
      <c r="K134" s="58">
        <f>I134*J134</f>
        <v>233.75</v>
      </c>
      <c r="L134" s="58"/>
      <c r="M134" s="58"/>
    </row>
    <row r="135" spans="3:10" ht="12.75">
      <c r="C135" s="6"/>
      <c r="H135" s="6"/>
      <c r="J135" s="95"/>
    </row>
    <row r="136" spans="3:14" ht="12.75">
      <c r="C136" t="s">
        <v>191</v>
      </c>
      <c r="F136" s="96">
        <f>SUM(F130:F133)</f>
        <v>366.28999999999996</v>
      </c>
      <c r="H136" t="s">
        <v>196</v>
      </c>
      <c r="K136" s="96">
        <f>SUM(K130:K134)</f>
        <v>418.40682613488406</v>
      </c>
      <c r="L136" s="58"/>
      <c r="M136" s="58">
        <f>K136-F136</f>
        <v>52.11682613488409</v>
      </c>
      <c r="N136" s="79">
        <f>K136/F136-1</f>
        <v>0.14228296195605705</v>
      </c>
    </row>
    <row r="137" spans="6:13" ht="12.75">
      <c r="F137" s="58"/>
      <c r="J137" s="95"/>
      <c r="K137" s="58"/>
      <c r="L137" s="58"/>
      <c r="M137" s="58"/>
    </row>
    <row r="138" spans="3:14" ht="12.75">
      <c r="C138" s="197"/>
      <c r="D138" s="37"/>
      <c r="E138" s="198"/>
      <c r="F138" s="66"/>
      <c r="G138" s="37"/>
      <c r="H138" s="197"/>
      <c r="I138" s="37"/>
      <c r="J138" s="196"/>
      <c r="K138" s="66"/>
      <c r="L138" s="66"/>
      <c r="M138" s="66"/>
      <c r="N138" s="37"/>
    </row>
    <row r="139" spans="1:14" ht="15">
      <c r="A139" s="88" t="s">
        <v>68</v>
      </c>
      <c r="B139" s="4"/>
      <c r="D139" s="81" t="s">
        <v>24</v>
      </c>
      <c r="E139" s="81" t="s">
        <v>51</v>
      </c>
      <c r="F139" s="82" t="s">
        <v>52</v>
      </c>
      <c r="I139" s="81" t="s">
        <v>24</v>
      </c>
      <c r="J139" s="81" t="s">
        <v>51</v>
      </c>
      <c r="K139" s="84" t="s">
        <v>52</v>
      </c>
      <c r="L139" s="4"/>
      <c r="M139" s="4" t="s">
        <v>53</v>
      </c>
      <c r="N139" s="4" t="s">
        <v>53</v>
      </c>
    </row>
    <row r="140" spans="1:14" ht="12.75">
      <c r="A140" s="4" t="s">
        <v>229</v>
      </c>
      <c r="D140" s="83" t="s">
        <v>59</v>
      </c>
      <c r="E140" s="81" t="s">
        <v>86</v>
      </c>
      <c r="F140" s="82" t="s">
        <v>54</v>
      </c>
      <c r="I140" s="81"/>
      <c r="J140" s="81" t="s">
        <v>86</v>
      </c>
      <c r="K140" s="84" t="s">
        <v>54</v>
      </c>
      <c r="L140" s="4"/>
      <c r="M140" s="4" t="s">
        <v>55</v>
      </c>
      <c r="N140" s="81" t="s">
        <v>61</v>
      </c>
    </row>
    <row r="141" spans="1:13" ht="38.25">
      <c r="A141" s="87"/>
      <c r="B141" s="37"/>
      <c r="C141" s="25" t="s">
        <v>13</v>
      </c>
      <c r="D141" s="33" t="s">
        <v>60</v>
      </c>
      <c r="E141" s="33" t="s">
        <v>60</v>
      </c>
      <c r="F141" s="93">
        <f>F108</f>
        <v>3.79</v>
      </c>
      <c r="H141" s="25" t="s">
        <v>13</v>
      </c>
      <c r="I141" s="33" t="s">
        <v>60</v>
      </c>
      <c r="J141" s="33" t="s">
        <v>60</v>
      </c>
      <c r="K141" s="58">
        <f>K108</f>
        <v>3.79</v>
      </c>
      <c r="L141" s="58"/>
      <c r="M141" s="58"/>
    </row>
    <row r="142" spans="3:13" ht="25.5">
      <c r="C142" s="25" t="s">
        <v>193</v>
      </c>
      <c r="D142">
        <v>10000</v>
      </c>
      <c r="E142" s="75">
        <f>E109</f>
        <v>0.0066</v>
      </c>
      <c r="F142" s="58">
        <f>D142*E142</f>
        <v>66</v>
      </c>
      <c r="H142" s="25" t="s">
        <v>193</v>
      </c>
      <c r="I142">
        <f>D142</f>
        <v>10000</v>
      </c>
      <c r="J142" s="95">
        <f>J109</f>
        <v>0.006223365226976808</v>
      </c>
      <c r="K142" s="58">
        <f>I142*J142</f>
        <v>62.23365226976808</v>
      </c>
      <c r="L142" s="58"/>
      <c r="M142" s="58"/>
    </row>
    <row r="143" spans="3:15" ht="25.5">
      <c r="C143" s="25" t="s">
        <v>194</v>
      </c>
      <c r="D143">
        <f>D142</f>
        <v>10000</v>
      </c>
      <c r="E143" s="75">
        <f>E132</f>
        <v>0.0229</v>
      </c>
      <c r="F143" s="58">
        <f>D143*E143</f>
        <v>229</v>
      </c>
      <c r="H143" s="25" t="s">
        <v>194</v>
      </c>
      <c r="I143">
        <f>D143</f>
        <v>10000</v>
      </c>
      <c r="J143" s="95">
        <f>E143</f>
        <v>0.0229</v>
      </c>
      <c r="K143" s="58">
        <f>I143*J143</f>
        <v>229</v>
      </c>
      <c r="L143" s="58"/>
      <c r="M143" s="58"/>
      <c r="O143" s="37"/>
    </row>
    <row r="144" spans="3:15" ht="25.5">
      <c r="C144" s="25" t="s">
        <v>200</v>
      </c>
      <c r="D144">
        <f>D142</f>
        <v>10000</v>
      </c>
      <c r="E144" s="75">
        <f>E133</f>
        <v>0.043</v>
      </c>
      <c r="F144" s="58">
        <f>D144*E144</f>
        <v>429.99999999999994</v>
      </c>
      <c r="H144" s="25" t="s">
        <v>200</v>
      </c>
      <c r="I144">
        <v>750</v>
      </c>
      <c r="J144" s="95">
        <f>J133</f>
        <v>0.047</v>
      </c>
      <c r="K144" s="58">
        <f>I144*J144</f>
        <v>35.25</v>
      </c>
      <c r="L144" s="58"/>
      <c r="M144" s="58"/>
      <c r="O144" s="37"/>
    </row>
    <row r="145" spans="3:15" ht="25.5">
      <c r="C145" s="25"/>
      <c r="E145" s="75"/>
      <c r="F145" s="58"/>
      <c r="H145" s="25" t="s">
        <v>200</v>
      </c>
      <c r="I145">
        <f>I143-I144</f>
        <v>9250</v>
      </c>
      <c r="J145" s="95">
        <f>J134</f>
        <v>0.055</v>
      </c>
      <c r="K145" s="58">
        <f>I145*J145</f>
        <v>508.75</v>
      </c>
      <c r="L145" s="58"/>
      <c r="M145" s="58"/>
      <c r="O145" s="37"/>
    </row>
    <row r="146" spans="3:15" ht="12.75">
      <c r="C146" s="6"/>
      <c r="H146" s="6"/>
      <c r="J146" s="95"/>
      <c r="O146" s="37"/>
    </row>
    <row r="147" spans="3:15" ht="18" customHeight="1">
      <c r="C147" t="s">
        <v>191</v>
      </c>
      <c r="F147" s="96">
        <f>SUM(F141:F144)</f>
        <v>728.79</v>
      </c>
      <c r="H147" t="s">
        <v>196</v>
      </c>
      <c r="K147" s="96">
        <f>SUM(K141:K145)</f>
        <v>839.023652269768</v>
      </c>
      <c r="L147" s="58"/>
      <c r="M147" s="58">
        <f>K147-F147</f>
        <v>110.23365226976807</v>
      </c>
      <c r="N147" s="79">
        <f>K147/F147-1</f>
        <v>0.1512557146362712</v>
      </c>
      <c r="O147" s="37"/>
    </row>
    <row r="148" spans="6:15" ht="12.75">
      <c r="F148" s="66"/>
      <c r="K148" s="66"/>
      <c r="L148" s="58"/>
      <c r="M148" s="58"/>
      <c r="N148" s="85"/>
      <c r="O148" s="37"/>
    </row>
    <row r="149" spans="6:15" ht="12.75">
      <c r="F149" s="58"/>
      <c r="J149" s="95"/>
      <c r="K149" s="58"/>
      <c r="L149" s="58"/>
      <c r="M149" s="58"/>
      <c r="O149" s="37"/>
    </row>
    <row r="150" spans="1:15" ht="15">
      <c r="A150" s="88" t="s">
        <v>68</v>
      </c>
      <c r="B150" s="4"/>
      <c r="D150" s="81" t="s">
        <v>24</v>
      </c>
      <c r="E150" s="81" t="s">
        <v>51</v>
      </c>
      <c r="F150" s="82" t="s">
        <v>52</v>
      </c>
      <c r="I150" s="81" t="s">
        <v>24</v>
      </c>
      <c r="J150" s="81" t="s">
        <v>51</v>
      </c>
      <c r="K150" s="84" t="s">
        <v>52</v>
      </c>
      <c r="L150" s="4"/>
      <c r="M150" s="4" t="s">
        <v>53</v>
      </c>
      <c r="N150" s="4" t="s">
        <v>53</v>
      </c>
      <c r="O150" s="37"/>
    </row>
    <row r="151" spans="1:15" ht="12.75">
      <c r="A151" s="4" t="s">
        <v>230</v>
      </c>
      <c r="D151" s="83" t="s">
        <v>59</v>
      </c>
      <c r="E151" s="81" t="s">
        <v>86</v>
      </c>
      <c r="F151" s="82" t="s">
        <v>54</v>
      </c>
      <c r="I151" s="81"/>
      <c r="J151" s="81" t="s">
        <v>86</v>
      </c>
      <c r="K151" s="84" t="s">
        <v>54</v>
      </c>
      <c r="L151" s="4"/>
      <c r="M151" s="4" t="s">
        <v>55</v>
      </c>
      <c r="N151" s="81" t="s">
        <v>61</v>
      </c>
      <c r="O151" s="37"/>
    </row>
    <row r="152" spans="1:16" ht="38.25">
      <c r="A152" s="87"/>
      <c r="B152" s="37"/>
      <c r="C152" s="25" t="s">
        <v>13</v>
      </c>
      <c r="D152" s="33" t="s">
        <v>60</v>
      </c>
      <c r="E152" s="33" t="s">
        <v>60</v>
      </c>
      <c r="F152" s="93">
        <f>F108</f>
        <v>3.79</v>
      </c>
      <c r="H152" s="25" t="s">
        <v>13</v>
      </c>
      <c r="I152" s="33" t="s">
        <v>60</v>
      </c>
      <c r="J152" s="33" t="s">
        <v>60</v>
      </c>
      <c r="K152" s="58">
        <f>K108</f>
        <v>3.79</v>
      </c>
      <c r="L152" s="58"/>
      <c r="M152" s="58"/>
      <c r="O152" s="37"/>
      <c r="P152" s="37"/>
    </row>
    <row r="153" spans="3:16" ht="25.5">
      <c r="C153" s="25" t="s">
        <v>193</v>
      </c>
      <c r="D153">
        <v>15000</v>
      </c>
      <c r="E153" s="75">
        <f>E109</f>
        <v>0.0066</v>
      </c>
      <c r="F153" s="58">
        <f>D153*E153</f>
        <v>99</v>
      </c>
      <c r="H153" s="25" t="s">
        <v>193</v>
      </c>
      <c r="I153">
        <f>D153</f>
        <v>15000</v>
      </c>
      <c r="J153" s="95">
        <f>J109</f>
        <v>0.006223365226976808</v>
      </c>
      <c r="K153" s="58">
        <f>I153*J153</f>
        <v>93.35047840465212</v>
      </c>
      <c r="L153" s="58"/>
      <c r="M153" s="58"/>
      <c r="O153" s="37"/>
      <c r="P153" s="37"/>
    </row>
    <row r="154" spans="3:16" ht="25.5">
      <c r="C154" s="25" t="s">
        <v>194</v>
      </c>
      <c r="D154">
        <f>D153</f>
        <v>15000</v>
      </c>
      <c r="E154" s="75">
        <f>E132</f>
        <v>0.0229</v>
      </c>
      <c r="F154" s="58">
        <f>D154*E154</f>
        <v>343.5</v>
      </c>
      <c r="H154" s="25" t="s">
        <v>194</v>
      </c>
      <c r="I154">
        <f>D154</f>
        <v>15000</v>
      </c>
      <c r="J154" s="95">
        <f>E154</f>
        <v>0.0229</v>
      </c>
      <c r="K154" s="58">
        <f>I154*J154</f>
        <v>343.5</v>
      </c>
      <c r="L154" s="58"/>
      <c r="M154" s="58"/>
      <c r="O154" s="37"/>
      <c r="P154" s="37"/>
    </row>
    <row r="155" spans="3:16" ht="25.5">
      <c r="C155" s="25" t="s">
        <v>200</v>
      </c>
      <c r="D155">
        <f>D153</f>
        <v>15000</v>
      </c>
      <c r="E155" s="75">
        <f>E133</f>
        <v>0.043</v>
      </c>
      <c r="F155" s="58">
        <f>D155*E155</f>
        <v>645</v>
      </c>
      <c r="H155" s="25" t="s">
        <v>200</v>
      </c>
      <c r="I155">
        <v>750</v>
      </c>
      <c r="J155" s="95">
        <f>J144</f>
        <v>0.047</v>
      </c>
      <c r="K155" s="58">
        <f>I155*J155</f>
        <v>35.25</v>
      </c>
      <c r="L155" s="58"/>
      <c r="M155" s="58"/>
      <c r="O155" s="37"/>
      <c r="P155" s="37"/>
    </row>
    <row r="156" spans="3:16" ht="25.5">
      <c r="C156" s="25"/>
      <c r="E156" s="75"/>
      <c r="F156" s="58"/>
      <c r="H156" s="25" t="s">
        <v>200</v>
      </c>
      <c r="I156">
        <f>I154-I155</f>
        <v>14250</v>
      </c>
      <c r="J156" s="95">
        <f>J134</f>
        <v>0.055</v>
      </c>
      <c r="K156" s="58">
        <f>I156*J156</f>
        <v>783.75</v>
      </c>
      <c r="L156" s="58"/>
      <c r="M156" s="58"/>
      <c r="O156" s="37"/>
      <c r="P156" s="37"/>
    </row>
    <row r="157" spans="3:16" ht="12.75">
      <c r="C157" s="6"/>
      <c r="H157" s="6"/>
      <c r="J157" s="95"/>
      <c r="O157" s="37"/>
      <c r="P157" s="37"/>
    </row>
    <row r="158" spans="3:16" ht="12.75">
      <c r="C158" t="s">
        <v>191</v>
      </c>
      <c r="F158" s="96">
        <f>SUM(F152:F155)</f>
        <v>1091.29</v>
      </c>
      <c r="H158" t="s">
        <v>196</v>
      </c>
      <c r="K158" s="96">
        <f>SUM(K152:K156)</f>
        <v>1259.6404784046522</v>
      </c>
      <c r="L158" s="58"/>
      <c r="M158" s="58">
        <f>K158-F158</f>
        <v>168.35047840465222</v>
      </c>
      <c r="N158" s="79">
        <f>K158/F158-1</f>
        <v>0.1542674068347114</v>
      </c>
      <c r="O158" s="37"/>
      <c r="P158" s="37"/>
    </row>
    <row r="159" spans="6:16" ht="12.75">
      <c r="F159" s="58"/>
      <c r="J159" s="95"/>
      <c r="K159" s="58"/>
      <c r="L159" s="58"/>
      <c r="M159" s="58"/>
      <c r="O159" s="37"/>
      <c r="P159" s="37"/>
    </row>
    <row r="160" spans="1:18" ht="13.5" thickBot="1">
      <c r="A160" s="273"/>
      <c r="B160" s="273"/>
      <c r="C160" s="277"/>
      <c r="D160" s="273"/>
      <c r="E160" s="278"/>
      <c r="F160" s="274"/>
      <c r="G160" s="273"/>
      <c r="H160" s="277"/>
      <c r="I160" s="273"/>
      <c r="J160" s="275"/>
      <c r="K160" s="274"/>
      <c r="L160" s="274"/>
      <c r="M160" s="274"/>
      <c r="N160" s="273"/>
      <c r="O160" s="273"/>
      <c r="P160" s="273"/>
      <c r="Q160" s="273"/>
      <c r="R160" s="273"/>
    </row>
    <row r="161" spans="6:13" ht="12.75">
      <c r="F161" s="58"/>
      <c r="J161" s="95"/>
      <c r="K161" s="58"/>
      <c r="L161" s="58"/>
      <c r="M161" s="58"/>
    </row>
    <row r="162" spans="1:13" ht="15.75">
      <c r="A162" s="254" t="s">
        <v>333</v>
      </c>
      <c r="B162" s="254"/>
      <c r="C162" s="252"/>
      <c r="D162" s="37"/>
      <c r="F162" s="58"/>
      <c r="J162" s="95"/>
      <c r="K162" s="58"/>
      <c r="L162" s="58"/>
      <c r="M162" s="58"/>
    </row>
    <row r="163" spans="1:13" ht="15.75">
      <c r="A163" s="254"/>
      <c r="B163" s="54"/>
      <c r="D163" s="37"/>
      <c r="F163" s="58"/>
      <c r="J163" s="95"/>
      <c r="K163" s="58"/>
      <c r="L163" s="58"/>
      <c r="M163" s="58"/>
    </row>
    <row r="164" spans="1:13" ht="15.75">
      <c r="A164" s="267" t="s">
        <v>201</v>
      </c>
      <c r="B164" s="54"/>
      <c r="D164" s="37"/>
      <c r="F164" s="58"/>
      <c r="J164" s="95"/>
      <c r="K164" s="58"/>
      <c r="L164" s="58"/>
      <c r="M164" s="58"/>
    </row>
    <row r="165" spans="1:13" ht="15.75">
      <c r="A165" s="267" t="s">
        <v>202</v>
      </c>
      <c r="B165" s="54"/>
      <c r="D165" s="37"/>
      <c r="F165" s="58"/>
      <c r="J165" s="95"/>
      <c r="K165" s="58"/>
      <c r="L165" s="58"/>
      <c r="M165" s="58"/>
    </row>
    <row r="166" spans="1:13" ht="12" customHeight="1">
      <c r="A166" s="267" t="s">
        <v>207</v>
      </c>
      <c r="B166" s="54"/>
      <c r="D166" s="37"/>
      <c r="F166" s="58"/>
      <c r="J166" s="95"/>
      <c r="K166" s="58"/>
      <c r="L166" s="58"/>
      <c r="M166" s="58"/>
    </row>
    <row r="167" spans="1:13" ht="12" customHeight="1">
      <c r="A167" s="267"/>
      <c r="B167" s="54"/>
      <c r="D167" s="37"/>
      <c r="F167" s="58"/>
      <c r="J167" s="95"/>
      <c r="K167" s="58"/>
      <c r="L167" s="58"/>
      <c r="M167" s="58"/>
    </row>
    <row r="168" spans="1:15" ht="15">
      <c r="A168" s="252"/>
      <c r="C168" s="86" t="s">
        <v>191</v>
      </c>
      <c r="D168" s="43"/>
      <c r="E168" s="43"/>
      <c r="F168" s="43"/>
      <c r="H168" s="86" t="s">
        <v>198</v>
      </c>
      <c r="I168" s="43"/>
      <c r="J168" s="43"/>
      <c r="K168" s="80"/>
      <c r="L168" s="43"/>
      <c r="M168" s="43"/>
      <c r="N168" s="43"/>
      <c r="O168" s="37"/>
    </row>
    <row r="169" spans="1:14" ht="15">
      <c r="A169" s="268" t="s">
        <v>68</v>
      </c>
      <c r="B169" s="4"/>
      <c r="D169" s="81" t="s">
        <v>24</v>
      </c>
      <c r="E169" s="81" t="s">
        <v>51</v>
      </c>
      <c r="F169" s="82" t="s">
        <v>52</v>
      </c>
      <c r="I169" s="81" t="s">
        <v>24</v>
      </c>
      <c r="J169" s="81" t="s">
        <v>51</v>
      </c>
      <c r="K169" s="84" t="s">
        <v>52</v>
      </c>
      <c r="L169" s="4"/>
      <c r="M169" s="4" t="s">
        <v>53</v>
      </c>
      <c r="N169" s="4" t="s">
        <v>53</v>
      </c>
    </row>
    <row r="170" spans="1:14" ht="12.75">
      <c r="A170" s="270" t="s">
        <v>73</v>
      </c>
      <c r="D170" s="83" t="s">
        <v>59</v>
      </c>
      <c r="E170" s="81" t="s">
        <v>86</v>
      </c>
      <c r="F170" s="82" t="s">
        <v>54</v>
      </c>
      <c r="I170" s="81"/>
      <c r="J170" s="81" t="s">
        <v>86</v>
      </c>
      <c r="K170" s="84" t="s">
        <v>54</v>
      </c>
      <c r="L170" s="4"/>
      <c r="M170" s="4" t="s">
        <v>55</v>
      </c>
      <c r="N170" s="81" t="s">
        <v>61</v>
      </c>
    </row>
    <row r="171" spans="1:13" ht="38.25">
      <c r="A171" s="269"/>
      <c r="B171" s="37"/>
      <c r="C171" s="25" t="s">
        <v>13</v>
      </c>
      <c r="D171" s="33" t="s">
        <v>60</v>
      </c>
      <c r="E171" s="33" t="s">
        <v>60</v>
      </c>
      <c r="F171" s="191">
        <f>'11.Bill Impact (no commod. in.)'!F506</f>
        <v>3.79</v>
      </c>
      <c r="H171" s="25" t="s">
        <v>13</v>
      </c>
      <c r="I171" s="33" t="s">
        <v>60</v>
      </c>
      <c r="J171" s="33" t="s">
        <v>60</v>
      </c>
      <c r="K171" s="58">
        <f>'10. 2004 Rate Schedule '!F93</f>
        <v>3.79</v>
      </c>
      <c r="L171" s="58"/>
      <c r="M171" s="58"/>
    </row>
    <row r="172" spans="1:13" ht="25.5">
      <c r="A172" s="252"/>
      <c r="C172" s="25" t="s">
        <v>193</v>
      </c>
      <c r="D172">
        <v>1000</v>
      </c>
      <c r="E172" s="192">
        <f>'11.Bill Impact (no commod. in.)'!E507</f>
        <v>0.0066</v>
      </c>
      <c r="F172" s="58">
        <f>D172*E172</f>
        <v>6.6</v>
      </c>
      <c r="H172" s="25" t="s">
        <v>193</v>
      </c>
      <c r="I172">
        <f>D172</f>
        <v>1000</v>
      </c>
      <c r="J172" s="94">
        <f>'10. 2004 Rate Schedule '!F94</f>
        <v>0.006223365226976808</v>
      </c>
      <c r="K172" s="58">
        <f>I172*J172</f>
        <v>6.223365226976807</v>
      </c>
      <c r="L172" s="58"/>
      <c r="M172" s="58"/>
    </row>
    <row r="173" spans="1:13" ht="25.5">
      <c r="A173" s="252"/>
      <c r="C173" s="25" t="s">
        <v>194</v>
      </c>
      <c r="D173">
        <v>1000</v>
      </c>
      <c r="E173" s="75">
        <v>0.0229</v>
      </c>
      <c r="F173" s="58">
        <f>D173*E173</f>
        <v>22.9</v>
      </c>
      <c r="H173" s="25" t="s">
        <v>194</v>
      </c>
      <c r="I173">
        <v>1000</v>
      </c>
      <c r="J173" s="95">
        <f>E173</f>
        <v>0.0229</v>
      </c>
      <c r="K173" s="58">
        <f>I173*J173</f>
        <v>22.9</v>
      </c>
      <c r="L173" s="58"/>
      <c r="M173" s="58"/>
    </row>
    <row r="174" spans="1:13" ht="25.5">
      <c r="A174" s="252"/>
      <c r="C174" s="25" t="s">
        <v>200</v>
      </c>
      <c r="D174">
        <f>D172</f>
        <v>1000</v>
      </c>
      <c r="E174" s="75">
        <v>0.043</v>
      </c>
      <c r="F174" s="58">
        <f>D174*E174</f>
        <v>43</v>
      </c>
      <c r="H174" s="25" t="s">
        <v>200</v>
      </c>
      <c r="I174">
        <v>750</v>
      </c>
      <c r="J174" s="95">
        <v>0.047</v>
      </c>
      <c r="K174" s="58">
        <f>I174*J174</f>
        <v>35.25</v>
      </c>
      <c r="L174" s="58"/>
      <c r="M174" s="58"/>
    </row>
    <row r="175" spans="1:11" ht="25.5">
      <c r="A175" s="252"/>
      <c r="C175" s="6"/>
      <c r="H175" s="25" t="s">
        <v>200</v>
      </c>
      <c r="I175">
        <f>I173-I174</f>
        <v>250</v>
      </c>
      <c r="J175" s="95">
        <v>0.055</v>
      </c>
      <c r="K175" s="58">
        <f>I175*J175</f>
        <v>13.75</v>
      </c>
    </row>
    <row r="176" spans="1:11" ht="12.75">
      <c r="A176" s="252"/>
      <c r="C176" s="6"/>
      <c r="H176" s="25"/>
      <c r="J176" s="95"/>
      <c r="K176" s="58"/>
    </row>
    <row r="177" spans="1:14" ht="12.75">
      <c r="A177" s="252"/>
      <c r="C177" t="s">
        <v>191</v>
      </c>
      <c r="F177" s="96">
        <f>SUM(F171:F174)</f>
        <v>76.28999999999999</v>
      </c>
      <c r="H177" t="s">
        <v>196</v>
      </c>
      <c r="K177" s="96">
        <f>SUM(K171:K175)</f>
        <v>81.91336522697681</v>
      </c>
      <c r="L177" s="58"/>
      <c r="M177" s="58">
        <f>K177-F177</f>
        <v>5.623365226976816</v>
      </c>
      <c r="N177" s="79">
        <f>K177/F177-1</f>
        <v>0.07371038441442934</v>
      </c>
    </row>
    <row r="178" spans="1:14" ht="12.75">
      <c r="A178" s="252"/>
      <c r="F178" s="66"/>
      <c r="K178" s="66"/>
      <c r="L178" s="58"/>
      <c r="M178" s="58"/>
      <c r="N178" s="85"/>
    </row>
    <row r="179" spans="1:13" ht="12.75">
      <c r="A179" s="252"/>
      <c r="F179" s="58"/>
      <c r="J179" s="95"/>
      <c r="K179" s="58"/>
      <c r="L179" s="58"/>
      <c r="M179" s="58"/>
    </row>
    <row r="180" spans="1:14" ht="15">
      <c r="A180" s="268" t="s">
        <v>68</v>
      </c>
      <c r="B180" s="4"/>
      <c r="D180" s="81" t="s">
        <v>24</v>
      </c>
      <c r="E180" s="81" t="s">
        <v>51</v>
      </c>
      <c r="F180" s="82" t="s">
        <v>52</v>
      </c>
      <c r="I180" s="81" t="s">
        <v>24</v>
      </c>
      <c r="J180" s="81" t="s">
        <v>51</v>
      </c>
      <c r="K180" s="84" t="s">
        <v>52</v>
      </c>
      <c r="L180" s="4"/>
      <c r="M180" s="4" t="s">
        <v>53</v>
      </c>
      <c r="N180" s="4" t="s">
        <v>53</v>
      </c>
    </row>
    <row r="181" spans="1:14" ht="12.75">
      <c r="A181" s="270" t="s">
        <v>75</v>
      </c>
      <c r="D181" s="83" t="s">
        <v>59</v>
      </c>
      <c r="E181" s="81" t="s">
        <v>86</v>
      </c>
      <c r="F181" s="82" t="s">
        <v>54</v>
      </c>
      <c r="I181" s="81"/>
      <c r="J181" s="81" t="s">
        <v>86</v>
      </c>
      <c r="K181" s="84" t="s">
        <v>54</v>
      </c>
      <c r="L181" s="4"/>
      <c r="M181" s="4" t="s">
        <v>55</v>
      </c>
      <c r="N181" s="81" t="s">
        <v>61</v>
      </c>
    </row>
    <row r="182" spans="1:13" ht="38.25">
      <c r="A182" s="269"/>
      <c r="B182" s="37"/>
      <c r="C182" s="25" t="s">
        <v>13</v>
      </c>
      <c r="D182" s="33" t="s">
        <v>60</v>
      </c>
      <c r="E182" s="33" t="s">
        <v>60</v>
      </c>
      <c r="F182" s="93">
        <f>F171</f>
        <v>3.79</v>
      </c>
      <c r="H182" s="25" t="s">
        <v>13</v>
      </c>
      <c r="I182" s="33" t="s">
        <v>60</v>
      </c>
      <c r="J182" s="33" t="s">
        <v>60</v>
      </c>
      <c r="K182" s="58">
        <f>K171</f>
        <v>3.79</v>
      </c>
      <c r="L182" s="58"/>
      <c r="M182" s="58"/>
    </row>
    <row r="183" spans="1:13" ht="25.5">
      <c r="A183" s="252"/>
      <c r="C183" s="25" t="s">
        <v>193</v>
      </c>
      <c r="D183">
        <v>2000</v>
      </c>
      <c r="E183" s="75">
        <f>E172</f>
        <v>0.0066</v>
      </c>
      <c r="F183" s="58">
        <f>D183*E183</f>
        <v>13.2</v>
      </c>
      <c r="H183" s="25" t="s">
        <v>193</v>
      </c>
      <c r="I183">
        <f>D183</f>
        <v>2000</v>
      </c>
      <c r="J183" s="95">
        <f>J172</f>
        <v>0.006223365226976808</v>
      </c>
      <c r="K183" s="58">
        <f>I183*J183</f>
        <v>12.446730453953615</v>
      </c>
      <c r="L183" s="58"/>
      <c r="M183" s="58"/>
    </row>
    <row r="184" spans="1:13" ht="25.5">
      <c r="A184" s="252"/>
      <c r="C184" s="25" t="s">
        <v>194</v>
      </c>
      <c r="D184">
        <v>2000</v>
      </c>
      <c r="E184" s="75">
        <f>E173</f>
        <v>0.0229</v>
      </c>
      <c r="F184" s="58">
        <f>D184*E184</f>
        <v>45.8</v>
      </c>
      <c r="H184" s="25" t="s">
        <v>194</v>
      </c>
      <c r="I184">
        <v>2000</v>
      </c>
      <c r="J184" s="95">
        <f>E184</f>
        <v>0.0229</v>
      </c>
      <c r="K184" s="58">
        <f>I184*J184</f>
        <v>45.8</v>
      </c>
      <c r="L184" s="58"/>
      <c r="M184" s="58"/>
    </row>
    <row r="185" spans="1:13" ht="25.5">
      <c r="A185" s="252"/>
      <c r="C185" s="25" t="s">
        <v>200</v>
      </c>
      <c r="D185">
        <f>D183</f>
        <v>2000</v>
      </c>
      <c r="E185" s="75">
        <f>E174</f>
        <v>0.043</v>
      </c>
      <c r="F185" s="58">
        <f>D185*E185</f>
        <v>86</v>
      </c>
      <c r="H185" s="25" t="s">
        <v>200</v>
      </c>
      <c r="I185">
        <v>750</v>
      </c>
      <c r="J185" s="95">
        <f>J174</f>
        <v>0.047</v>
      </c>
      <c r="K185" s="58">
        <f>I185*J185</f>
        <v>35.25</v>
      </c>
      <c r="L185" s="58"/>
      <c r="M185" s="58"/>
    </row>
    <row r="186" spans="1:13" ht="25.5">
      <c r="A186" s="252"/>
      <c r="C186" s="25"/>
      <c r="E186" s="75"/>
      <c r="F186" s="58"/>
      <c r="H186" s="25" t="s">
        <v>200</v>
      </c>
      <c r="I186">
        <f>I184-I185</f>
        <v>1250</v>
      </c>
      <c r="J186" s="95">
        <f>J175</f>
        <v>0.055</v>
      </c>
      <c r="K186" s="58">
        <f>I186*J186</f>
        <v>68.75</v>
      </c>
      <c r="L186" s="58"/>
      <c r="M186" s="58"/>
    </row>
    <row r="187" spans="1:10" ht="12.75">
      <c r="A187" s="252"/>
      <c r="C187" s="6"/>
      <c r="H187" s="6"/>
      <c r="J187" s="95"/>
    </row>
    <row r="188" spans="1:14" ht="12.75">
      <c r="A188" s="252"/>
      <c r="C188" t="s">
        <v>191</v>
      </c>
      <c r="F188" s="96">
        <f>SUM(F182:F185)</f>
        <v>148.79</v>
      </c>
      <c r="H188" t="s">
        <v>196</v>
      </c>
      <c r="K188" s="96">
        <f>SUM(K182:K186)</f>
        <v>166.03673045395362</v>
      </c>
      <c r="L188" s="58"/>
      <c r="M188" s="58">
        <f>K188-F188</f>
        <v>17.24673045395363</v>
      </c>
      <c r="N188" s="79">
        <f>K188/F188-1</f>
        <v>0.11591323646719287</v>
      </c>
    </row>
    <row r="189" spans="1:14" ht="12.75">
      <c r="A189" s="252"/>
      <c r="F189" s="66"/>
      <c r="K189" s="66"/>
      <c r="L189" s="58"/>
      <c r="M189" s="58"/>
      <c r="N189" s="85"/>
    </row>
    <row r="190" spans="1:13" ht="12.75">
      <c r="A190" s="252"/>
      <c r="F190" s="58"/>
      <c r="J190" s="95"/>
      <c r="K190" s="58"/>
      <c r="L190" s="58"/>
      <c r="M190" s="58"/>
    </row>
    <row r="191" spans="1:14" ht="15">
      <c r="A191" s="268" t="s">
        <v>68</v>
      </c>
      <c r="B191" s="4"/>
      <c r="D191" s="81" t="s">
        <v>24</v>
      </c>
      <c r="E191" s="81" t="s">
        <v>51</v>
      </c>
      <c r="F191" s="82" t="s">
        <v>52</v>
      </c>
      <c r="I191" s="81" t="s">
        <v>24</v>
      </c>
      <c r="J191" s="81" t="s">
        <v>51</v>
      </c>
      <c r="K191" s="84" t="s">
        <v>52</v>
      </c>
      <c r="L191" s="4"/>
      <c r="M191" s="4" t="s">
        <v>53</v>
      </c>
      <c r="N191" s="4" t="s">
        <v>53</v>
      </c>
    </row>
    <row r="192" spans="1:14" ht="12.75">
      <c r="A192" s="270" t="s">
        <v>228</v>
      </c>
      <c r="D192" s="83" t="s">
        <v>59</v>
      </c>
      <c r="E192" s="81" t="s">
        <v>86</v>
      </c>
      <c r="F192" s="82" t="s">
        <v>54</v>
      </c>
      <c r="I192" s="81"/>
      <c r="J192" s="81" t="s">
        <v>86</v>
      </c>
      <c r="K192" s="84" t="s">
        <v>54</v>
      </c>
      <c r="L192" s="4"/>
      <c r="M192" s="4" t="s">
        <v>55</v>
      </c>
      <c r="N192" s="81" t="s">
        <v>61</v>
      </c>
    </row>
    <row r="193" spans="1:13" ht="38.25">
      <c r="A193" s="269"/>
      <c r="B193" s="37"/>
      <c r="C193" s="25" t="s">
        <v>13</v>
      </c>
      <c r="D193" s="33" t="s">
        <v>60</v>
      </c>
      <c r="E193" s="33" t="s">
        <v>60</v>
      </c>
      <c r="F193" s="93">
        <f>F171</f>
        <v>3.79</v>
      </c>
      <c r="H193" s="25" t="s">
        <v>13</v>
      </c>
      <c r="I193" s="33" t="s">
        <v>60</v>
      </c>
      <c r="J193" s="33" t="s">
        <v>60</v>
      </c>
      <c r="K193" s="58">
        <f>K171</f>
        <v>3.79</v>
      </c>
      <c r="L193" s="58"/>
      <c r="M193" s="58"/>
    </row>
    <row r="194" spans="1:13" ht="25.5">
      <c r="A194" s="252"/>
      <c r="C194" s="25" t="s">
        <v>193</v>
      </c>
      <c r="D194">
        <v>5000</v>
      </c>
      <c r="E194" s="75">
        <f>E172</f>
        <v>0.0066</v>
      </c>
      <c r="F194" s="58">
        <f>D194*E194</f>
        <v>33</v>
      </c>
      <c r="H194" s="25" t="s">
        <v>193</v>
      </c>
      <c r="I194">
        <f>D194</f>
        <v>5000</v>
      </c>
      <c r="J194" s="95">
        <f>J172</f>
        <v>0.006223365226976808</v>
      </c>
      <c r="K194" s="58">
        <f>I194*J194</f>
        <v>31.11682613488404</v>
      </c>
      <c r="L194" s="58"/>
      <c r="M194" s="58"/>
    </row>
    <row r="195" spans="1:13" ht="25.5">
      <c r="A195" s="252"/>
      <c r="C195" s="25" t="s">
        <v>194</v>
      </c>
      <c r="D195">
        <f>D194</f>
        <v>5000</v>
      </c>
      <c r="E195" s="75">
        <f>E173</f>
        <v>0.0229</v>
      </c>
      <c r="F195" s="58">
        <f>D195*E195</f>
        <v>114.5</v>
      </c>
      <c r="H195" s="25" t="s">
        <v>194</v>
      </c>
      <c r="I195">
        <f>D195</f>
        <v>5000</v>
      </c>
      <c r="J195" s="95">
        <f>E195</f>
        <v>0.0229</v>
      </c>
      <c r="K195" s="58">
        <f>I195*J195</f>
        <v>114.5</v>
      </c>
      <c r="L195" s="58"/>
      <c r="M195" s="58"/>
    </row>
    <row r="196" spans="1:13" ht="25.5">
      <c r="A196" s="252"/>
      <c r="C196" s="25" t="s">
        <v>200</v>
      </c>
      <c r="D196">
        <f>D194</f>
        <v>5000</v>
      </c>
      <c r="E196" s="75">
        <f>E174</f>
        <v>0.043</v>
      </c>
      <c r="F196" s="58">
        <f>D196*E196</f>
        <v>214.99999999999997</v>
      </c>
      <c r="H196" s="25" t="s">
        <v>200</v>
      </c>
      <c r="I196">
        <v>750</v>
      </c>
      <c r="J196" s="95">
        <f>J185</f>
        <v>0.047</v>
      </c>
      <c r="K196" s="58">
        <f>I196*J196</f>
        <v>35.25</v>
      </c>
      <c r="L196" s="58"/>
      <c r="M196" s="58"/>
    </row>
    <row r="197" spans="1:13" ht="25.5">
      <c r="A197" s="252"/>
      <c r="C197" s="25"/>
      <c r="E197" s="75"/>
      <c r="F197" s="58"/>
      <c r="H197" s="25" t="s">
        <v>200</v>
      </c>
      <c r="I197">
        <f>I195-I196</f>
        <v>4250</v>
      </c>
      <c r="J197" s="95">
        <f>J175</f>
        <v>0.055</v>
      </c>
      <c r="K197" s="58">
        <f>I197*J197</f>
        <v>233.75</v>
      </c>
      <c r="L197" s="58"/>
      <c r="M197" s="58"/>
    </row>
    <row r="198" spans="1:10" ht="12.75">
      <c r="A198" s="252"/>
      <c r="C198" s="6"/>
      <c r="H198" s="6"/>
      <c r="J198" s="95"/>
    </row>
    <row r="199" spans="1:14" ht="12.75">
      <c r="A199" s="252"/>
      <c r="C199" t="s">
        <v>191</v>
      </c>
      <c r="F199" s="96">
        <f>SUM(F193:F196)</f>
        <v>366.28999999999996</v>
      </c>
      <c r="H199" t="s">
        <v>196</v>
      </c>
      <c r="K199" s="96">
        <f>SUM(K193:K197)</f>
        <v>418.40682613488406</v>
      </c>
      <c r="L199" s="58"/>
      <c r="M199" s="58">
        <f>K199-F199</f>
        <v>52.11682613488409</v>
      </c>
      <c r="N199" s="79">
        <f>K199/F199-1</f>
        <v>0.14228296195605705</v>
      </c>
    </row>
    <row r="200" spans="1:13" ht="12.75">
      <c r="A200" s="252"/>
      <c r="F200" s="58"/>
      <c r="J200" s="95"/>
      <c r="K200" s="58"/>
      <c r="L200" s="58"/>
      <c r="M200" s="58"/>
    </row>
    <row r="201" spans="1:14" ht="12.75">
      <c r="A201" s="252"/>
      <c r="C201" s="197"/>
      <c r="D201" s="37"/>
      <c r="E201" s="198"/>
      <c r="F201" s="66"/>
      <c r="G201" s="37"/>
      <c r="H201" s="197"/>
      <c r="I201" s="37"/>
      <c r="J201" s="196"/>
      <c r="K201" s="66"/>
      <c r="L201" s="66"/>
      <c r="M201" s="66"/>
      <c r="N201" s="37"/>
    </row>
    <row r="202" spans="1:14" ht="15">
      <c r="A202" s="268" t="s">
        <v>68</v>
      </c>
      <c r="B202" s="4"/>
      <c r="D202" s="81" t="s">
        <v>24</v>
      </c>
      <c r="E202" s="81" t="s">
        <v>51</v>
      </c>
      <c r="F202" s="82" t="s">
        <v>52</v>
      </c>
      <c r="I202" s="81" t="s">
        <v>24</v>
      </c>
      <c r="J202" s="81" t="s">
        <v>51</v>
      </c>
      <c r="K202" s="84" t="s">
        <v>52</v>
      </c>
      <c r="L202" s="4"/>
      <c r="M202" s="4" t="s">
        <v>53</v>
      </c>
      <c r="N202" s="4" t="s">
        <v>53</v>
      </c>
    </row>
    <row r="203" spans="1:14" ht="12.75">
      <c r="A203" s="270" t="s">
        <v>229</v>
      </c>
      <c r="D203" s="83" t="s">
        <v>59</v>
      </c>
      <c r="E203" s="81" t="s">
        <v>86</v>
      </c>
      <c r="F203" s="82" t="s">
        <v>54</v>
      </c>
      <c r="I203" s="81"/>
      <c r="J203" s="81" t="s">
        <v>86</v>
      </c>
      <c r="K203" s="84" t="s">
        <v>54</v>
      </c>
      <c r="L203" s="4"/>
      <c r="M203" s="4" t="s">
        <v>55</v>
      </c>
      <c r="N203" s="81" t="s">
        <v>61</v>
      </c>
    </row>
    <row r="204" spans="1:13" ht="38.25">
      <c r="A204" s="269"/>
      <c r="B204" s="37"/>
      <c r="C204" s="25" t="s">
        <v>13</v>
      </c>
      <c r="D204" s="33" t="s">
        <v>60</v>
      </c>
      <c r="E204" s="33" t="s">
        <v>60</v>
      </c>
      <c r="F204" s="93">
        <f>F171</f>
        <v>3.79</v>
      </c>
      <c r="H204" s="25" t="s">
        <v>13</v>
      </c>
      <c r="I204" s="33" t="s">
        <v>60</v>
      </c>
      <c r="J204" s="33" t="s">
        <v>60</v>
      </c>
      <c r="K204" s="58">
        <f>K171</f>
        <v>3.79</v>
      </c>
      <c r="L204" s="58"/>
      <c r="M204" s="58"/>
    </row>
    <row r="205" spans="1:13" ht="25.5">
      <c r="A205" s="252"/>
      <c r="C205" s="25" t="s">
        <v>193</v>
      </c>
      <c r="D205">
        <v>10000</v>
      </c>
      <c r="E205" s="75">
        <f>E172</f>
        <v>0.0066</v>
      </c>
      <c r="F205" s="58">
        <f>D205*E205</f>
        <v>66</v>
      </c>
      <c r="H205" s="25" t="s">
        <v>193</v>
      </c>
      <c r="I205">
        <f>D205</f>
        <v>10000</v>
      </c>
      <c r="J205" s="95">
        <f>J172</f>
        <v>0.006223365226976808</v>
      </c>
      <c r="K205" s="58">
        <f>I205*J205</f>
        <v>62.23365226976808</v>
      </c>
      <c r="L205" s="58"/>
      <c r="M205" s="58"/>
    </row>
    <row r="206" spans="1:15" ht="25.5">
      <c r="A206" s="252"/>
      <c r="C206" s="25" t="s">
        <v>194</v>
      </c>
      <c r="D206">
        <f>D205</f>
        <v>10000</v>
      </c>
      <c r="E206" s="75">
        <f>E195</f>
        <v>0.0229</v>
      </c>
      <c r="F206" s="58">
        <f>D206*E206</f>
        <v>229</v>
      </c>
      <c r="H206" s="25" t="s">
        <v>194</v>
      </c>
      <c r="I206">
        <f>D206</f>
        <v>10000</v>
      </c>
      <c r="J206" s="95">
        <f>E206</f>
        <v>0.0229</v>
      </c>
      <c r="K206" s="58">
        <f>I206*J206</f>
        <v>229</v>
      </c>
      <c r="L206" s="58"/>
      <c r="M206" s="58"/>
      <c r="O206" s="37"/>
    </row>
    <row r="207" spans="1:15" ht="25.5">
      <c r="A207" s="252"/>
      <c r="C207" s="25" t="s">
        <v>200</v>
      </c>
      <c r="D207">
        <f>D205</f>
        <v>10000</v>
      </c>
      <c r="E207" s="75">
        <f>E196</f>
        <v>0.043</v>
      </c>
      <c r="F207" s="58">
        <f>D207*E207</f>
        <v>429.99999999999994</v>
      </c>
      <c r="H207" s="25" t="s">
        <v>200</v>
      </c>
      <c r="I207">
        <v>750</v>
      </c>
      <c r="J207" s="95">
        <f>J196</f>
        <v>0.047</v>
      </c>
      <c r="K207" s="58">
        <f>I207*J207</f>
        <v>35.25</v>
      </c>
      <c r="L207" s="58"/>
      <c r="M207" s="58"/>
      <c r="O207" s="37"/>
    </row>
    <row r="208" spans="1:15" ht="25.5">
      <c r="A208" s="252"/>
      <c r="C208" s="25"/>
      <c r="E208" s="75"/>
      <c r="F208" s="58"/>
      <c r="H208" s="25" t="s">
        <v>200</v>
      </c>
      <c r="I208">
        <f>I206-I207</f>
        <v>9250</v>
      </c>
      <c r="J208" s="95">
        <f>J197</f>
        <v>0.055</v>
      </c>
      <c r="K208" s="58">
        <f>I208*J208</f>
        <v>508.75</v>
      </c>
      <c r="L208" s="58"/>
      <c r="M208" s="58"/>
      <c r="O208" s="37"/>
    </row>
    <row r="209" spans="1:15" ht="12.75">
      <c r="A209" s="252"/>
      <c r="C209" s="6"/>
      <c r="H209" s="6"/>
      <c r="J209" s="95"/>
      <c r="O209" s="37"/>
    </row>
    <row r="210" spans="1:15" ht="12.75">
      <c r="A210" s="252"/>
      <c r="C210" t="s">
        <v>191</v>
      </c>
      <c r="F210" s="96">
        <f>SUM(F204:F207)</f>
        <v>728.79</v>
      </c>
      <c r="H210" t="s">
        <v>196</v>
      </c>
      <c r="K210" s="96">
        <f>SUM(K204:K208)</f>
        <v>839.023652269768</v>
      </c>
      <c r="L210" s="58"/>
      <c r="M210" s="58">
        <f>K210-F210</f>
        <v>110.23365226976807</v>
      </c>
      <c r="N210" s="79">
        <f>K210/F210-1</f>
        <v>0.1512557146362712</v>
      </c>
      <c r="O210" s="37"/>
    </row>
    <row r="211" spans="1:15" ht="12.75">
      <c r="A211" s="252"/>
      <c r="F211" s="66"/>
      <c r="K211" s="66"/>
      <c r="L211" s="58"/>
      <c r="M211" s="58"/>
      <c r="N211" s="85"/>
      <c r="O211" s="37"/>
    </row>
    <row r="212" spans="1:15" ht="12.75">
      <c r="A212" s="252"/>
      <c r="F212" s="58"/>
      <c r="J212" s="95"/>
      <c r="K212" s="58"/>
      <c r="L212" s="58"/>
      <c r="M212" s="58"/>
      <c r="O212" s="37"/>
    </row>
    <row r="213" spans="1:15" ht="15">
      <c r="A213" s="268" t="s">
        <v>68</v>
      </c>
      <c r="B213" s="4"/>
      <c r="D213" s="81" t="s">
        <v>24</v>
      </c>
      <c r="E213" s="81" t="s">
        <v>51</v>
      </c>
      <c r="F213" s="82" t="s">
        <v>52</v>
      </c>
      <c r="I213" s="81" t="s">
        <v>24</v>
      </c>
      <c r="J213" s="81" t="s">
        <v>51</v>
      </c>
      <c r="K213" s="84" t="s">
        <v>52</v>
      </c>
      <c r="L213" s="4"/>
      <c r="M213" s="4" t="s">
        <v>53</v>
      </c>
      <c r="N213" s="4" t="s">
        <v>53</v>
      </c>
      <c r="O213" s="37"/>
    </row>
    <row r="214" spans="1:15" ht="12.75">
      <c r="A214" s="270" t="s">
        <v>230</v>
      </c>
      <c r="D214" s="83" t="s">
        <v>59</v>
      </c>
      <c r="E214" s="81" t="s">
        <v>86</v>
      </c>
      <c r="F214" s="82" t="s">
        <v>54</v>
      </c>
      <c r="I214" s="81"/>
      <c r="J214" s="81" t="s">
        <v>86</v>
      </c>
      <c r="K214" s="84" t="s">
        <v>54</v>
      </c>
      <c r="L214" s="4"/>
      <c r="M214" s="4" t="s">
        <v>55</v>
      </c>
      <c r="N214" s="81" t="s">
        <v>61</v>
      </c>
      <c r="O214" s="37"/>
    </row>
    <row r="215" spans="1:16" ht="38.25">
      <c r="A215" s="269"/>
      <c r="B215" s="37"/>
      <c r="C215" s="25" t="s">
        <v>13</v>
      </c>
      <c r="D215" s="33" t="s">
        <v>60</v>
      </c>
      <c r="E215" s="33" t="s">
        <v>60</v>
      </c>
      <c r="F215" s="93">
        <f>F171</f>
        <v>3.79</v>
      </c>
      <c r="H215" s="25" t="s">
        <v>13</v>
      </c>
      <c r="I215" s="33" t="s">
        <v>60</v>
      </c>
      <c r="J215" s="33" t="s">
        <v>60</v>
      </c>
      <c r="K215" s="58">
        <f>K171</f>
        <v>3.79</v>
      </c>
      <c r="L215" s="58"/>
      <c r="M215" s="58"/>
      <c r="O215" s="37"/>
      <c r="P215" s="37"/>
    </row>
    <row r="216" spans="1:16" ht="25.5">
      <c r="A216" s="252"/>
      <c r="C216" s="25" t="s">
        <v>193</v>
      </c>
      <c r="D216">
        <v>15000</v>
      </c>
      <c r="E216" s="75">
        <f>E172</f>
        <v>0.0066</v>
      </c>
      <c r="F216" s="58">
        <f>D216*E216</f>
        <v>99</v>
      </c>
      <c r="H216" s="25" t="s">
        <v>193</v>
      </c>
      <c r="I216">
        <f>D216</f>
        <v>15000</v>
      </c>
      <c r="J216" s="95">
        <f>J172</f>
        <v>0.006223365226976808</v>
      </c>
      <c r="K216" s="58">
        <f>I216*J216</f>
        <v>93.35047840465212</v>
      </c>
      <c r="L216" s="58"/>
      <c r="M216" s="58"/>
      <c r="O216" s="37"/>
      <c r="P216" s="37"/>
    </row>
    <row r="217" spans="1:16" ht="25.5">
      <c r="A217" s="252"/>
      <c r="C217" s="25" t="s">
        <v>194</v>
      </c>
      <c r="D217">
        <f>D216</f>
        <v>15000</v>
      </c>
      <c r="E217" s="75">
        <f>E195</f>
        <v>0.0229</v>
      </c>
      <c r="F217" s="58">
        <f>D217*E217</f>
        <v>343.5</v>
      </c>
      <c r="H217" s="25" t="s">
        <v>194</v>
      </c>
      <c r="I217">
        <f>D217</f>
        <v>15000</v>
      </c>
      <c r="J217" s="95">
        <f>E217</f>
        <v>0.0229</v>
      </c>
      <c r="K217" s="58">
        <f>I217*J217</f>
        <v>343.5</v>
      </c>
      <c r="L217" s="58"/>
      <c r="M217" s="58"/>
      <c r="O217" s="37"/>
      <c r="P217" s="37"/>
    </row>
    <row r="218" spans="1:16" ht="25.5">
      <c r="A218" s="252"/>
      <c r="C218" s="25" t="s">
        <v>200</v>
      </c>
      <c r="D218">
        <f>D216</f>
        <v>15000</v>
      </c>
      <c r="E218" s="75">
        <f>E196</f>
        <v>0.043</v>
      </c>
      <c r="F218" s="58">
        <f>D218*E218</f>
        <v>645</v>
      </c>
      <c r="H218" s="25" t="s">
        <v>200</v>
      </c>
      <c r="I218">
        <v>750</v>
      </c>
      <c r="J218" s="95">
        <f>J207</f>
        <v>0.047</v>
      </c>
      <c r="K218" s="58">
        <f>I218*J218</f>
        <v>35.25</v>
      </c>
      <c r="L218" s="58"/>
      <c r="M218" s="58"/>
      <c r="O218" s="37"/>
      <c r="P218" s="37"/>
    </row>
    <row r="219" spans="1:16" ht="25.5">
      <c r="A219" s="252"/>
      <c r="C219" s="25"/>
      <c r="E219" s="75"/>
      <c r="F219" s="58"/>
      <c r="H219" s="25" t="s">
        <v>200</v>
      </c>
      <c r="I219">
        <f>I217-I218</f>
        <v>14250</v>
      </c>
      <c r="J219" s="95">
        <f>J197</f>
        <v>0.055</v>
      </c>
      <c r="K219" s="58">
        <f>I219*J219</f>
        <v>783.75</v>
      </c>
      <c r="L219" s="58"/>
      <c r="M219" s="58"/>
      <c r="O219" s="37"/>
      <c r="P219" s="37"/>
    </row>
    <row r="220" spans="1:16" ht="12.75">
      <c r="A220" s="252"/>
      <c r="C220" s="6"/>
      <c r="H220" s="6"/>
      <c r="J220" s="95"/>
      <c r="O220" s="37"/>
      <c r="P220" s="37"/>
    </row>
    <row r="221" spans="1:16" ht="12.75">
      <c r="A221" s="252"/>
      <c r="C221" t="s">
        <v>191</v>
      </c>
      <c r="F221" s="96">
        <f>SUM(F215:F218)</f>
        <v>1091.29</v>
      </c>
      <c r="H221" t="s">
        <v>196</v>
      </c>
      <c r="K221" s="96">
        <f>SUM(K215:K219)</f>
        <v>1259.6404784046522</v>
      </c>
      <c r="L221" s="58"/>
      <c r="M221" s="58">
        <f>K221-F221</f>
        <v>168.35047840465222</v>
      </c>
      <c r="N221" s="79">
        <f>K221/F221-1</f>
        <v>0.1542674068347114</v>
      </c>
      <c r="O221" s="37"/>
      <c r="P221" s="37"/>
    </row>
    <row r="222" spans="1:16" ht="12.75">
      <c r="A222" s="252"/>
      <c r="F222" s="58"/>
      <c r="J222" s="95"/>
      <c r="K222" s="58"/>
      <c r="L222" s="58"/>
      <c r="M222" s="58"/>
      <c r="O222" s="37"/>
      <c r="P222" s="37"/>
    </row>
    <row r="223" spans="1:18" ht="13.5" thickBot="1">
      <c r="A223" s="280"/>
      <c r="B223" s="273"/>
      <c r="C223" s="277"/>
      <c r="D223" s="273"/>
      <c r="E223" s="278"/>
      <c r="F223" s="274"/>
      <c r="G223" s="273"/>
      <c r="H223" s="277"/>
      <c r="I223" s="273"/>
      <c r="J223" s="275"/>
      <c r="K223" s="274"/>
      <c r="L223" s="274"/>
      <c r="M223" s="274"/>
      <c r="N223" s="273"/>
      <c r="O223" s="273"/>
      <c r="P223" s="273"/>
      <c r="Q223" s="273"/>
      <c r="R223" s="273"/>
    </row>
    <row r="224" spans="1:16" ht="12.75">
      <c r="A224" s="37"/>
      <c r="B224" s="37"/>
      <c r="C224" s="197"/>
      <c r="D224" s="37"/>
      <c r="E224" s="198"/>
      <c r="F224" s="66"/>
      <c r="G224" s="37"/>
      <c r="H224" s="197"/>
      <c r="I224" s="37"/>
      <c r="J224" s="196"/>
      <c r="K224" s="66"/>
      <c r="L224" s="66"/>
      <c r="M224" s="66"/>
      <c r="N224" s="37"/>
      <c r="O224" s="37"/>
      <c r="P224" s="37"/>
    </row>
    <row r="225" spans="1:11" ht="18">
      <c r="A225" s="253" t="s">
        <v>301</v>
      </c>
      <c r="B225" s="256"/>
      <c r="C225" s="252"/>
      <c r="D225" s="37"/>
      <c r="E225" s="295"/>
      <c r="F225" s="295"/>
      <c r="K225" s="73"/>
    </row>
    <row r="226" spans="1:11" ht="18">
      <c r="A226" s="253"/>
      <c r="B226" s="28"/>
      <c r="D226" s="37"/>
      <c r="E226" s="295"/>
      <c r="F226" s="295"/>
      <c r="K226" s="73"/>
    </row>
    <row r="227" spans="1:11" ht="18">
      <c r="A227" s="253"/>
      <c r="B227" s="28"/>
      <c r="D227" s="37"/>
      <c r="E227" s="124"/>
      <c r="F227" s="124"/>
      <c r="K227" s="73"/>
    </row>
    <row r="228" spans="1:11" ht="15.75">
      <c r="A228" s="267" t="s">
        <v>197</v>
      </c>
      <c r="B228" s="28"/>
      <c r="D228" s="37"/>
      <c r="E228" s="124"/>
      <c r="F228" s="124"/>
      <c r="K228" s="73"/>
    </row>
    <row r="229" spans="1:11" ht="15.75">
      <c r="A229" s="267" t="s">
        <v>206</v>
      </c>
      <c r="D229" s="37"/>
      <c r="E229" s="124"/>
      <c r="F229" s="124"/>
      <c r="K229" s="73"/>
    </row>
    <row r="230" spans="1:11" ht="15.75">
      <c r="A230" s="267" t="s">
        <v>207</v>
      </c>
      <c r="E230" s="295"/>
      <c r="F230" s="295"/>
      <c r="K230" s="73"/>
    </row>
    <row r="231" spans="1:11" ht="15.75">
      <c r="A231" s="267"/>
      <c r="E231" s="124"/>
      <c r="F231" s="124"/>
      <c r="K231" s="73"/>
    </row>
    <row r="232" spans="1:15" ht="15">
      <c r="A232" s="252" t="s">
        <v>50</v>
      </c>
      <c r="C232" s="86" t="s">
        <v>191</v>
      </c>
      <c r="D232" s="43"/>
      <c r="E232" s="43"/>
      <c r="F232" s="43"/>
      <c r="H232" s="86" t="s">
        <v>198</v>
      </c>
      <c r="I232" s="43"/>
      <c r="J232" s="43"/>
      <c r="K232" s="80"/>
      <c r="L232" s="43"/>
      <c r="M232" s="43"/>
      <c r="N232" s="43"/>
      <c r="O232" s="37"/>
    </row>
    <row r="233" spans="1:11" ht="12.75">
      <c r="A233" s="252"/>
      <c r="F233" s="73"/>
      <c r="K233" s="73"/>
    </row>
    <row r="234" spans="1:14" ht="15">
      <c r="A234" s="268" t="s">
        <v>56</v>
      </c>
      <c r="B234" s="4"/>
      <c r="D234" s="81" t="s">
        <v>24</v>
      </c>
      <c r="E234" s="81" t="s">
        <v>51</v>
      </c>
      <c r="F234" s="82" t="s">
        <v>52</v>
      </c>
      <c r="I234" s="81" t="s">
        <v>24</v>
      </c>
      <c r="J234" s="81" t="s">
        <v>51</v>
      </c>
      <c r="K234" s="84" t="s">
        <v>52</v>
      </c>
      <c r="L234" s="4"/>
      <c r="M234" s="4" t="s">
        <v>53</v>
      </c>
      <c r="N234" s="4" t="s">
        <v>53</v>
      </c>
    </row>
    <row r="235" spans="1:14" ht="12.75">
      <c r="A235" s="270" t="s">
        <v>70</v>
      </c>
      <c r="D235" s="83" t="s">
        <v>59</v>
      </c>
      <c r="E235" s="81" t="s">
        <v>86</v>
      </c>
      <c r="F235" s="82" t="s">
        <v>54</v>
      </c>
      <c r="I235" s="81"/>
      <c r="J235" s="81" t="s">
        <v>86</v>
      </c>
      <c r="K235" s="84" t="s">
        <v>54</v>
      </c>
      <c r="L235" s="4"/>
      <c r="M235" s="4" t="s">
        <v>55</v>
      </c>
      <c r="N235" s="81" t="s">
        <v>61</v>
      </c>
    </row>
    <row r="236" spans="1:13" ht="38.25">
      <c r="A236" s="269"/>
      <c r="B236" s="37"/>
      <c r="C236" s="25" t="s">
        <v>13</v>
      </c>
      <c r="D236" s="33" t="s">
        <v>60</v>
      </c>
      <c r="E236" s="33" t="s">
        <v>60</v>
      </c>
      <c r="F236" s="191">
        <f>'11.Bill Impact (no commod. in.)'!F589</f>
        <v>0</v>
      </c>
      <c r="H236" s="25" t="s">
        <v>13</v>
      </c>
      <c r="I236" s="33" t="s">
        <v>60</v>
      </c>
      <c r="J236" s="33" t="s">
        <v>60</v>
      </c>
      <c r="K236" s="58">
        <f>'10. 2004 Rate Schedule '!F99</f>
        <v>0</v>
      </c>
      <c r="L236" s="58"/>
      <c r="M236" s="58"/>
    </row>
    <row r="237" spans="1:13" ht="25.5">
      <c r="A237" s="252"/>
      <c r="C237" s="25" t="s">
        <v>193</v>
      </c>
      <c r="D237">
        <v>100</v>
      </c>
      <c r="E237" s="192">
        <f>'11.Bill Impact (no commod. in.)'!E590</f>
        <v>0</v>
      </c>
      <c r="F237" s="58">
        <f>D237*E237</f>
        <v>0</v>
      </c>
      <c r="H237" s="25" t="s">
        <v>193</v>
      </c>
      <c r="I237">
        <f>D237</f>
        <v>100</v>
      </c>
      <c r="J237" s="95" t="e">
        <f>'10. 2004 Rate Schedule '!F100</f>
        <v>#DIV/0!</v>
      </c>
      <c r="K237" s="58" t="e">
        <f>I237*J237</f>
        <v>#DIV/0!</v>
      </c>
      <c r="L237" s="58"/>
      <c r="M237" s="58"/>
    </row>
    <row r="238" spans="1:13" ht="25.5">
      <c r="A238" s="252"/>
      <c r="C238" s="25" t="s">
        <v>194</v>
      </c>
      <c r="D238">
        <v>100</v>
      </c>
      <c r="E238" s="193">
        <v>0.0239</v>
      </c>
      <c r="F238" s="58">
        <f>D238*E238</f>
        <v>2.39</v>
      </c>
      <c r="H238" s="25" t="s">
        <v>194</v>
      </c>
      <c r="I238">
        <v>100</v>
      </c>
      <c r="J238" s="95">
        <f>E238</f>
        <v>0.0239</v>
      </c>
      <c r="K238" s="58">
        <f>I238*J238</f>
        <v>2.39</v>
      </c>
      <c r="L238" s="58"/>
      <c r="M238" s="58"/>
    </row>
    <row r="239" spans="1:13" ht="25.5">
      <c r="A239" s="252"/>
      <c r="C239" s="25" t="s">
        <v>200</v>
      </c>
      <c r="D239">
        <v>100</v>
      </c>
      <c r="E239" s="75">
        <v>0.043</v>
      </c>
      <c r="F239" s="58">
        <f>D239*E239</f>
        <v>4.3</v>
      </c>
      <c r="H239" s="25" t="s">
        <v>200</v>
      </c>
      <c r="I239">
        <f>D239</f>
        <v>100</v>
      </c>
      <c r="J239" s="95">
        <v>0.047</v>
      </c>
      <c r="K239" s="58">
        <f>I239*J239</f>
        <v>4.7</v>
      </c>
      <c r="L239" s="58"/>
      <c r="M239" s="58"/>
    </row>
    <row r="240" spans="1:10" ht="12.75">
      <c r="A240" s="252"/>
      <c r="C240" s="6"/>
      <c r="H240" s="6"/>
      <c r="J240" s="95"/>
    </row>
    <row r="241" spans="1:14" ht="12.75">
      <c r="A241" s="252"/>
      <c r="C241" t="s">
        <v>191</v>
      </c>
      <c r="F241" s="96">
        <f>SUM(F236:F239)</f>
        <v>6.6899999999999995</v>
      </c>
      <c r="H241" t="s">
        <v>196</v>
      </c>
      <c r="K241" s="96" t="e">
        <f>SUM(K236:K239)</f>
        <v>#DIV/0!</v>
      </c>
      <c r="L241" s="58"/>
      <c r="M241" s="58" t="e">
        <f>K241-F241</f>
        <v>#DIV/0!</v>
      </c>
      <c r="N241" s="79" t="e">
        <f>K241/F241-1</f>
        <v>#DIV/0!</v>
      </c>
    </row>
    <row r="242" spans="1:11" ht="12.75">
      <c r="A242" s="252"/>
      <c r="K242" s="73"/>
    </row>
    <row r="243" spans="1:11" ht="12.75">
      <c r="A243" s="252"/>
      <c r="F243" s="73"/>
      <c r="K243" s="73"/>
    </row>
    <row r="244" spans="1:14" ht="15">
      <c r="A244" s="268" t="s">
        <v>68</v>
      </c>
      <c r="B244" s="4"/>
      <c r="D244" s="81" t="s">
        <v>24</v>
      </c>
      <c r="E244" s="81" t="s">
        <v>51</v>
      </c>
      <c r="F244" s="82" t="s">
        <v>52</v>
      </c>
      <c r="I244" s="81" t="s">
        <v>24</v>
      </c>
      <c r="J244" s="81" t="s">
        <v>51</v>
      </c>
      <c r="K244" s="84" t="s">
        <v>52</v>
      </c>
      <c r="L244" s="4"/>
      <c r="M244" s="4" t="s">
        <v>53</v>
      </c>
      <c r="N244" s="4" t="s">
        <v>53</v>
      </c>
    </row>
    <row r="245" spans="1:14" ht="12.75">
      <c r="A245" s="270" t="s">
        <v>69</v>
      </c>
      <c r="D245" s="83" t="s">
        <v>59</v>
      </c>
      <c r="E245" s="81" t="s">
        <v>86</v>
      </c>
      <c r="F245" s="82" t="s">
        <v>54</v>
      </c>
      <c r="I245" s="81"/>
      <c r="J245" s="81" t="s">
        <v>86</v>
      </c>
      <c r="K245" s="84" t="s">
        <v>54</v>
      </c>
      <c r="L245" s="4"/>
      <c r="M245" s="4" t="s">
        <v>55</v>
      </c>
      <c r="N245" s="81" t="s">
        <v>61</v>
      </c>
    </row>
    <row r="246" spans="1:13" ht="38.25">
      <c r="A246" s="269"/>
      <c r="B246" s="37"/>
      <c r="C246" s="25" t="s">
        <v>13</v>
      </c>
      <c r="D246" s="33" t="s">
        <v>60</v>
      </c>
      <c r="E246" s="33" t="s">
        <v>60</v>
      </c>
      <c r="F246" s="93">
        <f>F236</f>
        <v>0</v>
      </c>
      <c r="H246" s="25" t="s">
        <v>13</v>
      </c>
      <c r="I246" s="33" t="s">
        <v>60</v>
      </c>
      <c r="J246" s="33" t="s">
        <v>60</v>
      </c>
      <c r="K246" s="58">
        <f>K236</f>
        <v>0</v>
      </c>
      <c r="L246" s="58"/>
      <c r="M246" s="58"/>
    </row>
    <row r="247" spans="1:13" ht="25.5">
      <c r="A247" s="252"/>
      <c r="C247" s="25" t="s">
        <v>193</v>
      </c>
      <c r="D247">
        <v>250</v>
      </c>
      <c r="E247" s="75">
        <f>E237</f>
        <v>0</v>
      </c>
      <c r="F247" s="58">
        <f>D247*E247</f>
        <v>0</v>
      </c>
      <c r="H247" s="25" t="s">
        <v>193</v>
      </c>
      <c r="I247">
        <f>D247</f>
        <v>250</v>
      </c>
      <c r="J247" s="95" t="e">
        <f>J237</f>
        <v>#DIV/0!</v>
      </c>
      <c r="K247" s="58" t="e">
        <f>I247*J247</f>
        <v>#DIV/0!</v>
      </c>
      <c r="L247" s="58"/>
      <c r="M247" s="58"/>
    </row>
    <row r="248" spans="1:13" ht="25.5">
      <c r="A248" s="252"/>
      <c r="C248" s="25" t="s">
        <v>194</v>
      </c>
      <c r="D248">
        <v>250</v>
      </c>
      <c r="E248" s="75">
        <f>E238</f>
        <v>0.0239</v>
      </c>
      <c r="F248" s="58">
        <f>D248*E248</f>
        <v>5.9750000000000005</v>
      </c>
      <c r="H248" s="25" t="s">
        <v>194</v>
      </c>
      <c r="I248">
        <v>250</v>
      </c>
      <c r="J248" s="95">
        <f>E248</f>
        <v>0.0239</v>
      </c>
      <c r="K248" s="58">
        <f>I248*J248</f>
        <v>5.9750000000000005</v>
      </c>
      <c r="L248" s="58"/>
      <c r="M248" s="58"/>
    </row>
    <row r="249" spans="1:13" ht="25.5">
      <c r="A249" s="252"/>
      <c r="C249" s="25" t="s">
        <v>200</v>
      </c>
      <c r="D249">
        <v>250</v>
      </c>
      <c r="E249" s="75">
        <f>E239</f>
        <v>0.043</v>
      </c>
      <c r="F249" s="58">
        <f>D249*E249</f>
        <v>10.75</v>
      </c>
      <c r="H249" s="25" t="s">
        <v>200</v>
      </c>
      <c r="I249">
        <f>D249</f>
        <v>250</v>
      </c>
      <c r="J249" s="95">
        <f>J239</f>
        <v>0.047</v>
      </c>
      <c r="K249" s="58">
        <f>I249*J249</f>
        <v>11.75</v>
      </c>
      <c r="L249" s="58"/>
      <c r="M249" s="58"/>
    </row>
    <row r="250" spans="1:10" ht="12.75">
      <c r="A250" s="252"/>
      <c r="C250" s="6"/>
      <c r="H250" s="6"/>
      <c r="J250" s="95"/>
    </row>
    <row r="251" spans="1:14" ht="12.75">
      <c r="A251" s="252"/>
      <c r="C251" t="s">
        <v>191</v>
      </c>
      <c r="F251" s="96">
        <f>SUM(F246:F249)</f>
        <v>16.725</v>
      </c>
      <c r="H251" t="s">
        <v>196</v>
      </c>
      <c r="K251" s="96" t="e">
        <f>SUM(K246:K249)</f>
        <v>#DIV/0!</v>
      </c>
      <c r="L251" s="58"/>
      <c r="M251" s="58" t="e">
        <f>K251-F251</f>
        <v>#DIV/0!</v>
      </c>
      <c r="N251" s="79" t="e">
        <f>K251/F251-1</f>
        <v>#DIV/0!</v>
      </c>
    </row>
    <row r="252" spans="1:14" ht="12.75">
      <c r="A252" s="252"/>
      <c r="F252" s="66"/>
      <c r="K252" s="66"/>
      <c r="L252" s="58"/>
      <c r="M252" s="58"/>
      <c r="N252" s="85"/>
    </row>
    <row r="253" spans="1:11" ht="12.75">
      <c r="A253" s="252"/>
      <c r="K253" s="73"/>
    </row>
    <row r="254" spans="1:14" ht="15">
      <c r="A254" s="268" t="s">
        <v>68</v>
      </c>
      <c r="B254" s="4"/>
      <c r="D254" s="81" t="s">
        <v>24</v>
      </c>
      <c r="E254" s="81" t="s">
        <v>51</v>
      </c>
      <c r="F254" s="82" t="s">
        <v>52</v>
      </c>
      <c r="I254" s="81" t="s">
        <v>24</v>
      </c>
      <c r="J254" s="81" t="s">
        <v>51</v>
      </c>
      <c r="K254" s="84" t="s">
        <v>52</v>
      </c>
      <c r="L254" s="4"/>
      <c r="M254" s="4" t="s">
        <v>53</v>
      </c>
      <c r="N254" s="4" t="s">
        <v>53</v>
      </c>
    </row>
    <row r="255" spans="1:14" ht="12.75">
      <c r="A255" s="270" t="s">
        <v>71</v>
      </c>
      <c r="D255" s="83" t="s">
        <v>59</v>
      </c>
      <c r="E255" s="81" t="s">
        <v>86</v>
      </c>
      <c r="F255" s="82" t="s">
        <v>54</v>
      </c>
      <c r="I255" s="81"/>
      <c r="J255" s="81" t="s">
        <v>86</v>
      </c>
      <c r="K255" s="84" t="s">
        <v>54</v>
      </c>
      <c r="L255" s="4"/>
      <c r="M255" s="4" t="s">
        <v>55</v>
      </c>
      <c r="N255" s="81" t="s">
        <v>61</v>
      </c>
    </row>
    <row r="256" spans="1:13" ht="38.25">
      <c r="A256" s="269"/>
      <c r="B256" s="37"/>
      <c r="C256" s="25" t="s">
        <v>13</v>
      </c>
      <c r="D256" s="33" t="s">
        <v>60</v>
      </c>
      <c r="E256" s="33" t="s">
        <v>60</v>
      </c>
      <c r="F256" s="93">
        <f>F236</f>
        <v>0</v>
      </c>
      <c r="H256" s="25" t="s">
        <v>13</v>
      </c>
      <c r="I256" s="33" t="s">
        <v>60</v>
      </c>
      <c r="J256" s="33" t="s">
        <v>60</v>
      </c>
      <c r="K256" s="58">
        <f>K236</f>
        <v>0</v>
      </c>
      <c r="L256" s="58"/>
      <c r="M256" s="58"/>
    </row>
    <row r="257" spans="1:13" ht="25.5">
      <c r="A257" s="252"/>
      <c r="C257" s="25" t="s">
        <v>193</v>
      </c>
      <c r="D257">
        <v>500</v>
      </c>
      <c r="E257" s="75">
        <f>E237</f>
        <v>0</v>
      </c>
      <c r="F257" s="58">
        <f>D257*E257</f>
        <v>0</v>
      </c>
      <c r="H257" s="25" t="s">
        <v>193</v>
      </c>
      <c r="I257">
        <f>D257</f>
        <v>500</v>
      </c>
      <c r="J257" s="95" t="e">
        <f>J237</f>
        <v>#DIV/0!</v>
      </c>
      <c r="K257" s="58" t="e">
        <f>I257*J257</f>
        <v>#DIV/0!</v>
      </c>
      <c r="L257" s="58"/>
      <c r="M257" s="58"/>
    </row>
    <row r="258" spans="1:13" ht="25.5">
      <c r="A258" s="252"/>
      <c r="C258" s="25" t="s">
        <v>194</v>
      </c>
      <c r="D258">
        <v>500</v>
      </c>
      <c r="E258" s="75">
        <f>E238</f>
        <v>0.0239</v>
      </c>
      <c r="F258" s="58">
        <f>D258*E258</f>
        <v>11.950000000000001</v>
      </c>
      <c r="H258" s="25" t="s">
        <v>194</v>
      </c>
      <c r="I258">
        <v>500</v>
      </c>
      <c r="J258" s="95">
        <f>E258</f>
        <v>0.0239</v>
      </c>
      <c r="K258" s="58">
        <f>I258*J258</f>
        <v>11.950000000000001</v>
      </c>
      <c r="L258" s="58"/>
      <c r="M258" s="58"/>
    </row>
    <row r="259" spans="1:13" ht="25.5">
      <c r="A259" s="252"/>
      <c r="C259" s="25" t="s">
        <v>200</v>
      </c>
      <c r="D259">
        <f>D257</f>
        <v>500</v>
      </c>
      <c r="E259" s="75">
        <f>E239</f>
        <v>0.043</v>
      </c>
      <c r="F259" s="58">
        <f>D259*E259</f>
        <v>21.5</v>
      </c>
      <c r="H259" s="25" t="s">
        <v>200</v>
      </c>
      <c r="I259">
        <f>D259</f>
        <v>500</v>
      </c>
      <c r="J259" s="95">
        <f>J239</f>
        <v>0.047</v>
      </c>
      <c r="K259" s="58">
        <f>I259*J259</f>
        <v>23.5</v>
      </c>
      <c r="L259" s="58"/>
      <c r="M259" s="58"/>
    </row>
    <row r="260" spans="1:10" ht="12.75">
      <c r="A260" s="252"/>
      <c r="C260" s="6"/>
      <c r="H260" s="6"/>
      <c r="J260" s="95"/>
    </row>
    <row r="261" spans="1:14" ht="12.75">
      <c r="A261" s="252"/>
      <c r="C261" t="s">
        <v>191</v>
      </c>
      <c r="F261" s="96">
        <f>SUM(F256:F259)</f>
        <v>33.45</v>
      </c>
      <c r="H261" t="s">
        <v>196</v>
      </c>
      <c r="K261" s="96" t="e">
        <f>SUM(K256:K259)</f>
        <v>#DIV/0!</v>
      </c>
      <c r="L261" s="58"/>
      <c r="M261" s="58" t="e">
        <f>K261-F261</f>
        <v>#DIV/0!</v>
      </c>
      <c r="N261" s="79" t="e">
        <f>K261/F261-1</f>
        <v>#DIV/0!</v>
      </c>
    </row>
    <row r="262" spans="1:14" ht="12.75">
      <c r="A262" s="252"/>
      <c r="F262" s="66"/>
      <c r="K262" s="66"/>
      <c r="L262" s="58"/>
      <c r="M262" s="58"/>
      <c r="N262" s="85"/>
    </row>
    <row r="263" spans="1:13" ht="12.75">
      <c r="A263" s="252"/>
      <c r="F263" s="58"/>
      <c r="J263" s="95"/>
      <c r="K263" s="58"/>
      <c r="L263" s="58"/>
      <c r="M263" s="58"/>
    </row>
    <row r="264" spans="1:14" ht="15">
      <c r="A264" s="268" t="s">
        <v>68</v>
      </c>
      <c r="B264" s="4"/>
      <c r="D264" s="81" t="s">
        <v>24</v>
      </c>
      <c r="E264" s="81" t="s">
        <v>51</v>
      </c>
      <c r="F264" s="82" t="s">
        <v>52</v>
      </c>
      <c r="I264" s="81" t="s">
        <v>24</v>
      </c>
      <c r="J264" s="81" t="s">
        <v>51</v>
      </c>
      <c r="K264" s="84" t="s">
        <v>52</v>
      </c>
      <c r="L264" s="4"/>
      <c r="M264" s="4" t="s">
        <v>53</v>
      </c>
      <c r="N264" s="4" t="s">
        <v>53</v>
      </c>
    </row>
    <row r="265" spans="1:14" ht="12.75">
      <c r="A265" s="270" t="s">
        <v>72</v>
      </c>
      <c r="D265" s="83" t="s">
        <v>59</v>
      </c>
      <c r="E265" s="81" t="s">
        <v>86</v>
      </c>
      <c r="F265" s="82" t="s">
        <v>54</v>
      </c>
      <c r="I265" s="81"/>
      <c r="J265" s="81" t="s">
        <v>86</v>
      </c>
      <c r="K265" s="84" t="s">
        <v>54</v>
      </c>
      <c r="L265" s="4"/>
      <c r="M265" s="4" t="s">
        <v>55</v>
      </c>
      <c r="N265" s="81" t="s">
        <v>61</v>
      </c>
    </row>
    <row r="266" spans="1:13" ht="38.25">
      <c r="A266" s="269"/>
      <c r="B266" s="37"/>
      <c r="C266" s="25" t="s">
        <v>13</v>
      </c>
      <c r="D266" s="33" t="s">
        <v>60</v>
      </c>
      <c r="E266" s="33" t="s">
        <v>60</v>
      </c>
      <c r="F266" s="93">
        <f>F236</f>
        <v>0</v>
      </c>
      <c r="H266" s="25" t="s">
        <v>13</v>
      </c>
      <c r="I266" s="33" t="s">
        <v>60</v>
      </c>
      <c r="J266" s="33" t="s">
        <v>60</v>
      </c>
      <c r="K266" s="58">
        <f>K236</f>
        <v>0</v>
      </c>
      <c r="L266" s="58"/>
      <c r="M266" s="58"/>
    </row>
    <row r="267" spans="1:13" ht="25.5">
      <c r="A267" s="252"/>
      <c r="C267" s="25" t="s">
        <v>193</v>
      </c>
      <c r="D267">
        <v>750</v>
      </c>
      <c r="E267" s="75">
        <f>E237</f>
        <v>0</v>
      </c>
      <c r="F267" s="58">
        <f>D267*E267</f>
        <v>0</v>
      </c>
      <c r="H267" s="25" t="s">
        <v>193</v>
      </c>
      <c r="I267">
        <f>D267</f>
        <v>750</v>
      </c>
      <c r="J267" s="95" t="e">
        <f>J237</f>
        <v>#DIV/0!</v>
      </c>
      <c r="K267" s="58" t="e">
        <f>I267*J267</f>
        <v>#DIV/0!</v>
      </c>
      <c r="L267" s="58"/>
      <c r="M267" s="58"/>
    </row>
    <row r="268" spans="1:13" ht="25.5">
      <c r="A268" s="252"/>
      <c r="C268" s="25" t="s">
        <v>194</v>
      </c>
      <c r="D268">
        <v>750</v>
      </c>
      <c r="E268" s="75">
        <f>E238</f>
        <v>0.0239</v>
      </c>
      <c r="F268" s="58">
        <f>D268*E268</f>
        <v>17.925</v>
      </c>
      <c r="H268" s="25" t="s">
        <v>194</v>
      </c>
      <c r="I268">
        <v>750</v>
      </c>
      <c r="J268" s="95">
        <f>E268</f>
        <v>0.0239</v>
      </c>
      <c r="K268" s="58">
        <f>I268*J268</f>
        <v>17.925</v>
      </c>
      <c r="L268" s="58"/>
      <c r="M268" s="58"/>
    </row>
    <row r="269" spans="1:13" ht="25.5">
      <c r="A269" s="252"/>
      <c r="C269" s="25" t="s">
        <v>200</v>
      </c>
      <c r="D269">
        <f>D267</f>
        <v>750</v>
      </c>
      <c r="E269" s="75">
        <f>E239</f>
        <v>0.043</v>
      </c>
      <c r="F269" s="58">
        <f>D269*E269</f>
        <v>32.25</v>
      </c>
      <c r="H269" s="25" t="s">
        <v>200</v>
      </c>
      <c r="I269">
        <f>D269</f>
        <v>750</v>
      </c>
      <c r="J269" s="95">
        <f>J239</f>
        <v>0.047</v>
      </c>
      <c r="K269" s="58">
        <f>I269*J269</f>
        <v>35.25</v>
      </c>
      <c r="L269" s="58"/>
      <c r="M269" s="58"/>
    </row>
    <row r="270" spans="1:10" ht="12.75">
      <c r="A270" s="252"/>
      <c r="C270" s="6"/>
      <c r="H270" s="6"/>
      <c r="J270" s="95"/>
    </row>
    <row r="271" spans="1:14" ht="12.75">
      <c r="A271" s="252"/>
      <c r="C271" t="s">
        <v>191</v>
      </c>
      <c r="F271" s="96">
        <f>SUM(F266:F269)</f>
        <v>50.175</v>
      </c>
      <c r="H271" t="s">
        <v>196</v>
      </c>
      <c r="K271" s="96" t="e">
        <f>SUM(K266:K269)</f>
        <v>#DIV/0!</v>
      </c>
      <c r="L271" s="58"/>
      <c r="M271" s="58" t="e">
        <f>K271-F271</f>
        <v>#DIV/0!</v>
      </c>
      <c r="N271" s="79" t="e">
        <f>K271/F271-1</f>
        <v>#DIV/0!</v>
      </c>
    </row>
    <row r="272" spans="1:14" ht="12.75">
      <c r="A272" s="252"/>
      <c r="F272" s="66"/>
      <c r="K272" s="66"/>
      <c r="L272" s="58"/>
      <c r="M272" s="58"/>
      <c r="N272" s="85"/>
    </row>
    <row r="273" spans="1:13" ht="12.75">
      <c r="A273" s="252"/>
      <c r="F273" s="58"/>
      <c r="J273" s="95"/>
      <c r="K273" s="58"/>
      <c r="L273" s="58"/>
      <c r="M273" s="58"/>
    </row>
    <row r="274" spans="1:14" ht="15">
      <c r="A274" s="268" t="s">
        <v>68</v>
      </c>
      <c r="B274" s="4"/>
      <c r="D274" s="81" t="s">
        <v>24</v>
      </c>
      <c r="E274" s="81" t="s">
        <v>51</v>
      </c>
      <c r="F274" s="82" t="s">
        <v>52</v>
      </c>
      <c r="I274" s="81" t="s">
        <v>24</v>
      </c>
      <c r="J274" s="81" t="s">
        <v>51</v>
      </c>
      <c r="K274" s="84" t="s">
        <v>52</v>
      </c>
      <c r="L274" s="4"/>
      <c r="M274" s="4" t="s">
        <v>53</v>
      </c>
      <c r="N274" s="4" t="s">
        <v>53</v>
      </c>
    </row>
    <row r="275" spans="1:14" ht="12.75">
      <c r="A275" s="270" t="s">
        <v>73</v>
      </c>
      <c r="D275" s="83" t="s">
        <v>59</v>
      </c>
      <c r="E275" s="81" t="s">
        <v>86</v>
      </c>
      <c r="F275" s="82" t="s">
        <v>54</v>
      </c>
      <c r="I275" s="81"/>
      <c r="J275" s="81" t="s">
        <v>86</v>
      </c>
      <c r="K275" s="84" t="s">
        <v>54</v>
      </c>
      <c r="L275" s="4"/>
      <c r="M275" s="4" t="s">
        <v>55</v>
      </c>
      <c r="N275" s="81" t="s">
        <v>61</v>
      </c>
    </row>
    <row r="276" spans="1:13" ht="38.25">
      <c r="A276" s="269"/>
      <c r="B276" s="37"/>
      <c r="C276" s="25" t="s">
        <v>13</v>
      </c>
      <c r="D276" s="33" t="s">
        <v>60</v>
      </c>
      <c r="E276" s="33" t="s">
        <v>60</v>
      </c>
      <c r="F276" s="93">
        <f>F236</f>
        <v>0</v>
      </c>
      <c r="H276" s="25" t="s">
        <v>13</v>
      </c>
      <c r="I276" s="33" t="s">
        <v>60</v>
      </c>
      <c r="J276" s="33" t="s">
        <v>60</v>
      </c>
      <c r="K276" s="58">
        <f>K236</f>
        <v>0</v>
      </c>
      <c r="L276" s="58"/>
      <c r="M276" s="58"/>
    </row>
    <row r="277" spans="1:13" ht="25.5">
      <c r="A277" s="252"/>
      <c r="C277" s="25" t="s">
        <v>193</v>
      </c>
      <c r="D277">
        <v>1000</v>
      </c>
      <c r="E277" s="75">
        <f>E237</f>
        <v>0</v>
      </c>
      <c r="F277" s="58">
        <f>D277*E277</f>
        <v>0</v>
      </c>
      <c r="H277" s="25" t="s">
        <v>193</v>
      </c>
      <c r="I277">
        <f>D277</f>
        <v>1000</v>
      </c>
      <c r="J277" s="95" t="e">
        <f>J237</f>
        <v>#DIV/0!</v>
      </c>
      <c r="K277" s="58" t="e">
        <f>I277*J277</f>
        <v>#DIV/0!</v>
      </c>
      <c r="L277" s="58"/>
      <c r="M277" s="58"/>
    </row>
    <row r="278" spans="1:13" ht="25.5">
      <c r="A278" s="252"/>
      <c r="C278" s="25" t="s">
        <v>194</v>
      </c>
      <c r="D278">
        <v>1000</v>
      </c>
      <c r="E278" s="75">
        <f>E238</f>
        <v>0.0239</v>
      </c>
      <c r="F278" s="58">
        <f>D278*E278</f>
        <v>23.900000000000002</v>
      </c>
      <c r="H278" s="25" t="s">
        <v>194</v>
      </c>
      <c r="I278">
        <v>1000</v>
      </c>
      <c r="J278" s="94">
        <f>E278</f>
        <v>0.0239</v>
      </c>
      <c r="K278" s="58">
        <f>I278*J278</f>
        <v>23.900000000000002</v>
      </c>
      <c r="L278" s="58"/>
      <c r="M278" s="58"/>
    </row>
    <row r="279" spans="1:13" ht="25.5">
      <c r="A279" s="252"/>
      <c r="C279" s="25" t="s">
        <v>200</v>
      </c>
      <c r="D279">
        <f>D277</f>
        <v>1000</v>
      </c>
      <c r="E279" s="75">
        <f>E239</f>
        <v>0.043</v>
      </c>
      <c r="F279" s="58">
        <f>D279*E279</f>
        <v>43</v>
      </c>
      <c r="H279" s="25" t="s">
        <v>200</v>
      </c>
      <c r="I279">
        <v>750</v>
      </c>
      <c r="J279" s="95">
        <f>J239</f>
        <v>0.047</v>
      </c>
      <c r="K279" s="58">
        <f>I279*J279</f>
        <v>35.25</v>
      </c>
      <c r="L279" s="58"/>
      <c r="M279" s="58"/>
    </row>
    <row r="280" spans="1:11" ht="25.5">
      <c r="A280" s="252"/>
      <c r="C280" s="6"/>
      <c r="H280" s="25" t="s">
        <v>200</v>
      </c>
      <c r="I280">
        <v>250</v>
      </c>
      <c r="J280" s="95">
        <v>0.055</v>
      </c>
      <c r="K280" s="58">
        <f>I280*J280</f>
        <v>13.75</v>
      </c>
    </row>
    <row r="281" spans="1:11" ht="12.75">
      <c r="A281" s="252"/>
      <c r="C281" s="6"/>
      <c r="H281" s="25"/>
      <c r="J281" s="95"/>
      <c r="K281" s="58"/>
    </row>
    <row r="282" spans="1:14" ht="12.75">
      <c r="A282" s="252"/>
      <c r="C282" t="s">
        <v>191</v>
      </c>
      <c r="F282" s="96">
        <f>SUM(F276:F279)</f>
        <v>66.9</v>
      </c>
      <c r="H282" t="s">
        <v>196</v>
      </c>
      <c r="K282" s="96" t="e">
        <f>SUM(K276:K280)</f>
        <v>#DIV/0!</v>
      </c>
      <c r="L282" s="58"/>
      <c r="M282" s="58" t="e">
        <f>K282-F282</f>
        <v>#DIV/0!</v>
      </c>
      <c r="N282" s="79" t="e">
        <f>K282/F282-1</f>
        <v>#DIV/0!</v>
      </c>
    </row>
    <row r="283" spans="1:14" ht="12.75">
      <c r="A283" s="252"/>
      <c r="F283" s="66"/>
      <c r="K283" s="66"/>
      <c r="L283" s="58"/>
      <c r="M283" s="58"/>
      <c r="N283" s="85"/>
    </row>
    <row r="284" spans="1:13" ht="12.75">
      <c r="A284" s="252"/>
      <c r="F284" s="58"/>
      <c r="J284" s="95"/>
      <c r="K284" s="58"/>
      <c r="L284" s="58"/>
      <c r="M284" s="58"/>
    </row>
    <row r="285" spans="1:14" ht="15">
      <c r="A285" s="268" t="s">
        <v>68</v>
      </c>
      <c r="B285" s="4"/>
      <c r="D285" s="81" t="s">
        <v>24</v>
      </c>
      <c r="E285" s="81" t="s">
        <v>51</v>
      </c>
      <c r="F285" s="82" t="s">
        <v>52</v>
      </c>
      <c r="I285" s="81" t="s">
        <v>24</v>
      </c>
      <c r="J285" s="81" t="s">
        <v>51</v>
      </c>
      <c r="K285" s="84" t="s">
        <v>52</v>
      </c>
      <c r="L285" s="4"/>
      <c r="M285" s="4" t="s">
        <v>53</v>
      </c>
      <c r="N285" s="4" t="s">
        <v>53</v>
      </c>
    </row>
    <row r="286" spans="1:14" ht="12.75">
      <c r="A286" s="270" t="s">
        <v>74</v>
      </c>
      <c r="D286" s="83" t="s">
        <v>59</v>
      </c>
      <c r="E286" s="81" t="s">
        <v>86</v>
      </c>
      <c r="F286" s="82" t="s">
        <v>54</v>
      </c>
      <c r="I286" s="81"/>
      <c r="J286" s="81" t="s">
        <v>86</v>
      </c>
      <c r="K286" s="84" t="s">
        <v>54</v>
      </c>
      <c r="L286" s="4"/>
      <c r="M286" s="4" t="s">
        <v>55</v>
      </c>
      <c r="N286" s="81" t="s">
        <v>61</v>
      </c>
    </row>
    <row r="287" spans="1:13" ht="38.25">
      <c r="A287" s="269"/>
      <c r="B287" s="37"/>
      <c r="C287" s="25" t="s">
        <v>13</v>
      </c>
      <c r="D287" s="33" t="s">
        <v>60</v>
      </c>
      <c r="E287" s="33" t="s">
        <v>60</v>
      </c>
      <c r="F287" s="93">
        <f>F236</f>
        <v>0</v>
      </c>
      <c r="H287" s="25" t="s">
        <v>13</v>
      </c>
      <c r="I287" s="33" t="s">
        <v>60</v>
      </c>
      <c r="J287" s="33" t="s">
        <v>60</v>
      </c>
      <c r="K287" s="58">
        <f>K236</f>
        <v>0</v>
      </c>
      <c r="L287" s="58"/>
      <c r="M287" s="58"/>
    </row>
    <row r="288" spans="1:13" ht="25.5">
      <c r="A288" s="252"/>
      <c r="C288" s="25" t="s">
        <v>193</v>
      </c>
      <c r="D288">
        <v>1500</v>
      </c>
      <c r="E288" s="75">
        <f>E237</f>
        <v>0</v>
      </c>
      <c r="F288" s="58">
        <f>D288*E288</f>
        <v>0</v>
      </c>
      <c r="H288" s="25" t="s">
        <v>193</v>
      </c>
      <c r="I288">
        <f>D288</f>
        <v>1500</v>
      </c>
      <c r="J288" s="95" t="e">
        <f>J237</f>
        <v>#DIV/0!</v>
      </c>
      <c r="K288" s="58" t="e">
        <f>I288*J288</f>
        <v>#DIV/0!</v>
      </c>
      <c r="L288" s="58"/>
      <c r="M288" s="58"/>
    </row>
    <row r="289" spans="1:13" ht="25.5">
      <c r="A289" s="252"/>
      <c r="C289" s="25" t="s">
        <v>194</v>
      </c>
      <c r="D289">
        <v>1500</v>
      </c>
      <c r="E289" s="75">
        <f>E238</f>
        <v>0.0239</v>
      </c>
      <c r="F289" s="58">
        <f>D289*E289</f>
        <v>35.85</v>
      </c>
      <c r="H289" s="25" t="s">
        <v>194</v>
      </c>
      <c r="I289">
        <f>D289</f>
        <v>1500</v>
      </c>
      <c r="J289" s="95">
        <f>E289</f>
        <v>0.0239</v>
      </c>
      <c r="K289" s="58">
        <f>I289*J289</f>
        <v>35.85</v>
      </c>
      <c r="L289" s="58"/>
      <c r="M289" s="58"/>
    </row>
    <row r="290" spans="1:13" ht="25.5">
      <c r="A290" s="252"/>
      <c r="C290" s="25" t="s">
        <v>200</v>
      </c>
      <c r="D290">
        <f>D288</f>
        <v>1500</v>
      </c>
      <c r="E290" s="75">
        <f>E239</f>
        <v>0.043</v>
      </c>
      <c r="F290" s="58">
        <f>D290*E290</f>
        <v>64.5</v>
      </c>
      <c r="H290" s="25" t="s">
        <v>200</v>
      </c>
      <c r="I290">
        <v>750</v>
      </c>
      <c r="J290" s="95">
        <f>J239</f>
        <v>0.047</v>
      </c>
      <c r="K290" s="58">
        <f>I290*J290</f>
        <v>35.25</v>
      </c>
      <c r="L290" s="58"/>
      <c r="M290" s="58"/>
    </row>
    <row r="291" spans="1:13" ht="25.5">
      <c r="A291" s="252"/>
      <c r="C291" s="25"/>
      <c r="E291" s="75"/>
      <c r="F291" s="58"/>
      <c r="H291" s="25" t="s">
        <v>200</v>
      </c>
      <c r="I291">
        <v>750</v>
      </c>
      <c r="J291" s="95">
        <f>J280</f>
        <v>0.055</v>
      </c>
      <c r="K291" s="58">
        <f>I291*J291</f>
        <v>41.25</v>
      </c>
      <c r="L291" s="58"/>
      <c r="M291" s="58"/>
    </row>
    <row r="292" spans="1:10" ht="12.75">
      <c r="A292" s="252"/>
      <c r="C292" s="6"/>
      <c r="H292" s="6"/>
      <c r="J292" s="95"/>
    </row>
    <row r="293" spans="1:14" ht="12.75">
      <c r="A293" s="252"/>
      <c r="C293" t="s">
        <v>191</v>
      </c>
      <c r="F293" s="96">
        <f>SUM(F287:F290)</f>
        <v>100.35</v>
      </c>
      <c r="H293" t="s">
        <v>196</v>
      </c>
      <c r="K293" s="96" t="e">
        <f>SUM(K287:K291)</f>
        <v>#DIV/0!</v>
      </c>
      <c r="L293" s="58"/>
      <c r="M293" s="58" t="e">
        <f>K293-F293</f>
        <v>#DIV/0!</v>
      </c>
      <c r="N293" s="79" t="e">
        <f>K293/F293-1</f>
        <v>#DIV/0!</v>
      </c>
    </row>
    <row r="294" spans="1:14" ht="12.75">
      <c r="A294" s="252"/>
      <c r="F294" s="66"/>
      <c r="K294" s="66"/>
      <c r="L294" s="58"/>
      <c r="M294" s="58"/>
      <c r="N294" s="85"/>
    </row>
    <row r="295" spans="1:13" ht="12.75">
      <c r="A295" s="252"/>
      <c r="F295" s="58"/>
      <c r="J295" s="95"/>
      <c r="K295" s="58"/>
      <c r="L295" s="58"/>
      <c r="M295" s="58"/>
    </row>
    <row r="296" spans="1:14" ht="15">
      <c r="A296" s="268" t="s">
        <v>68</v>
      </c>
      <c r="B296" s="4"/>
      <c r="D296" s="81" t="s">
        <v>24</v>
      </c>
      <c r="E296" s="81" t="s">
        <v>51</v>
      </c>
      <c r="F296" s="82" t="s">
        <v>52</v>
      </c>
      <c r="I296" s="81" t="s">
        <v>24</v>
      </c>
      <c r="J296" s="81" t="s">
        <v>51</v>
      </c>
      <c r="K296" s="84" t="s">
        <v>52</v>
      </c>
      <c r="L296" s="4"/>
      <c r="M296" s="4" t="s">
        <v>53</v>
      </c>
      <c r="N296" s="4" t="s">
        <v>53</v>
      </c>
    </row>
    <row r="297" spans="1:14" ht="12.75">
      <c r="A297" s="270" t="s">
        <v>75</v>
      </c>
      <c r="D297" s="83" t="s">
        <v>59</v>
      </c>
      <c r="E297" s="81" t="s">
        <v>86</v>
      </c>
      <c r="F297" s="82" t="s">
        <v>54</v>
      </c>
      <c r="I297" s="81"/>
      <c r="J297" s="81" t="s">
        <v>86</v>
      </c>
      <c r="K297" s="84" t="s">
        <v>54</v>
      </c>
      <c r="L297" s="4"/>
      <c r="M297" s="4" t="s">
        <v>55</v>
      </c>
      <c r="N297" s="81" t="s">
        <v>61</v>
      </c>
    </row>
    <row r="298" spans="1:13" ht="38.25">
      <c r="A298" s="269"/>
      <c r="B298" s="37"/>
      <c r="C298" s="25" t="s">
        <v>13</v>
      </c>
      <c r="D298" s="33" t="s">
        <v>60</v>
      </c>
      <c r="E298" s="33" t="s">
        <v>60</v>
      </c>
      <c r="F298" s="93">
        <f>F236</f>
        <v>0</v>
      </c>
      <c r="H298" s="25" t="s">
        <v>13</v>
      </c>
      <c r="I298" s="33" t="s">
        <v>60</v>
      </c>
      <c r="J298" s="33" t="s">
        <v>60</v>
      </c>
      <c r="K298" s="58">
        <f>K236</f>
        <v>0</v>
      </c>
      <c r="L298" s="58"/>
      <c r="M298" s="58"/>
    </row>
    <row r="299" spans="1:13" ht="25.5">
      <c r="A299" s="252"/>
      <c r="C299" s="25" t="s">
        <v>193</v>
      </c>
      <c r="D299">
        <v>2000</v>
      </c>
      <c r="E299" s="75">
        <f>E237</f>
        <v>0</v>
      </c>
      <c r="F299" s="58">
        <f>D299*E299</f>
        <v>0</v>
      </c>
      <c r="H299" s="25" t="s">
        <v>193</v>
      </c>
      <c r="I299">
        <f>D299</f>
        <v>2000</v>
      </c>
      <c r="J299" s="95" t="e">
        <f>J237</f>
        <v>#DIV/0!</v>
      </c>
      <c r="K299" s="58" t="e">
        <f>I299*J299</f>
        <v>#DIV/0!</v>
      </c>
      <c r="L299" s="58"/>
      <c r="M299" s="58"/>
    </row>
    <row r="300" spans="1:13" ht="25.5">
      <c r="A300" s="252"/>
      <c r="C300" s="25" t="s">
        <v>194</v>
      </c>
      <c r="D300">
        <v>2000</v>
      </c>
      <c r="E300" s="75">
        <f>E238</f>
        <v>0.0239</v>
      </c>
      <c r="F300" s="58">
        <f>D300*E300</f>
        <v>47.800000000000004</v>
      </c>
      <c r="H300" s="25" t="s">
        <v>194</v>
      </c>
      <c r="I300">
        <f>D300</f>
        <v>2000</v>
      </c>
      <c r="J300" s="95">
        <f>E300</f>
        <v>0.0239</v>
      </c>
      <c r="K300" s="58">
        <f>I300*J300</f>
        <v>47.800000000000004</v>
      </c>
      <c r="L300" s="58"/>
      <c r="M300" s="58"/>
    </row>
    <row r="301" spans="1:13" ht="25.5">
      <c r="A301" s="252"/>
      <c r="C301" s="25" t="s">
        <v>200</v>
      </c>
      <c r="D301">
        <f>D299</f>
        <v>2000</v>
      </c>
      <c r="E301" s="75">
        <f>E239</f>
        <v>0.043</v>
      </c>
      <c r="F301" s="58">
        <f>D301*E301</f>
        <v>86</v>
      </c>
      <c r="H301" s="25" t="s">
        <v>200</v>
      </c>
      <c r="I301">
        <v>750</v>
      </c>
      <c r="J301" s="95">
        <f>J290</f>
        <v>0.047</v>
      </c>
      <c r="K301" s="58">
        <f>I301*J301</f>
        <v>35.25</v>
      </c>
      <c r="L301" s="58"/>
      <c r="M301" s="58"/>
    </row>
    <row r="302" spans="1:13" ht="25.5">
      <c r="A302" s="252"/>
      <c r="C302" s="25"/>
      <c r="E302" s="75"/>
      <c r="F302" s="58"/>
      <c r="H302" s="25" t="s">
        <v>200</v>
      </c>
      <c r="I302">
        <v>1250</v>
      </c>
      <c r="J302" s="95">
        <f>J280</f>
        <v>0.055</v>
      </c>
      <c r="K302" s="58">
        <f>I302*J302</f>
        <v>68.75</v>
      </c>
      <c r="L302" s="58"/>
      <c r="M302" s="58"/>
    </row>
    <row r="303" spans="1:10" ht="12.75">
      <c r="A303" s="252"/>
      <c r="C303" s="6"/>
      <c r="H303" s="6"/>
      <c r="J303" s="95"/>
    </row>
    <row r="304" spans="1:14" ht="12.75">
      <c r="A304" s="252"/>
      <c r="C304" t="s">
        <v>191</v>
      </c>
      <c r="F304" s="96">
        <f>SUM(F298:F301)</f>
        <v>133.8</v>
      </c>
      <c r="H304" t="s">
        <v>196</v>
      </c>
      <c r="K304" s="96" t="e">
        <f>SUM(K298:K302)</f>
        <v>#DIV/0!</v>
      </c>
      <c r="L304" s="58"/>
      <c r="M304" s="58" t="e">
        <f>K304-F304</f>
        <v>#DIV/0!</v>
      </c>
      <c r="N304" s="79" t="e">
        <f>K304/F304-1</f>
        <v>#DIV/0!</v>
      </c>
    </row>
    <row r="305" spans="1:13" ht="12.75">
      <c r="A305" s="252"/>
      <c r="F305" s="58"/>
      <c r="J305" s="95"/>
      <c r="K305" s="58"/>
      <c r="L305" s="58"/>
      <c r="M305" s="58"/>
    </row>
    <row r="306" spans="1:14" ht="13.5" thickBot="1">
      <c r="A306" s="272"/>
      <c r="B306" s="107"/>
      <c r="C306" s="107"/>
      <c r="D306" s="107"/>
      <c r="E306" s="107"/>
      <c r="F306" s="115"/>
      <c r="G306" s="107"/>
      <c r="H306" s="107"/>
      <c r="I306" s="107"/>
      <c r="J306" s="116"/>
      <c r="K306" s="115"/>
      <c r="L306" s="115"/>
      <c r="M306" s="115"/>
      <c r="N306" s="107"/>
    </row>
    <row r="307" spans="6:13" ht="12.75">
      <c r="F307" s="58"/>
      <c r="J307" s="95"/>
      <c r="K307" s="58"/>
      <c r="L307" s="58"/>
      <c r="M307" s="58"/>
    </row>
    <row r="308" spans="1:13" ht="15.75">
      <c r="A308" s="254" t="s">
        <v>307</v>
      </c>
      <c r="B308" s="254"/>
      <c r="C308" s="252"/>
      <c r="D308" s="37"/>
      <c r="F308" s="58"/>
      <c r="J308" s="95"/>
      <c r="K308" s="58"/>
      <c r="L308" s="58"/>
      <c r="M308" s="58"/>
    </row>
    <row r="309" spans="1:13" ht="15.75">
      <c r="A309" s="254"/>
      <c r="B309" s="54"/>
      <c r="D309" s="37"/>
      <c r="F309" s="58"/>
      <c r="J309" s="95"/>
      <c r="K309" s="58"/>
      <c r="L309" s="58"/>
      <c r="M309" s="58"/>
    </row>
    <row r="310" spans="1:13" ht="15.75">
      <c r="A310" s="267" t="s">
        <v>201</v>
      </c>
      <c r="B310" s="54"/>
      <c r="D310" s="37"/>
      <c r="F310" s="58"/>
      <c r="J310" s="95"/>
      <c r="K310" s="58"/>
      <c r="L310" s="58"/>
      <c r="M310" s="58"/>
    </row>
    <row r="311" spans="1:13" ht="15.75">
      <c r="A311" s="267" t="s">
        <v>202</v>
      </c>
      <c r="B311" s="54"/>
      <c r="D311" s="37"/>
      <c r="F311" s="58"/>
      <c r="J311" s="95"/>
      <c r="K311" s="58"/>
      <c r="L311" s="58"/>
      <c r="M311" s="58"/>
    </row>
    <row r="312" spans="1:13" ht="15.75">
      <c r="A312" s="267" t="s">
        <v>207</v>
      </c>
      <c r="B312" s="54"/>
      <c r="D312" s="37"/>
      <c r="F312" s="58"/>
      <c r="J312" s="95"/>
      <c r="K312" s="58"/>
      <c r="L312" s="58"/>
      <c r="M312" s="58"/>
    </row>
    <row r="313" spans="1:13" ht="15.75">
      <c r="A313" s="267"/>
      <c r="B313" s="54"/>
      <c r="D313" s="37"/>
      <c r="F313" s="58"/>
      <c r="J313" s="95"/>
      <c r="K313" s="58"/>
      <c r="L313" s="58"/>
      <c r="M313" s="58"/>
    </row>
    <row r="314" spans="1:15" ht="15">
      <c r="A314" s="252"/>
      <c r="C314" s="86" t="s">
        <v>191</v>
      </c>
      <c r="D314" s="43"/>
      <c r="E314" s="43"/>
      <c r="F314" s="43"/>
      <c r="H314" s="86" t="s">
        <v>198</v>
      </c>
      <c r="I314" s="43"/>
      <c r="J314" s="43"/>
      <c r="K314" s="80"/>
      <c r="L314" s="43"/>
      <c r="M314" s="43"/>
      <c r="N314" s="43"/>
      <c r="O314" s="37"/>
    </row>
    <row r="315" spans="1:14" ht="15">
      <c r="A315" s="268" t="s">
        <v>68</v>
      </c>
      <c r="B315" s="4"/>
      <c r="D315" s="81" t="s">
        <v>24</v>
      </c>
      <c r="E315" s="81" t="s">
        <v>51</v>
      </c>
      <c r="F315" s="82" t="s">
        <v>52</v>
      </c>
      <c r="I315" s="81" t="s">
        <v>24</v>
      </c>
      <c r="J315" s="81" t="s">
        <v>51</v>
      </c>
      <c r="K315" s="84" t="s">
        <v>52</v>
      </c>
      <c r="L315" s="4"/>
      <c r="M315" s="4" t="s">
        <v>53</v>
      </c>
      <c r="N315" s="4" t="s">
        <v>53</v>
      </c>
    </row>
    <row r="316" spans="1:14" ht="12.75">
      <c r="A316" s="270" t="s">
        <v>73</v>
      </c>
      <c r="D316" s="83" t="s">
        <v>59</v>
      </c>
      <c r="E316" s="81" t="s">
        <v>86</v>
      </c>
      <c r="F316" s="82" t="s">
        <v>54</v>
      </c>
      <c r="I316" s="81"/>
      <c r="J316" s="81" t="s">
        <v>86</v>
      </c>
      <c r="K316" s="84" t="s">
        <v>54</v>
      </c>
      <c r="L316" s="4"/>
      <c r="M316" s="4" t="s">
        <v>55</v>
      </c>
      <c r="N316" s="81" t="s">
        <v>61</v>
      </c>
    </row>
    <row r="317" spans="1:13" ht="38.25">
      <c r="A317" s="269"/>
      <c r="B317" s="37"/>
      <c r="C317" s="25" t="s">
        <v>13</v>
      </c>
      <c r="D317" s="33" t="s">
        <v>60</v>
      </c>
      <c r="E317" s="33" t="s">
        <v>60</v>
      </c>
      <c r="F317" s="191">
        <f>'11.Bill Impact (no commod. in.)'!F671</f>
        <v>0</v>
      </c>
      <c r="H317" s="25" t="s">
        <v>13</v>
      </c>
      <c r="I317" s="33" t="s">
        <v>60</v>
      </c>
      <c r="J317" s="33" t="s">
        <v>60</v>
      </c>
      <c r="K317" s="58">
        <f>'10. 2004 Rate Schedule '!F105</f>
        <v>0</v>
      </c>
      <c r="L317" s="58"/>
      <c r="M317" s="58"/>
    </row>
    <row r="318" spans="1:13" ht="25.5">
      <c r="A318" s="252"/>
      <c r="C318" s="25" t="s">
        <v>193</v>
      </c>
      <c r="D318">
        <v>1000</v>
      </c>
      <c r="E318" s="192">
        <f>'11.Bill Impact (no commod. in.)'!E672</f>
        <v>0</v>
      </c>
      <c r="F318" s="58">
        <f>D318*E318</f>
        <v>0</v>
      </c>
      <c r="H318" s="25" t="s">
        <v>193</v>
      </c>
      <c r="I318">
        <f>D318</f>
        <v>1000</v>
      </c>
      <c r="J318" s="94" t="e">
        <f>'10. 2004 Rate Schedule '!F106</f>
        <v>#DIV/0!</v>
      </c>
      <c r="K318" s="58" t="e">
        <f>I318*J318</f>
        <v>#DIV/0!</v>
      </c>
      <c r="L318" s="58"/>
      <c r="M318" s="58"/>
    </row>
    <row r="319" spans="1:13" ht="25.5">
      <c r="A319" s="252"/>
      <c r="C319" s="25" t="s">
        <v>194</v>
      </c>
      <c r="D319">
        <v>1000</v>
      </c>
      <c r="E319" s="75">
        <v>0.0229</v>
      </c>
      <c r="F319" s="58">
        <f>D319*E319</f>
        <v>22.9</v>
      </c>
      <c r="H319" s="25" t="s">
        <v>194</v>
      </c>
      <c r="I319">
        <v>1000</v>
      </c>
      <c r="J319" s="95">
        <f>E319</f>
        <v>0.0229</v>
      </c>
      <c r="K319" s="58">
        <f>I319*J319</f>
        <v>22.9</v>
      </c>
      <c r="L319" s="58"/>
      <c r="M319" s="58"/>
    </row>
    <row r="320" spans="1:13" ht="25.5">
      <c r="A320" s="252"/>
      <c r="C320" s="25" t="s">
        <v>200</v>
      </c>
      <c r="D320">
        <f>D318</f>
        <v>1000</v>
      </c>
      <c r="E320" s="75">
        <v>0.043</v>
      </c>
      <c r="F320" s="58">
        <f>D320*E320</f>
        <v>43</v>
      </c>
      <c r="H320" s="25" t="s">
        <v>200</v>
      </c>
      <c r="I320">
        <v>750</v>
      </c>
      <c r="J320" s="95">
        <v>0.047</v>
      </c>
      <c r="K320" s="58">
        <f>I320*J320</f>
        <v>35.25</v>
      </c>
      <c r="L320" s="58"/>
      <c r="M320" s="58"/>
    </row>
    <row r="321" spans="1:11" ht="25.5">
      <c r="A321" s="252"/>
      <c r="C321" s="6"/>
      <c r="H321" s="25" t="s">
        <v>200</v>
      </c>
      <c r="I321">
        <f>I319-I320</f>
        <v>250</v>
      </c>
      <c r="J321" s="95">
        <v>0.055</v>
      </c>
      <c r="K321" s="58">
        <f>I321*J321</f>
        <v>13.75</v>
      </c>
    </row>
    <row r="322" spans="1:11" ht="12.75">
      <c r="A322" s="252"/>
      <c r="C322" s="6"/>
      <c r="H322" s="25"/>
      <c r="J322" s="95"/>
      <c r="K322" s="58"/>
    </row>
    <row r="323" spans="1:14" ht="12.75">
      <c r="A323" s="252"/>
      <c r="C323" t="s">
        <v>191</v>
      </c>
      <c r="F323" s="96">
        <f>SUM(F317:F320)</f>
        <v>65.9</v>
      </c>
      <c r="H323" t="s">
        <v>196</v>
      </c>
      <c r="K323" s="96" t="e">
        <f>SUM(K317:K321)</f>
        <v>#DIV/0!</v>
      </c>
      <c r="L323" s="58"/>
      <c r="M323" s="58" t="e">
        <f>K323-F323</f>
        <v>#DIV/0!</v>
      </c>
      <c r="N323" s="79" t="e">
        <f>K323/F323-1</f>
        <v>#DIV/0!</v>
      </c>
    </row>
    <row r="324" spans="1:14" ht="12.75">
      <c r="A324" s="252"/>
      <c r="F324" s="66"/>
      <c r="K324" s="66"/>
      <c r="L324" s="58"/>
      <c r="M324" s="58"/>
      <c r="N324" s="85"/>
    </row>
    <row r="325" spans="1:13" ht="12.75">
      <c r="A325" s="252"/>
      <c r="F325" s="58"/>
      <c r="J325" s="95"/>
      <c r="K325" s="58"/>
      <c r="L325" s="58"/>
      <c r="M325" s="58"/>
    </row>
    <row r="326" spans="1:14" ht="15">
      <c r="A326" s="268" t="s">
        <v>68</v>
      </c>
      <c r="B326" s="4"/>
      <c r="D326" s="81" t="s">
        <v>24</v>
      </c>
      <c r="E326" s="81" t="s">
        <v>51</v>
      </c>
      <c r="F326" s="82" t="s">
        <v>52</v>
      </c>
      <c r="I326" s="81" t="s">
        <v>24</v>
      </c>
      <c r="J326" s="81" t="s">
        <v>51</v>
      </c>
      <c r="K326" s="84" t="s">
        <v>52</v>
      </c>
      <c r="L326" s="4"/>
      <c r="M326" s="4" t="s">
        <v>53</v>
      </c>
      <c r="N326" s="4" t="s">
        <v>53</v>
      </c>
    </row>
    <row r="327" spans="1:14" ht="12.75">
      <c r="A327" s="270" t="s">
        <v>75</v>
      </c>
      <c r="D327" s="83" t="s">
        <v>59</v>
      </c>
      <c r="E327" s="81" t="s">
        <v>86</v>
      </c>
      <c r="F327" s="82" t="s">
        <v>54</v>
      </c>
      <c r="I327" s="81"/>
      <c r="J327" s="81" t="s">
        <v>86</v>
      </c>
      <c r="K327" s="84" t="s">
        <v>54</v>
      </c>
      <c r="L327" s="4"/>
      <c r="M327" s="4" t="s">
        <v>55</v>
      </c>
      <c r="N327" s="81" t="s">
        <v>61</v>
      </c>
    </row>
    <row r="328" spans="1:13" ht="38.25">
      <c r="A328" s="269"/>
      <c r="B328" s="37"/>
      <c r="C328" s="25" t="s">
        <v>13</v>
      </c>
      <c r="D328" s="33" t="s">
        <v>60</v>
      </c>
      <c r="E328" s="33" t="s">
        <v>60</v>
      </c>
      <c r="F328" s="93">
        <f>F317</f>
        <v>0</v>
      </c>
      <c r="H328" s="25" t="s">
        <v>13</v>
      </c>
      <c r="I328" s="33" t="s">
        <v>60</v>
      </c>
      <c r="J328" s="33" t="s">
        <v>60</v>
      </c>
      <c r="K328" s="58">
        <f>K317</f>
        <v>0</v>
      </c>
      <c r="L328" s="58"/>
      <c r="M328" s="58"/>
    </row>
    <row r="329" spans="1:13" ht="25.5">
      <c r="A329" s="252"/>
      <c r="C329" s="25" t="s">
        <v>193</v>
      </c>
      <c r="D329">
        <v>2000</v>
      </c>
      <c r="E329" s="75">
        <f>E318</f>
        <v>0</v>
      </c>
      <c r="F329" s="58">
        <f>D329*E329</f>
        <v>0</v>
      </c>
      <c r="H329" s="25" t="s">
        <v>193</v>
      </c>
      <c r="I329">
        <f>D329</f>
        <v>2000</v>
      </c>
      <c r="J329" s="95" t="e">
        <f>J318</f>
        <v>#DIV/0!</v>
      </c>
      <c r="K329" s="58" t="e">
        <f>I329*J329</f>
        <v>#DIV/0!</v>
      </c>
      <c r="L329" s="58"/>
      <c r="M329" s="58"/>
    </row>
    <row r="330" spans="1:13" ht="25.5">
      <c r="A330" s="252"/>
      <c r="C330" s="25" t="s">
        <v>194</v>
      </c>
      <c r="D330">
        <v>2000</v>
      </c>
      <c r="E330" s="75">
        <f>E319</f>
        <v>0.0229</v>
      </c>
      <c r="F330" s="58">
        <f>D330*E330</f>
        <v>45.8</v>
      </c>
      <c r="H330" s="25" t="s">
        <v>194</v>
      </c>
      <c r="I330">
        <v>2000</v>
      </c>
      <c r="J330" s="95">
        <f>E330</f>
        <v>0.0229</v>
      </c>
      <c r="K330" s="58">
        <f>I330*J330</f>
        <v>45.8</v>
      </c>
      <c r="L330" s="58"/>
      <c r="M330" s="58"/>
    </row>
    <row r="331" spans="1:13" ht="25.5">
      <c r="A331" s="252"/>
      <c r="C331" s="25" t="s">
        <v>200</v>
      </c>
      <c r="D331">
        <f>D329</f>
        <v>2000</v>
      </c>
      <c r="E331" s="75">
        <f>E320</f>
        <v>0.043</v>
      </c>
      <c r="F331" s="58">
        <f>D331*E331</f>
        <v>86</v>
      </c>
      <c r="H331" s="25" t="s">
        <v>200</v>
      </c>
      <c r="I331">
        <v>750</v>
      </c>
      <c r="J331" s="95">
        <f>J320</f>
        <v>0.047</v>
      </c>
      <c r="K331" s="58">
        <f>I331*J331</f>
        <v>35.25</v>
      </c>
      <c r="L331" s="58"/>
      <c r="M331" s="58"/>
    </row>
    <row r="332" spans="1:13" ht="25.5">
      <c r="A332" s="252"/>
      <c r="C332" s="25"/>
      <c r="E332" s="75"/>
      <c r="F332" s="58"/>
      <c r="H332" s="25" t="s">
        <v>200</v>
      </c>
      <c r="I332">
        <f>I330-I331</f>
        <v>1250</v>
      </c>
      <c r="J332" s="95">
        <f>J321</f>
        <v>0.055</v>
      </c>
      <c r="K332" s="58">
        <f>I332*J332</f>
        <v>68.75</v>
      </c>
      <c r="L332" s="58"/>
      <c r="M332" s="58"/>
    </row>
    <row r="333" spans="1:10" ht="12.75">
      <c r="A333" s="252"/>
      <c r="C333" s="6"/>
      <c r="H333" s="6"/>
      <c r="J333" s="95"/>
    </row>
    <row r="334" spans="1:14" ht="12.75">
      <c r="A334" s="252"/>
      <c r="C334" t="s">
        <v>191</v>
      </c>
      <c r="F334" s="96">
        <f>SUM(F328:F331)</f>
        <v>131.8</v>
      </c>
      <c r="H334" t="s">
        <v>196</v>
      </c>
      <c r="K334" s="96" t="e">
        <f>SUM(K328:K332)</f>
        <v>#DIV/0!</v>
      </c>
      <c r="L334" s="58"/>
      <c r="M334" s="58" t="e">
        <f>K334-F334</f>
        <v>#DIV/0!</v>
      </c>
      <c r="N334" s="79" t="e">
        <f>K334/F334-1</f>
        <v>#DIV/0!</v>
      </c>
    </row>
    <row r="335" spans="1:14" ht="12.75">
      <c r="A335" s="252"/>
      <c r="F335" s="66"/>
      <c r="K335" s="66"/>
      <c r="L335" s="58"/>
      <c r="M335" s="58"/>
      <c r="N335" s="85"/>
    </row>
    <row r="336" spans="1:13" ht="12.75">
      <c r="A336" s="252"/>
      <c r="F336" s="58"/>
      <c r="J336" s="95"/>
      <c r="K336" s="58"/>
      <c r="L336" s="58"/>
      <c r="M336" s="58"/>
    </row>
    <row r="337" spans="1:14" ht="15">
      <c r="A337" s="268" t="s">
        <v>68</v>
      </c>
      <c r="B337" s="4"/>
      <c r="D337" s="81" t="s">
        <v>24</v>
      </c>
      <c r="E337" s="81" t="s">
        <v>51</v>
      </c>
      <c r="F337" s="82" t="s">
        <v>52</v>
      </c>
      <c r="I337" s="81" t="s">
        <v>24</v>
      </c>
      <c r="J337" s="81" t="s">
        <v>51</v>
      </c>
      <c r="K337" s="84" t="s">
        <v>52</v>
      </c>
      <c r="L337" s="4"/>
      <c r="M337" s="4" t="s">
        <v>53</v>
      </c>
      <c r="N337" s="4" t="s">
        <v>53</v>
      </c>
    </row>
    <row r="338" spans="1:14" ht="12.75">
      <c r="A338" s="270" t="s">
        <v>228</v>
      </c>
      <c r="D338" s="83" t="s">
        <v>59</v>
      </c>
      <c r="E338" s="81" t="s">
        <v>86</v>
      </c>
      <c r="F338" s="82" t="s">
        <v>54</v>
      </c>
      <c r="I338" s="81"/>
      <c r="J338" s="81" t="s">
        <v>86</v>
      </c>
      <c r="K338" s="84" t="s">
        <v>54</v>
      </c>
      <c r="L338" s="4"/>
      <c r="M338" s="4" t="s">
        <v>55</v>
      </c>
      <c r="N338" s="81" t="s">
        <v>61</v>
      </c>
    </row>
    <row r="339" spans="1:13" ht="38.25">
      <c r="A339" s="269"/>
      <c r="B339" s="37"/>
      <c r="C339" s="25" t="s">
        <v>13</v>
      </c>
      <c r="D339" s="33" t="s">
        <v>60</v>
      </c>
      <c r="E339" s="33" t="s">
        <v>60</v>
      </c>
      <c r="F339" s="93">
        <f>F317</f>
        <v>0</v>
      </c>
      <c r="H339" s="25" t="s">
        <v>13</v>
      </c>
      <c r="I339" s="33" t="s">
        <v>60</v>
      </c>
      <c r="J339" s="33" t="s">
        <v>60</v>
      </c>
      <c r="K339" s="58">
        <f>K317</f>
        <v>0</v>
      </c>
      <c r="L339" s="58"/>
      <c r="M339" s="58"/>
    </row>
    <row r="340" spans="1:13" ht="25.5">
      <c r="A340" s="252"/>
      <c r="C340" s="25" t="s">
        <v>193</v>
      </c>
      <c r="D340">
        <v>5000</v>
      </c>
      <c r="E340" s="75">
        <f>E318</f>
        <v>0</v>
      </c>
      <c r="F340" s="58">
        <f>D340*E340</f>
        <v>0</v>
      </c>
      <c r="H340" s="25" t="s">
        <v>193</v>
      </c>
      <c r="I340">
        <f>D340</f>
        <v>5000</v>
      </c>
      <c r="J340" s="95" t="e">
        <f>J318</f>
        <v>#DIV/0!</v>
      </c>
      <c r="K340" s="58" t="e">
        <f>I340*J340</f>
        <v>#DIV/0!</v>
      </c>
      <c r="L340" s="58"/>
      <c r="M340" s="58"/>
    </row>
    <row r="341" spans="1:13" ht="25.5">
      <c r="A341" s="252"/>
      <c r="C341" s="25" t="s">
        <v>194</v>
      </c>
      <c r="D341">
        <f>D340</f>
        <v>5000</v>
      </c>
      <c r="E341" s="75">
        <f>E319</f>
        <v>0.0229</v>
      </c>
      <c r="F341" s="58">
        <f>D341*E341</f>
        <v>114.5</v>
      </c>
      <c r="H341" s="25" t="s">
        <v>194</v>
      </c>
      <c r="I341">
        <f>D341</f>
        <v>5000</v>
      </c>
      <c r="J341" s="95">
        <f>E341</f>
        <v>0.0229</v>
      </c>
      <c r="K341" s="58">
        <f>I341*J341</f>
        <v>114.5</v>
      </c>
      <c r="L341" s="58"/>
      <c r="M341" s="58"/>
    </row>
    <row r="342" spans="1:13" ht="25.5">
      <c r="A342" s="252"/>
      <c r="C342" s="25" t="s">
        <v>200</v>
      </c>
      <c r="D342">
        <f>D340</f>
        <v>5000</v>
      </c>
      <c r="E342" s="75">
        <f>E320</f>
        <v>0.043</v>
      </c>
      <c r="F342" s="58">
        <f>D342*E342</f>
        <v>214.99999999999997</v>
      </c>
      <c r="H342" s="25" t="s">
        <v>200</v>
      </c>
      <c r="I342">
        <v>750</v>
      </c>
      <c r="J342" s="95">
        <f>J331</f>
        <v>0.047</v>
      </c>
      <c r="K342" s="58">
        <f>I342*J342</f>
        <v>35.25</v>
      </c>
      <c r="L342" s="58"/>
      <c r="M342" s="58"/>
    </row>
    <row r="343" spans="1:13" ht="25.5">
      <c r="A343" s="252"/>
      <c r="C343" s="25"/>
      <c r="E343" s="75"/>
      <c r="F343" s="58"/>
      <c r="H343" s="25" t="s">
        <v>200</v>
      </c>
      <c r="I343">
        <f>I341-I342</f>
        <v>4250</v>
      </c>
      <c r="J343" s="95">
        <f>J321</f>
        <v>0.055</v>
      </c>
      <c r="K343" s="58">
        <f>I343*J343</f>
        <v>233.75</v>
      </c>
      <c r="L343" s="58"/>
      <c r="M343" s="58"/>
    </row>
    <row r="344" spans="1:10" ht="12.75">
      <c r="A344" s="252"/>
      <c r="C344" s="6"/>
      <c r="H344" s="6"/>
      <c r="J344" s="95"/>
    </row>
    <row r="345" spans="1:14" ht="12.75">
      <c r="A345" s="252"/>
      <c r="C345" t="s">
        <v>191</v>
      </c>
      <c r="F345" s="96">
        <f>SUM(F339:F342)</f>
        <v>329.5</v>
      </c>
      <c r="H345" t="s">
        <v>196</v>
      </c>
      <c r="K345" s="96" t="e">
        <f>SUM(K339:K343)</f>
        <v>#DIV/0!</v>
      </c>
      <c r="L345" s="58"/>
      <c r="M345" s="58" t="e">
        <f>K345-F345</f>
        <v>#DIV/0!</v>
      </c>
      <c r="N345" s="79" t="e">
        <f>K345/F345-1</f>
        <v>#DIV/0!</v>
      </c>
    </row>
    <row r="346" spans="1:13" ht="12.75">
      <c r="A346" s="252"/>
      <c r="F346" s="58"/>
      <c r="J346" s="95"/>
      <c r="K346" s="58"/>
      <c r="L346" s="58"/>
      <c r="M346" s="58"/>
    </row>
    <row r="347" spans="1:14" ht="12.75">
      <c r="A347" s="252"/>
      <c r="C347" s="197"/>
      <c r="D347" s="37"/>
      <c r="E347" s="198"/>
      <c r="F347" s="66"/>
      <c r="G347" s="37"/>
      <c r="H347" s="197"/>
      <c r="I347" s="37"/>
      <c r="J347" s="196"/>
      <c r="K347" s="66"/>
      <c r="L347" s="66"/>
      <c r="M347" s="66"/>
      <c r="N347" s="37"/>
    </row>
    <row r="348" spans="1:14" ht="15">
      <c r="A348" s="268" t="s">
        <v>68</v>
      </c>
      <c r="B348" s="4"/>
      <c r="D348" s="81" t="s">
        <v>24</v>
      </c>
      <c r="E348" s="81" t="s">
        <v>51</v>
      </c>
      <c r="F348" s="82" t="s">
        <v>52</v>
      </c>
      <c r="I348" s="81" t="s">
        <v>24</v>
      </c>
      <c r="J348" s="81" t="s">
        <v>51</v>
      </c>
      <c r="K348" s="84" t="s">
        <v>52</v>
      </c>
      <c r="L348" s="4"/>
      <c r="M348" s="4" t="s">
        <v>53</v>
      </c>
      <c r="N348" s="4" t="s">
        <v>53</v>
      </c>
    </row>
    <row r="349" spans="1:14" ht="12.75">
      <c r="A349" s="270" t="s">
        <v>229</v>
      </c>
      <c r="D349" s="83" t="s">
        <v>59</v>
      </c>
      <c r="E349" s="81" t="s">
        <v>86</v>
      </c>
      <c r="F349" s="82" t="s">
        <v>54</v>
      </c>
      <c r="I349" s="81"/>
      <c r="J349" s="81" t="s">
        <v>86</v>
      </c>
      <c r="K349" s="84" t="s">
        <v>54</v>
      </c>
      <c r="L349" s="4"/>
      <c r="M349" s="4" t="s">
        <v>55</v>
      </c>
      <c r="N349" s="81" t="s">
        <v>61</v>
      </c>
    </row>
    <row r="350" spans="1:13" ht="38.25">
      <c r="A350" s="269"/>
      <c r="B350" s="37"/>
      <c r="C350" s="25" t="s">
        <v>13</v>
      </c>
      <c r="D350" s="33" t="s">
        <v>60</v>
      </c>
      <c r="E350" s="33" t="s">
        <v>60</v>
      </c>
      <c r="F350" s="93">
        <f>F317</f>
        <v>0</v>
      </c>
      <c r="H350" s="25" t="s">
        <v>13</v>
      </c>
      <c r="I350" s="33" t="s">
        <v>60</v>
      </c>
      <c r="J350" s="33" t="s">
        <v>60</v>
      </c>
      <c r="K350" s="58">
        <f>K317</f>
        <v>0</v>
      </c>
      <c r="L350" s="58"/>
      <c r="M350" s="58"/>
    </row>
    <row r="351" spans="1:13" ht="25.5">
      <c r="A351" s="252"/>
      <c r="C351" s="25" t="s">
        <v>193</v>
      </c>
      <c r="D351">
        <v>10000</v>
      </c>
      <c r="E351" s="75">
        <f>E318</f>
        <v>0</v>
      </c>
      <c r="F351" s="58">
        <f>D351*E351</f>
        <v>0</v>
      </c>
      <c r="H351" s="25" t="s">
        <v>193</v>
      </c>
      <c r="I351">
        <f>D351</f>
        <v>10000</v>
      </c>
      <c r="J351" s="95" t="e">
        <f>J318</f>
        <v>#DIV/0!</v>
      </c>
      <c r="K351" s="58" t="e">
        <f>I351*J351</f>
        <v>#DIV/0!</v>
      </c>
      <c r="L351" s="58"/>
      <c r="M351" s="58"/>
    </row>
    <row r="352" spans="1:15" ht="25.5">
      <c r="A352" s="252"/>
      <c r="C352" s="25" t="s">
        <v>194</v>
      </c>
      <c r="D352">
        <f>D351</f>
        <v>10000</v>
      </c>
      <c r="E352" s="75">
        <f>E341</f>
        <v>0.0229</v>
      </c>
      <c r="F352" s="58">
        <f>D352*E352</f>
        <v>229</v>
      </c>
      <c r="H352" s="25" t="s">
        <v>194</v>
      </c>
      <c r="I352">
        <f>D352</f>
        <v>10000</v>
      </c>
      <c r="J352" s="95">
        <f>E352</f>
        <v>0.0229</v>
      </c>
      <c r="K352" s="58">
        <f>I352*J352</f>
        <v>229</v>
      </c>
      <c r="L352" s="58"/>
      <c r="M352" s="58"/>
      <c r="O352" s="37"/>
    </row>
    <row r="353" spans="1:15" ht="25.5">
      <c r="A353" s="252"/>
      <c r="C353" s="25" t="s">
        <v>200</v>
      </c>
      <c r="D353">
        <f>D351</f>
        <v>10000</v>
      </c>
      <c r="E353" s="75">
        <f>E342</f>
        <v>0.043</v>
      </c>
      <c r="F353" s="58">
        <f>D353*E353</f>
        <v>429.99999999999994</v>
      </c>
      <c r="H353" s="25" t="s">
        <v>200</v>
      </c>
      <c r="I353">
        <v>750</v>
      </c>
      <c r="J353" s="95">
        <f>J342</f>
        <v>0.047</v>
      </c>
      <c r="K353" s="58">
        <f>I353*J353</f>
        <v>35.25</v>
      </c>
      <c r="L353" s="58"/>
      <c r="M353" s="58"/>
      <c r="O353" s="37"/>
    </row>
    <row r="354" spans="1:15" ht="25.5">
      <c r="A354" s="252"/>
      <c r="C354" s="25"/>
      <c r="E354" s="75"/>
      <c r="F354" s="58"/>
      <c r="H354" s="25" t="s">
        <v>200</v>
      </c>
      <c r="I354">
        <f>I352-I353</f>
        <v>9250</v>
      </c>
      <c r="J354" s="95">
        <f>J343</f>
        <v>0.055</v>
      </c>
      <c r="K354" s="58">
        <f>I354*J354</f>
        <v>508.75</v>
      </c>
      <c r="L354" s="58"/>
      <c r="M354" s="58"/>
      <c r="O354" s="37"/>
    </row>
    <row r="355" spans="1:15" ht="12.75">
      <c r="A355" s="252"/>
      <c r="C355" s="6"/>
      <c r="H355" s="6"/>
      <c r="J355" s="95"/>
      <c r="O355" s="37"/>
    </row>
    <row r="356" spans="1:15" ht="12.75">
      <c r="A356" s="252"/>
      <c r="C356" t="s">
        <v>191</v>
      </c>
      <c r="F356" s="96">
        <f>SUM(F350:F353)</f>
        <v>659</v>
      </c>
      <c r="H356" t="s">
        <v>196</v>
      </c>
      <c r="K356" s="96" t="e">
        <f>SUM(K350:K354)</f>
        <v>#DIV/0!</v>
      </c>
      <c r="L356" s="58"/>
      <c r="M356" s="58" t="e">
        <f>K356-F356</f>
        <v>#DIV/0!</v>
      </c>
      <c r="N356" s="79" t="e">
        <f>K356/F356-1</f>
        <v>#DIV/0!</v>
      </c>
      <c r="O356" s="37"/>
    </row>
    <row r="357" spans="1:15" ht="12.75">
      <c r="A357" s="252"/>
      <c r="F357" s="66"/>
      <c r="K357" s="66"/>
      <c r="L357" s="58"/>
      <c r="M357" s="58"/>
      <c r="N357" s="85"/>
      <c r="O357" s="37"/>
    </row>
    <row r="358" spans="1:15" ht="12.75">
      <c r="A358" s="252"/>
      <c r="F358" s="58"/>
      <c r="J358" s="95"/>
      <c r="K358" s="58"/>
      <c r="L358" s="58"/>
      <c r="M358" s="58"/>
      <c r="O358" s="37"/>
    </row>
    <row r="359" spans="1:15" ht="15">
      <c r="A359" s="268" t="s">
        <v>68</v>
      </c>
      <c r="B359" s="4"/>
      <c r="D359" s="81" t="s">
        <v>24</v>
      </c>
      <c r="E359" s="81" t="s">
        <v>51</v>
      </c>
      <c r="F359" s="82" t="s">
        <v>52</v>
      </c>
      <c r="I359" s="81" t="s">
        <v>24</v>
      </c>
      <c r="J359" s="81" t="s">
        <v>51</v>
      </c>
      <c r="K359" s="84" t="s">
        <v>52</v>
      </c>
      <c r="L359" s="4"/>
      <c r="M359" s="4" t="s">
        <v>53</v>
      </c>
      <c r="N359" s="4" t="s">
        <v>53</v>
      </c>
      <c r="O359" s="37"/>
    </row>
    <row r="360" spans="1:15" ht="12.75">
      <c r="A360" s="270" t="s">
        <v>230</v>
      </c>
      <c r="D360" s="83" t="s">
        <v>59</v>
      </c>
      <c r="E360" s="81" t="s">
        <v>86</v>
      </c>
      <c r="F360" s="82" t="s">
        <v>54</v>
      </c>
      <c r="I360" s="81"/>
      <c r="J360" s="81" t="s">
        <v>86</v>
      </c>
      <c r="K360" s="84" t="s">
        <v>54</v>
      </c>
      <c r="L360" s="4"/>
      <c r="M360" s="4" t="s">
        <v>55</v>
      </c>
      <c r="N360" s="81" t="s">
        <v>61</v>
      </c>
      <c r="O360" s="37"/>
    </row>
    <row r="361" spans="1:16" ht="38.25">
      <c r="A361" s="269"/>
      <c r="B361" s="37"/>
      <c r="C361" s="25" t="s">
        <v>13</v>
      </c>
      <c r="D361" s="33" t="s">
        <v>60</v>
      </c>
      <c r="E361" s="33" t="s">
        <v>60</v>
      </c>
      <c r="F361" s="93">
        <f>F317</f>
        <v>0</v>
      </c>
      <c r="H361" s="25" t="s">
        <v>13</v>
      </c>
      <c r="I361" s="33" t="s">
        <v>60</v>
      </c>
      <c r="J361" s="33" t="s">
        <v>60</v>
      </c>
      <c r="K361" s="58">
        <f>K317</f>
        <v>0</v>
      </c>
      <c r="L361" s="58"/>
      <c r="M361" s="58"/>
      <c r="O361" s="37"/>
      <c r="P361" s="37"/>
    </row>
    <row r="362" spans="1:16" ht="25.5">
      <c r="A362" s="252"/>
      <c r="C362" s="25" t="s">
        <v>193</v>
      </c>
      <c r="D362">
        <v>15000</v>
      </c>
      <c r="E362" s="75">
        <f>E318</f>
        <v>0</v>
      </c>
      <c r="F362" s="58">
        <f>D362*E362</f>
        <v>0</v>
      </c>
      <c r="H362" s="25" t="s">
        <v>193</v>
      </c>
      <c r="I362">
        <f>D362</f>
        <v>15000</v>
      </c>
      <c r="J362" s="95" t="e">
        <f>J318</f>
        <v>#DIV/0!</v>
      </c>
      <c r="K362" s="58" t="e">
        <f>I362*J362</f>
        <v>#DIV/0!</v>
      </c>
      <c r="L362" s="58"/>
      <c r="M362" s="58"/>
      <c r="O362" s="37"/>
      <c r="P362" s="37"/>
    </row>
    <row r="363" spans="1:16" ht="25.5">
      <c r="A363" s="252"/>
      <c r="C363" s="25" t="s">
        <v>194</v>
      </c>
      <c r="D363">
        <f>D362</f>
        <v>15000</v>
      </c>
      <c r="E363" s="75">
        <f>E341</f>
        <v>0.0229</v>
      </c>
      <c r="F363" s="58">
        <f>D363*E363</f>
        <v>343.5</v>
      </c>
      <c r="H363" s="25" t="s">
        <v>194</v>
      </c>
      <c r="I363">
        <f>D363</f>
        <v>15000</v>
      </c>
      <c r="J363" s="95">
        <f>E363</f>
        <v>0.0229</v>
      </c>
      <c r="K363" s="58">
        <f>I363*J363</f>
        <v>343.5</v>
      </c>
      <c r="L363" s="58"/>
      <c r="M363" s="58"/>
      <c r="O363" s="37"/>
      <c r="P363" s="37"/>
    </row>
    <row r="364" spans="1:16" ht="25.5">
      <c r="A364" s="252"/>
      <c r="C364" s="25" t="s">
        <v>200</v>
      </c>
      <c r="D364">
        <f>D362</f>
        <v>15000</v>
      </c>
      <c r="E364" s="75">
        <f>E342</f>
        <v>0.043</v>
      </c>
      <c r="F364" s="58">
        <f>D364*E364</f>
        <v>645</v>
      </c>
      <c r="H364" s="25" t="s">
        <v>200</v>
      </c>
      <c r="I364">
        <v>750</v>
      </c>
      <c r="J364" s="95">
        <f>J353</f>
        <v>0.047</v>
      </c>
      <c r="K364" s="58">
        <f>I364*J364</f>
        <v>35.25</v>
      </c>
      <c r="L364" s="58"/>
      <c r="M364" s="58"/>
      <c r="O364" s="37"/>
      <c r="P364" s="37"/>
    </row>
    <row r="365" spans="1:16" ht="25.5">
      <c r="A365" s="252"/>
      <c r="C365" s="25"/>
      <c r="E365" s="75"/>
      <c r="F365" s="58"/>
      <c r="H365" s="25" t="s">
        <v>200</v>
      </c>
      <c r="I365">
        <f>I363-I364</f>
        <v>14250</v>
      </c>
      <c r="J365" s="95">
        <f>J343</f>
        <v>0.055</v>
      </c>
      <c r="K365" s="58">
        <f>I365*J365</f>
        <v>783.75</v>
      </c>
      <c r="L365" s="58"/>
      <c r="M365" s="58"/>
      <c r="O365" s="37"/>
      <c r="P365" s="37"/>
    </row>
    <row r="366" spans="1:16" ht="12.75">
      <c r="A366" s="252"/>
      <c r="C366" s="6"/>
      <c r="H366" s="6"/>
      <c r="J366" s="95"/>
      <c r="O366" s="37"/>
      <c r="P366" s="37"/>
    </row>
    <row r="367" spans="1:16" ht="12.75">
      <c r="A367" s="252"/>
      <c r="C367" t="s">
        <v>191</v>
      </c>
      <c r="F367" s="96">
        <f>SUM(F361:F364)</f>
        <v>988.5</v>
      </c>
      <c r="H367" t="s">
        <v>196</v>
      </c>
      <c r="K367" s="96" t="e">
        <f>SUM(K361:K365)</f>
        <v>#DIV/0!</v>
      </c>
      <c r="L367" s="58"/>
      <c r="M367" s="58" t="e">
        <f>K367-F367</f>
        <v>#DIV/0!</v>
      </c>
      <c r="N367" s="79" t="e">
        <f>K367/F367-1</f>
        <v>#DIV/0!</v>
      </c>
      <c r="O367" s="37"/>
      <c r="P367" s="37"/>
    </row>
    <row r="368" spans="1:16" ht="12.75">
      <c r="A368" s="252"/>
      <c r="F368" s="58"/>
      <c r="J368" s="95"/>
      <c r="K368" s="58"/>
      <c r="L368" s="58"/>
      <c r="M368" s="58"/>
      <c r="O368" s="37"/>
      <c r="P368" s="37"/>
    </row>
    <row r="369" spans="1:18" ht="13.5" thickBot="1">
      <c r="A369" s="280"/>
      <c r="B369" s="273"/>
      <c r="C369" s="277"/>
      <c r="D369" s="273"/>
      <c r="E369" s="278"/>
      <c r="F369" s="274"/>
      <c r="G369" s="273"/>
      <c r="H369" s="277"/>
      <c r="I369" s="273"/>
      <c r="J369" s="275"/>
      <c r="K369" s="274"/>
      <c r="L369" s="274"/>
      <c r="M369" s="274"/>
      <c r="N369" s="273"/>
      <c r="O369" s="273"/>
      <c r="P369" s="273"/>
      <c r="Q369" s="273"/>
      <c r="R369" s="273"/>
    </row>
    <row r="370" spans="6:13" ht="12.75">
      <c r="F370" s="58"/>
      <c r="J370" s="95"/>
      <c r="K370" s="58"/>
      <c r="L370" s="58"/>
      <c r="M370" s="58"/>
    </row>
    <row r="371" spans="1:11" ht="18">
      <c r="A371" s="253" t="s">
        <v>316</v>
      </c>
      <c r="B371" s="256"/>
      <c r="C371" s="252"/>
      <c r="D371" s="271"/>
      <c r="E371" s="295"/>
      <c r="F371" s="295"/>
      <c r="K371" s="73"/>
    </row>
    <row r="372" spans="1:11" ht="18">
      <c r="A372" s="253"/>
      <c r="B372" s="28"/>
      <c r="D372" s="37"/>
      <c r="E372" s="295"/>
      <c r="F372" s="295"/>
      <c r="K372" s="73"/>
    </row>
    <row r="373" spans="1:11" ht="18">
      <c r="A373" s="253"/>
      <c r="B373" s="28"/>
      <c r="D373" s="37"/>
      <c r="E373" s="124"/>
      <c r="F373" s="124"/>
      <c r="K373" s="73"/>
    </row>
    <row r="374" spans="1:11" ht="15.75">
      <c r="A374" s="267" t="s">
        <v>197</v>
      </c>
      <c r="B374" s="28"/>
      <c r="D374" s="37"/>
      <c r="E374" s="124"/>
      <c r="F374" s="124"/>
      <c r="K374" s="73"/>
    </row>
    <row r="375" spans="1:11" ht="15.75">
      <c r="A375" s="267" t="s">
        <v>206</v>
      </c>
      <c r="D375" s="37"/>
      <c r="E375" s="124"/>
      <c r="F375" s="124"/>
      <c r="K375" s="73"/>
    </row>
    <row r="376" spans="1:11" ht="15.75">
      <c r="A376" s="267" t="s">
        <v>207</v>
      </c>
      <c r="E376" s="295"/>
      <c r="F376" s="295"/>
      <c r="K376" s="73"/>
    </row>
    <row r="377" spans="1:11" ht="15.75">
      <c r="A377" s="267"/>
      <c r="E377" s="124"/>
      <c r="F377" s="124"/>
      <c r="K377" s="73"/>
    </row>
    <row r="378" spans="1:15" ht="15">
      <c r="A378" s="252" t="s">
        <v>50</v>
      </c>
      <c r="C378" s="86" t="s">
        <v>191</v>
      </c>
      <c r="D378" s="43"/>
      <c r="E378" s="43"/>
      <c r="F378" s="43"/>
      <c r="H378" s="86" t="s">
        <v>198</v>
      </c>
      <c r="I378" s="43"/>
      <c r="J378" s="43"/>
      <c r="K378" s="80"/>
      <c r="L378" s="43"/>
      <c r="M378" s="43"/>
      <c r="N378" s="43"/>
      <c r="O378" s="37"/>
    </row>
    <row r="379" spans="1:11" ht="12.75">
      <c r="A379" s="252"/>
      <c r="F379" s="73"/>
      <c r="K379" s="73"/>
    </row>
    <row r="380" spans="1:14" ht="15">
      <c r="A380" s="268" t="s">
        <v>56</v>
      </c>
      <c r="B380" s="4"/>
      <c r="D380" s="81" t="s">
        <v>24</v>
      </c>
      <c r="E380" s="81" t="s">
        <v>51</v>
      </c>
      <c r="F380" s="82" t="s">
        <v>52</v>
      </c>
      <c r="I380" s="81" t="s">
        <v>24</v>
      </c>
      <c r="J380" s="81" t="s">
        <v>51</v>
      </c>
      <c r="K380" s="84" t="s">
        <v>52</v>
      </c>
      <c r="L380" s="4"/>
      <c r="M380" s="4" t="s">
        <v>53</v>
      </c>
      <c r="N380" s="4" t="s">
        <v>53</v>
      </c>
    </row>
    <row r="381" spans="1:14" ht="12.75">
      <c r="A381" s="270" t="s">
        <v>70</v>
      </c>
      <c r="D381" s="83" t="s">
        <v>59</v>
      </c>
      <c r="E381" s="81" t="s">
        <v>86</v>
      </c>
      <c r="F381" s="82" t="s">
        <v>54</v>
      </c>
      <c r="I381" s="81"/>
      <c r="J381" s="81" t="s">
        <v>86</v>
      </c>
      <c r="K381" s="84" t="s">
        <v>54</v>
      </c>
      <c r="L381" s="4"/>
      <c r="M381" s="4" t="s">
        <v>55</v>
      </c>
      <c r="N381" s="81" t="s">
        <v>61</v>
      </c>
    </row>
    <row r="382" spans="1:13" ht="38.25">
      <c r="A382" s="269"/>
      <c r="B382" s="37"/>
      <c r="C382" s="25" t="s">
        <v>13</v>
      </c>
      <c r="D382" s="33" t="s">
        <v>60</v>
      </c>
      <c r="E382" s="33" t="s">
        <v>60</v>
      </c>
      <c r="F382" s="191">
        <f>'11.Bill Impact (no commod. in.)'!F811</f>
        <v>0</v>
      </c>
      <c r="H382" s="25" t="s">
        <v>13</v>
      </c>
      <c r="I382" s="33" t="s">
        <v>60</v>
      </c>
      <c r="J382" s="33" t="s">
        <v>60</v>
      </c>
      <c r="K382" s="58">
        <f>'10. 2004 Rate Schedule '!F117</f>
        <v>0</v>
      </c>
      <c r="L382" s="58"/>
      <c r="M382" s="58"/>
    </row>
    <row r="383" spans="1:13" ht="25.5">
      <c r="A383" s="252"/>
      <c r="C383" s="25" t="s">
        <v>193</v>
      </c>
      <c r="D383">
        <v>100</v>
      </c>
      <c r="E383" s="192">
        <f>'11.Bill Impact (no commod. in.)'!E812</f>
        <v>0</v>
      </c>
      <c r="F383" s="58">
        <f>D383*E383</f>
        <v>0</v>
      </c>
      <c r="H383" s="25" t="s">
        <v>193</v>
      </c>
      <c r="I383">
        <f>D383</f>
        <v>100</v>
      </c>
      <c r="J383" s="95" t="e">
        <f>'10. 2004 Rate Schedule '!F118</f>
        <v>#DIV/0!</v>
      </c>
      <c r="K383" s="58" t="e">
        <f>I383*J383</f>
        <v>#DIV/0!</v>
      </c>
      <c r="L383" s="58"/>
      <c r="M383" s="58"/>
    </row>
    <row r="384" spans="1:13" ht="25.5">
      <c r="A384" s="252"/>
      <c r="C384" s="25" t="s">
        <v>194</v>
      </c>
      <c r="D384">
        <v>100</v>
      </c>
      <c r="E384" s="193">
        <v>0.0239</v>
      </c>
      <c r="F384" s="58">
        <f>D384*E384</f>
        <v>2.39</v>
      </c>
      <c r="H384" s="25" t="s">
        <v>194</v>
      </c>
      <c r="I384">
        <v>100</v>
      </c>
      <c r="J384" s="95">
        <f>E384</f>
        <v>0.0239</v>
      </c>
      <c r="K384" s="58">
        <f>I384*J384</f>
        <v>2.39</v>
      </c>
      <c r="L384" s="58"/>
      <c r="M384" s="58"/>
    </row>
    <row r="385" spans="1:13" ht="25.5">
      <c r="A385" s="252"/>
      <c r="C385" s="25" t="s">
        <v>200</v>
      </c>
      <c r="D385">
        <v>100</v>
      </c>
      <c r="E385" s="75">
        <v>0.043</v>
      </c>
      <c r="F385" s="58">
        <f>D385*E385</f>
        <v>4.3</v>
      </c>
      <c r="H385" s="25" t="s">
        <v>200</v>
      </c>
      <c r="I385">
        <f>D385</f>
        <v>100</v>
      </c>
      <c r="J385" s="95">
        <v>0.047</v>
      </c>
      <c r="K385" s="58">
        <f>I385*J385</f>
        <v>4.7</v>
      </c>
      <c r="L385" s="58"/>
      <c r="M385" s="58"/>
    </row>
    <row r="386" spans="1:10" ht="12.75">
      <c r="A386" s="252"/>
      <c r="C386" s="6"/>
      <c r="H386" s="6"/>
      <c r="J386" s="95"/>
    </row>
    <row r="387" spans="1:14" ht="12.75">
      <c r="A387" s="252"/>
      <c r="C387" t="s">
        <v>191</v>
      </c>
      <c r="F387" s="96">
        <f>SUM(F382:F385)</f>
        <v>6.6899999999999995</v>
      </c>
      <c r="H387" t="s">
        <v>196</v>
      </c>
      <c r="K387" s="96" t="e">
        <f>SUM(K382:K385)</f>
        <v>#DIV/0!</v>
      </c>
      <c r="L387" s="58"/>
      <c r="M387" s="58" t="e">
        <f>K387-F387</f>
        <v>#DIV/0!</v>
      </c>
      <c r="N387" s="79" t="e">
        <f>K387/F387-1</f>
        <v>#DIV/0!</v>
      </c>
    </row>
    <row r="388" spans="1:11" ht="12.75">
      <c r="A388" s="252"/>
      <c r="K388" s="73"/>
    </row>
    <row r="389" spans="1:11" ht="12.75">
      <c r="A389" s="252"/>
      <c r="F389" s="73"/>
      <c r="K389" s="73"/>
    </row>
    <row r="390" spans="1:14" ht="15">
      <c r="A390" s="268" t="s">
        <v>68</v>
      </c>
      <c r="B390" s="4"/>
      <c r="D390" s="81" t="s">
        <v>24</v>
      </c>
      <c r="E390" s="81" t="s">
        <v>51</v>
      </c>
      <c r="F390" s="82" t="s">
        <v>52</v>
      </c>
      <c r="I390" s="81" t="s">
        <v>24</v>
      </c>
      <c r="J390" s="81" t="s">
        <v>51</v>
      </c>
      <c r="K390" s="84" t="s">
        <v>52</v>
      </c>
      <c r="L390" s="4"/>
      <c r="M390" s="4" t="s">
        <v>53</v>
      </c>
      <c r="N390" s="4" t="s">
        <v>53</v>
      </c>
    </row>
    <row r="391" spans="1:14" ht="12.75">
      <c r="A391" s="270" t="s">
        <v>69</v>
      </c>
      <c r="D391" s="83" t="s">
        <v>59</v>
      </c>
      <c r="E391" s="81" t="s">
        <v>86</v>
      </c>
      <c r="F391" s="82" t="s">
        <v>54</v>
      </c>
      <c r="I391" s="81"/>
      <c r="J391" s="81" t="s">
        <v>86</v>
      </c>
      <c r="K391" s="84" t="s">
        <v>54</v>
      </c>
      <c r="L391" s="4"/>
      <c r="M391" s="4" t="s">
        <v>55</v>
      </c>
      <c r="N391" s="81" t="s">
        <v>61</v>
      </c>
    </row>
    <row r="392" spans="1:13" ht="38.25">
      <c r="A392" s="269"/>
      <c r="B392" s="37"/>
      <c r="C392" s="25" t="s">
        <v>13</v>
      </c>
      <c r="D392" s="33" t="s">
        <v>60</v>
      </c>
      <c r="E392" s="33" t="s">
        <v>60</v>
      </c>
      <c r="F392" s="93">
        <f>F382</f>
        <v>0</v>
      </c>
      <c r="H392" s="25" t="s">
        <v>13</v>
      </c>
      <c r="I392" s="33" t="s">
        <v>60</v>
      </c>
      <c r="J392" s="33" t="s">
        <v>60</v>
      </c>
      <c r="K392" s="58">
        <f>K382</f>
        <v>0</v>
      </c>
      <c r="L392" s="58"/>
      <c r="M392" s="58"/>
    </row>
    <row r="393" spans="1:13" ht="25.5">
      <c r="A393" s="252"/>
      <c r="C393" s="25" t="s">
        <v>193</v>
      </c>
      <c r="D393">
        <v>250</v>
      </c>
      <c r="E393" s="75">
        <f>E383</f>
        <v>0</v>
      </c>
      <c r="F393" s="58">
        <f>D393*E393</f>
        <v>0</v>
      </c>
      <c r="H393" s="25" t="s">
        <v>193</v>
      </c>
      <c r="I393">
        <f>D393</f>
        <v>250</v>
      </c>
      <c r="J393" s="95" t="e">
        <f>J383</f>
        <v>#DIV/0!</v>
      </c>
      <c r="K393" s="58" t="e">
        <f>I393*J393</f>
        <v>#DIV/0!</v>
      </c>
      <c r="L393" s="58"/>
      <c r="M393" s="58"/>
    </row>
    <row r="394" spans="1:13" ht="25.5">
      <c r="A394" s="252"/>
      <c r="C394" s="25" t="s">
        <v>194</v>
      </c>
      <c r="D394">
        <v>250</v>
      </c>
      <c r="E394" s="75">
        <f>E384</f>
        <v>0.0239</v>
      </c>
      <c r="F394" s="58">
        <f>D394*E394</f>
        <v>5.9750000000000005</v>
      </c>
      <c r="H394" s="25" t="s">
        <v>194</v>
      </c>
      <c r="I394">
        <v>250</v>
      </c>
      <c r="J394" s="95">
        <f>E394</f>
        <v>0.0239</v>
      </c>
      <c r="K394" s="58">
        <f>I394*J394</f>
        <v>5.9750000000000005</v>
      </c>
      <c r="L394" s="58"/>
      <c r="M394" s="58"/>
    </row>
    <row r="395" spans="1:13" ht="25.5">
      <c r="A395" s="252"/>
      <c r="C395" s="25" t="s">
        <v>200</v>
      </c>
      <c r="D395">
        <v>250</v>
      </c>
      <c r="E395" s="75">
        <f>E385</f>
        <v>0.043</v>
      </c>
      <c r="F395" s="58">
        <f>D395*E395</f>
        <v>10.75</v>
      </c>
      <c r="H395" s="25" t="s">
        <v>200</v>
      </c>
      <c r="I395">
        <f>D395</f>
        <v>250</v>
      </c>
      <c r="J395" s="95">
        <f>J385</f>
        <v>0.047</v>
      </c>
      <c r="K395" s="58">
        <f>I395*J395</f>
        <v>11.75</v>
      </c>
      <c r="L395" s="58"/>
      <c r="M395" s="58"/>
    </row>
    <row r="396" spans="1:10" ht="12.75">
      <c r="A396" s="252"/>
      <c r="C396" s="6"/>
      <c r="H396" s="6"/>
      <c r="J396" s="95"/>
    </row>
    <row r="397" spans="1:14" ht="12.75">
      <c r="A397" s="252"/>
      <c r="C397" t="s">
        <v>191</v>
      </c>
      <c r="F397" s="96">
        <f>SUM(F392:F395)</f>
        <v>16.725</v>
      </c>
      <c r="H397" t="s">
        <v>196</v>
      </c>
      <c r="K397" s="96" t="e">
        <f>SUM(K392:K395)</f>
        <v>#DIV/0!</v>
      </c>
      <c r="L397" s="58"/>
      <c r="M397" s="58" t="e">
        <f>K397-F397</f>
        <v>#DIV/0!</v>
      </c>
      <c r="N397" s="79" t="e">
        <f>K397/F397-1</f>
        <v>#DIV/0!</v>
      </c>
    </row>
    <row r="398" spans="1:14" ht="12.75">
      <c r="A398" s="252"/>
      <c r="F398" s="66"/>
      <c r="K398" s="66"/>
      <c r="L398" s="58"/>
      <c r="M398" s="58"/>
      <c r="N398" s="85"/>
    </row>
    <row r="399" spans="1:11" ht="12.75">
      <c r="A399" s="252"/>
      <c r="K399" s="73"/>
    </row>
    <row r="400" spans="1:14" ht="15">
      <c r="A400" s="268" t="s">
        <v>68</v>
      </c>
      <c r="B400" s="4"/>
      <c r="D400" s="81" t="s">
        <v>24</v>
      </c>
      <c r="E400" s="81" t="s">
        <v>51</v>
      </c>
      <c r="F400" s="82" t="s">
        <v>52</v>
      </c>
      <c r="I400" s="81" t="s">
        <v>24</v>
      </c>
      <c r="J400" s="81" t="s">
        <v>51</v>
      </c>
      <c r="K400" s="84" t="s">
        <v>52</v>
      </c>
      <c r="L400" s="4"/>
      <c r="M400" s="4" t="s">
        <v>53</v>
      </c>
      <c r="N400" s="4" t="s">
        <v>53</v>
      </c>
    </row>
    <row r="401" spans="1:14" ht="12.75">
      <c r="A401" s="270" t="s">
        <v>71</v>
      </c>
      <c r="D401" s="83" t="s">
        <v>59</v>
      </c>
      <c r="E401" s="81" t="s">
        <v>86</v>
      </c>
      <c r="F401" s="82" t="s">
        <v>54</v>
      </c>
      <c r="I401" s="81"/>
      <c r="J401" s="81" t="s">
        <v>86</v>
      </c>
      <c r="K401" s="84" t="s">
        <v>54</v>
      </c>
      <c r="L401" s="4"/>
      <c r="M401" s="4" t="s">
        <v>55</v>
      </c>
      <c r="N401" s="81" t="s">
        <v>61</v>
      </c>
    </row>
    <row r="402" spans="1:13" ht="38.25">
      <c r="A402" s="269"/>
      <c r="B402" s="37"/>
      <c r="C402" s="25" t="s">
        <v>13</v>
      </c>
      <c r="D402" s="33" t="s">
        <v>60</v>
      </c>
      <c r="E402" s="33" t="s">
        <v>60</v>
      </c>
      <c r="F402" s="93">
        <f>F382</f>
        <v>0</v>
      </c>
      <c r="H402" s="25" t="s">
        <v>13</v>
      </c>
      <c r="I402" s="33" t="s">
        <v>60</v>
      </c>
      <c r="J402" s="33" t="s">
        <v>60</v>
      </c>
      <c r="K402" s="58">
        <f>K382</f>
        <v>0</v>
      </c>
      <c r="L402" s="58"/>
      <c r="M402" s="58"/>
    </row>
    <row r="403" spans="1:13" ht="25.5">
      <c r="A403" s="252"/>
      <c r="C403" s="25" t="s">
        <v>193</v>
      </c>
      <c r="D403">
        <v>500</v>
      </c>
      <c r="E403" s="75">
        <f>E383</f>
        <v>0</v>
      </c>
      <c r="F403" s="58">
        <f>D403*E403</f>
        <v>0</v>
      </c>
      <c r="H403" s="25" t="s">
        <v>193</v>
      </c>
      <c r="I403">
        <f>D403</f>
        <v>500</v>
      </c>
      <c r="J403" s="95" t="e">
        <f>J383</f>
        <v>#DIV/0!</v>
      </c>
      <c r="K403" s="58" t="e">
        <f>I403*J403</f>
        <v>#DIV/0!</v>
      </c>
      <c r="L403" s="58"/>
      <c r="M403" s="58"/>
    </row>
    <row r="404" spans="1:13" ht="25.5">
      <c r="A404" s="252"/>
      <c r="C404" s="25" t="s">
        <v>194</v>
      </c>
      <c r="D404">
        <v>500</v>
      </c>
      <c r="E404" s="75">
        <f>E384</f>
        <v>0.0239</v>
      </c>
      <c r="F404" s="58">
        <f>D404*E404</f>
        <v>11.950000000000001</v>
      </c>
      <c r="H404" s="25" t="s">
        <v>194</v>
      </c>
      <c r="I404">
        <v>500</v>
      </c>
      <c r="J404" s="95">
        <f>E404</f>
        <v>0.0239</v>
      </c>
      <c r="K404" s="58">
        <f>I404*J404</f>
        <v>11.950000000000001</v>
      </c>
      <c r="L404" s="58"/>
      <c r="M404" s="58"/>
    </row>
    <row r="405" spans="1:13" ht="25.5">
      <c r="A405" s="252"/>
      <c r="C405" s="25" t="s">
        <v>200</v>
      </c>
      <c r="D405">
        <f>D403</f>
        <v>500</v>
      </c>
      <c r="E405" s="75">
        <f>E385</f>
        <v>0.043</v>
      </c>
      <c r="F405" s="58">
        <f>D405*E405</f>
        <v>21.5</v>
      </c>
      <c r="H405" s="25" t="s">
        <v>200</v>
      </c>
      <c r="I405">
        <f>D405</f>
        <v>500</v>
      </c>
      <c r="J405" s="95">
        <f>J385</f>
        <v>0.047</v>
      </c>
      <c r="K405" s="58">
        <f>I405*J405</f>
        <v>23.5</v>
      </c>
      <c r="L405" s="58"/>
      <c r="M405" s="58"/>
    </row>
    <row r="406" spans="1:10" ht="12.75">
      <c r="A406" s="252"/>
      <c r="C406" s="6"/>
      <c r="H406" s="6"/>
      <c r="J406" s="95"/>
    </row>
    <row r="407" spans="1:14" ht="12.75">
      <c r="A407" s="252"/>
      <c r="C407" t="s">
        <v>191</v>
      </c>
      <c r="F407" s="96">
        <f>SUM(F402:F405)</f>
        <v>33.45</v>
      </c>
      <c r="H407" t="s">
        <v>196</v>
      </c>
      <c r="K407" s="96" t="e">
        <f>SUM(K402:K405)</f>
        <v>#DIV/0!</v>
      </c>
      <c r="L407" s="58"/>
      <c r="M407" s="58" t="e">
        <f>K407-F407</f>
        <v>#DIV/0!</v>
      </c>
      <c r="N407" s="79" t="e">
        <f>K407/F407-1</f>
        <v>#DIV/0!</v>
      </c>
    </row>
    <row r="408" spans="1:14" ht="12.75">
      <c r="A408" s="252"/>
      <c r="F408" s="66"/>
      <c r="K408" s="66"/>
      <c r="L408" s="58"/>
      <c r="M408" s="58"/>
      <c r="N408" s="85"/>
    </row>
    <row r="409" spans="1:13" ht="12.75">
      <c r="A409" s="252"/>
      <c r="F409" s="58"/>
      <c r="J409" s="95"/>
      <c r="K409" s="58"/>
      <c r="L409" s="58"/>
      <c r="M409" s="58"/>
    </row>
    <row r="410" spans="1:14" ht="15">
      <c r="A410" s="268" t="s">
        <v>68</v>
      </c>
      <c r="B410" s="4"/>
      <c r="D410" s="81" t="s">
        <v>24</v>
      </c>
      <c r="E410" s="81" t="s">
        <v>51</v>
      </c>
      <c r="F410" s="82" t="s">
        <v>52</v>
      </c>
      <c r="I410" s="81" t="s">
        <v>24</v>
      </c>
      <c r="J410" s="81" t="s">
        <v>51</v>
      </c>
      <c r="K410" s="84" t="s">
        <v>52</v>
      </c>
      <c r="L410" s="4"/>
      <c r="M410" s="4" t="s">
        <v>53</v>
      </c>
      <c r="N410" s="4" t="s">
        <v>53</v>
      </c>
    </row>
    <row r="411" spans="1:14" ht="12.75">
      <c r="A411" s="270" t="s">
        <v>72</v>
      </c>
      <c r="D411" s="83" t="s">
        <v>59</v>
      </c>
      <c r="E411" s="81" t="s">
        <v>86</v>
      </c>
      <c r="F411" s="82" t="s">
        <v>54</v>
      </c>
      <c r="I411" s="81"/>
      <c r="J411" s="81" t="s">
        <v>86</v>
      </c>
      <c r="K411" s="84" t="s">
        <v>54</v>
      </c>
      <c r="L411" s="4"/>
      <c r="M411" s="4" t="s">
        <v>55</v>
      </c>
      <c r="N411" s="81" t="s">
        <v>61</v>
      </c>
    </row>
    <row r="412" spans="1:13" ht="38.25">
      <c r="A412" s="269"/>
      <c r="B412" s="37"/>
      <c r="C412" s="25" t="s">
        <v>13</v>
      </c>
      <c r="D412" s="33" t="s">
        <v>60</v>
      </c>
      <c r="E412" s="33" t="s">
        <v>60</v>
      </c>
      <c r="F412" s="93">
        <f>F382</f>
        <v>0</v>
      </c>
      <c r="H412" s="25" t="s">
        <v>13</v>
      </c>
      <c r="I412" s="33" t="s">
        <v>60</v>
      </c>
      <c r="J412" s="33" t="s">
        <v>60</v>
      </c>
      <c r="K412" s="58">
        <f>K382</f>
        <v>0</v>
      </c>
      <c r="L412" s="58"/>
      <c r="M412" s="58"/>
    </row>
    <row r="413" spans="1:13" ht="25.5">
      <c r="A413" s="252"/>
      <c r="C413" s="25" t="s">
        <v>193</v>
      </c>
      <c r="D413">
        <v>750</v>
      </c>
      <c r="E413" s="75">
        <f>E383</f>
        <v>0</v>
      </c>
      <c r="F413" s="58">
        <f>D413*E413</f>
        <v>0</v>
      </c>
      <c r="H413" s="25" t="s">
        <v>193</v>
      </c>
      <c r="I413">
        <f>D413</f>
        <v>750</v>
      </c>
      <c r="J413" s="95" t="e">
        <f>J383</f>
        <v>#DIV/0!</v>
      </c>
      <c r="K413" s="58" t="e">
        <f>I413*J413</f>
        <v>#DIV/0!</v>
      </c>
      <c r="L413" s="58"/>
      <c r="M413" s="58"/>
    </row>
    <row r="414" spans="1:13" ht="25.5">
      <c r="A414" s="252"/>
      <c r="C414" s="25" t="s">
        <v>194</v>
      </c>
      <c r="D414">
        <v>750</v>
      </c>
      <c r="E414" s="75">
        <f>E384</f>
        <v>0.0239</v>
      </c>
      <c r="F414" s="58">
        <f>D414*E414</f>
        <v>17.925</v>
      </c>
      <c r="H414" s="25" t="s">
        <v>194</v>
      </c>
      <c r="I414">
        <v>750</v>
      </c>
      <c r="J414" s="95">
        <f>E414</f>
        <v>0.0239</v>
      </c>
      <c r="K414" s="58">
        <f>I414*J414</f>
        <v>17.925</v>
      </c>
      <c r="L414" s="58"/>
      <c r="M414" s="58"/>
    </row>
    <row r="415" spans="1:13" ht="25.5">
      <c r="A415" s="252"/>
      <c r="C415" s="25" t="s">
        <v>200</v>
      </c>
      <c r="D415">
        <f>D413</f>
        <v>750</v>
      </c>
      <c r="E415" s="75">
        <f>E385</f>
        <v>0.043</v>
      </c>
      <c r="F415" s="58">
        <f>D415*E415</f>
        <v>32.25</v>
      </c>
      <c r="H415" s="25" t="s">
        <v>200</v>
      </c>
      <c r="I415">
        <f>D415</f>
        <v>750</v>
      </c>
      <c r="J415" s="95">
        <f>J385</f>
        <v>0.047</v>
      </c>
      <c r="K415" s="58">
        <f>I415*J415</f>
        <v>35.25</v>
      </c>
      <c r="L415" s="58"/>
      <c r="M415" s="58"/>
    </row>
    <row r="416" spans="1:10" ht="12.75">
      <c r="A416" s="252"/>
      <c r="C416" s="6"/>
      <c r="H416" s="6"/>
      <c r="J416" s="95"/>
    </row>
    <row r="417" spans="1:14" ht="12.75">
      <c r="A417" s="252"/>
      <c r="C417" t="s">
        <v>191</v>
      </c>
      <c r="F417" s="96">
        <f>SUM(F412:F415)</f>
        <v>50.175</v>
      </c>
      <c r="H417" t="s">
        <v>196</v>
      </c>
      <c r="K417" s="96" t="e">
        <f>SUM(K412:K415)</f>
        <v>#DIV/0!</v>
      </c>
      <c r="L417" s="58"/>
      <c r="M417" s="58" t="e">
        <f>K417-F417</f>
        <v>#DIV/0!</v>
      </c>
      <c r="N417" s="79" t="e">
        <f>K417/F417-1</f>
        <v>#DIV/0!</v>
      </c>
    </row>
    <row r="418" spans="1:14" ht="12.75">
      <c r="A418" s="252"/>
      <c r="F418" s="66"/>
      <c r="K418" s="66"/>
      <c r="L418" s="58"/>
      <c r="M418" s="58"/>
      <c r="N418" s="85"/>
    </row>
    <row r="419" spans="1:13" ht="12.75">
      <c r="A419" s="252"/>
      <c r="F419" s="58"/>
      <c r="J419" s="95"/>
      <c r="K419" s="58"/>
      <c r="L419" s="58"/>
      <c r="M419" s="58"/>
    </row>
    <row r="420" spans="1:14" ht="15">
      <c r="A420" s="268" t="s">
        <v>68</v>
      </c>
      <c r="B420" s="4"/>
      <c r="D420" s="81" t="s">
        <v>24</v>
      </c>
      <c r="E420" s="81" t="s">
        <v>51</v>
      </c>
      <c r="F420" s="82" t="s">
        <v>52</v>
      </c>
      <c r="I420" s="81" t="s">
        <v>24</v>
      </c>
      <c r="J420" s="81" t="s">
        <v>51</v>
      </c>
      <c r="K420" s="84" t="s">
        <v>52</v>
      </c>
      <c r="L420" s="4"/>
      <c r="M420" s="4" t="s">
        <v>53</v>
      </c>
      <c r="N420" s="4" t="s">
        <v>53</v>
      </c>
    </row>
    <row r="421" spans="1:14" ht="12.75">
      <c r="A421" s="270" t="s">
        <v>73</v>
      </c>
      <c r="D421" s="83" t="s">
        <v>59</v>
      </c>
      <c r="E421" s="81" t="s">
        <v>86</v>
      </c>
      <c r="F421" s="82" t="s">
        <v>54</v>
      </c>
      <c r="I421" s="81"/>
      <c r="J421" s="81" t="s">
        <v>86</v>
      </c>
      <c r="K421" s="84" t="s">
        <v>54</v>
      </c>
      <c r="L421" s="4"/>
      <c r="M421" s="4" t="s">
        <v>55</v>
      </c>
      <c r="N421" s="81" t="s">
        <v>61</v>
      </c>
    </row>
    <row r="422" spans="1:13" ht="38.25">
      <c r="A422" s="269"/>
      <c r="B422" s="37"/>
      <c r="C422" s="25" t="s">
        <v>13</v>
      </c>
      <c r="D422" s="33" t="s">
        <v>60</v>
      </c>
      <c r="E422" s="33" t="s">
        <v>60</v>
      </c>
      <c r="F422" s="93">
        <f>F382</f>
        <v>0</v>
      </c>
      <c r="H422" s="25" t="s">
        <v>13</v>
      </c>
      <c r="I422" s="33" t="s">
        <v>60</v>
      </c>
      <c r="J422" s="33" t="s">
        <v>60</v>
      </c>
      <c r="K422" s="58">
        <f>K382</f>
        <v>0</v>
      </c>
      <c r="L422" s="58"/>
      <c r="M422" s="58"/>
    </row>
    <row r="423" spans="1:13" ht="25.5">
      <c r="A423" s="252"/>
      <c r="C423" s="25" t="s">
        <v>193</v>
      </c>
      <c r="D423">
        <v>1000</v>
      </c>
      <c r="E423" s="75">
        <f>E383</f>
        <v>0</v>
      </c>
      <c r="F423" s="58">
        <f>D423*E423</f>
        <v>0</v>
      </c>
      <c r="H423" s="25" t="s">
        <v>193</v>
      </c>
      <c r="I423">
        <f>D423</f>
        <v>1000</v>
      </c>
      <c r="J423" s="95" t="e">
        <f>J383</f>
        <v>#DIV/0!</v>
      </c>
      <c r="K423" s="58" t="e">
        <f>I423*J423</f>
        <v>#DIV/0!</v>
      </c>
      <c r="L423" s="58"/>
      <c r="M423" s="58"/>
    </row>
    <row r="424" spans="1:13" ht="25.5">
      <c r="A424" s="252"/>
      <c r="C424" s="25" t="s">
        <v>194</v>
      </c>
      <c r="D424">
        <v>1000</v>
      </c>
      <c r="E424" s="75">
        <f>E384</f>
        <v>0.0239</v>
      </c>
      <c r="F424" s="58">
        <f>D424*E424</f>
        <v>23.900000000000002</v>
      </c>
      <c r="H424" s="25" t="s">
        <v>194</v>
      </c>
      <c r="I424">
        <v>1000</v>
      </c>
      <c r="J424" s="94">
        <f>E424</f>
        <v>0.0239</v>
      </c>
      <c r="K424" s="58">
        <f>I424*J424</f>
        <v>23.900000000000002</v>
      </c>
      <c r="L424" s="58"/>
      <c r="M424" s="58"/>
    </row>
    <row r="425" spans="1:13" ht="25.5">
      <c r="A425" s="252"/>
      <c r="C425" s="25" t="s">
        <v>200</v>
      </c>
      <c r="D425">
        <f>D423</f>
        <v>1000</v>
      </c>
      <c r="E425" s="75">
        <f>E385</f>
        <v>0.043</v>
      </c>
      <c r="F425" s="58">
        <f>D425*E425</f>
        <v>43</v>
      </c>
      <c r="H425" s="25" t="s">
        <v>200</v>
      </c>
      <c r="I425">
        <v>750</v>
      </c>
      <c r="J425" s="95">
        <f>J385</f>
        <v>0.047</v>
      </c>
      <c r="K425" s="58">
        <f>I425*J425</f>
        <v>35.25</v>
      </c>
      <c r="L425" s="58"/>
      <c r="M425" s="58"/>
    </row>
    <row r="426" spans="1:11" ht="25.5">
      <c r="A426" s="252"/>
      <c r="C426" s="6"/>
      <c r="H426" s="25" t="s">
        <v>200</v>
      </c>
      <c r="I426">
        <v>250</v>
      </c>
      <c r="J426" s="95">
        <v>0.055</v>
      </c>
      <c r="K426" s="58">
        <f>I426*J426</f>
        <v>13.75</v>
      </c>
    </row>
    <row r="427" spans="1:11" ht="12.75">
      <c r="A427" s="252"/>
      <c r="C427" s="6"/>
      <c r="H427" s="25"/>
      <c r="J427" s="95"/>
      <c r="K427" s="58"/>
    </row>
    <row r="428" spans="1:14" ht="12.75">
      <c r="A428" s="252"/>
      <c r="C428" t="s">
        <v>191</v>
      </c>
      <c r="F428" s="96">
        <f>SUM(F422:F425)</f>
        <v>66.9</v>
      </c>
      <c r="H428" t="s">
        <v>196</v>
      </c>
      <c r="K428" s="96" t="e">
        <f>SUM(K422:K426)</f>
        <v>#DIV/0!</v>
      </c>
      <c r="L428" s="58"/>
      <c r="M428" s="58" t="e">
        <f>K428-F428</f>
        <v>#DIV/0!</v>
      </c>
      <c r="N428" s="79" t="e">
        <f>K428/F428-1</f>
        <v>#DIV/0!</v>
      </c>
    </row>
    <row r="429" spans="1:14" ht="12.75">
      <c r="A429" s="252"/>
      <c r="F429" s="66"/>
      <c r="K429" s="66"/>
      <c r="L429" s="58"/>
      <c r="M429" s="58"/>
      <c r="N429" s="85"/>
    </row>
    <row r="430" spans="1:13" ht="12.75">
      <c r="A430" s="252"/>
      <c r="F430" s="58"/>
      <c r="J430" s="95"/>
      <c r="K430" s="58"/>
      <c r="L430" s="58"/>
      <c r="M430" s="58"/>
    </row>
    <row r="431" spans="1:14" ht="15">
      <c r="A431" s="268" t="s">
        <v>68</v>
      </c>
      <c r="B431" s="4"/>
      <c r="D431" s="81" t="s">
        <v>24</v>
      </c>
      <c r="E431" s="81" t="s">
        <v>51</v>
      </c>
      <c r="F431" s="82" t="s">
        <v>52</v>
      </c>
      <c r="I431" s="81" t="s">
        <v>24</v>
      </c>
      <c r="J431" s="81" t="s">
        <v>51</v>
      </c>
      <c r="K431" s="84" t="s">
        <v>52</v>
      </c>
      <c r="L431" s="4"/>
      <c r="M431" s="4" t="s">
        <v>53</v>
      </c>
      <c r="N431" s="4" t="s">
        <v>53</v>
      </c>
    </row>
    <row r="432" spans="1:14" ht="12.75">
      <c r="A432" s="270" t="s">
        <v>74</v>
      </c>
      <c r="D432" s="83" t="s">
        <v>59</v>
      </c>
      <c r="E432" s="81" t="s">
        <v>86</v>
      </c>
      <c r="F432" s="82" t="s">
        <v>54</v>
      </c>
      <c r="I432" s="81"/>
      <c r="J432" s="81" t="s">
        <v>86</v>
      </c>
      <c r="K432" s="84" t="s">
        <v>54</v>
      </c>
      <c r="L432" s="4"/>
      <c r="M432" s="4" t="s">
        <v>55</v>
      </c>
      <c r="N432" s="81" t="s">
        <v>61</v>
      </c>
    </row>
    <row r="433" spans="1:13" ht="38.25">
      <c r="A433" s="269"/>
      <c r="B433" s="37"/>
      <c r="C433" s="25" t="s">
        <v>13</v>
      </c>
      <c r="D433" s="33" t="s">
        <v>60</v>
      </c>
      <c r="E433" s="33" t="s">
        <v>60</v>
      </c>
      <c r="F433" s="93">
        <f>F382</f>
        <v>0</v>
      </c>
      <c r="H433" s="25" t="s">
        <v>13</v>
      </c>
      <c r="I433" s="33" t="s">
        <v>60</v>
      </c>
      <c r="J433" s="33" t="s">
        <v>60</v>
      </c>
      <c r="K433" s="58">
        <f>K382</f>
        <v>0</v>
      </c>
      <c r="L433" s="58"/>
      <c r="M433" s="58"/>
    </row>
    <row r="434" spans="1:13" ht="25.5">
      <c r="A434" s="252"/>
      <c r="C434" s="25" t="s">
        <v>193</v>
      </c>
      <c r="D434">
        <v>1500</v>
      </c>
      <c r="E434" s="75">
        <f>E383</f>
        <v>0</v>
      </c>
      <c r="F434" s="58">
        <f>D434*E434</f>
        <v>0</v>
      </c>
      <c r="H434" s="25" t="s">
        <v>193</v>
      </c>
      <c r="I434">
        <f>D434</f>
        <v>1500</v>
      </c>
      <c r="J434" s="95" t="e">
        <f>J383</f>
        <v>#DIV/0!</v>
      </c>
      <c r="K434" s="58" t="e">
        <f>I434*J434</f>
        <v>#DIV/0!</v>
      </c>
      <c r="L434" s="58"/>
      <c r="M434" s="58"/>
    </row>
    <row r="435" spans="1:13" ht="25.5">
      <c r="A435" s="252"/>
      <c r="C435" s="25" t="s">
        <v>194</v>
      </c>
      <c r="D435">
        <v>1500</v>
      </c>
      <c r="E435" s="75">
        <f>E384</f>
        <v>0.0239</v>
      </c>
      <c r="F435" s="58">
        <f>D435*E435</f>
        <v>35.85</v>
      </c>
      <c r="H435" s="25" t="s">
        <v>194</v>
      </c>
      <c r="I435">
        <f>D435</f>
        <v>1500</v>
      </c>
      <c r="J435" s="95">
        <f>E435</f>
        <v>0.0239</v>
      </c>
      <c r="K435" s="58">
        <f>I435*J435</f>
        <v>35.85</v>
      </c>
      <c r="L435" s="58"/>
      <c r="M435" s="58"/>
    </row>
    <row r="436" spans="1:13" ht="25.5">
      <c r="A436" s="252"/>
      <c r="C436" s="25" t="s">
        <v>200</v>
      </c>
      <c r="D436">
        <f>D434</f>
        <v>1500</v>
      </c>
      <c r="E436" s="75">
        <f>E385</f>
        <v>0.043</v>
      </c>
      <c r="F436" s="58">
        <f>D436*E436</f>
        <v>64.5</v>
      </c>
      <c r="H436" s="25" t="s">
        <v>200</v>
      </c>
      <c r="I436">
        <v>750</v>
      </c>
      <c r="J436" s="95">
        <f>J385</f>
        <v>0.047</v>
      </c>
      <c r="K436" s="58">
        <f>I436*J436</f>
        <v>35.25</v>
      </c>
      <c r="L436" s="58"/>
      <c r="M436" s="58"/>
    </row>
    <row r="437" spans="1:13" ht="25.5">
      <c r="A437" s="252"/>
      <c r="C437" s="25"/>
      <c r="E437" s="75"/>
      <c r="F437" s="58"/>
      <c r="H437" s="25" t="s">
        <v>200</v>
      </c>
      <c r="I437">
        <v>750</v>
      </c>
      <c r="J437" s="95">
        <f>J426</f>
        <v>0.055</v>
      </c>
      <c r="K437" s="58">
        <f>I437*J437</f>
        <v>41.25</v>
      </c>
      <c r="L437" s="58"/>
      <c r="M437" s="58"/>
    </row>
    <row r="438" spans="1:10" ht="12.75">
      <c r="A438" s="252"/>
      <c r="C438" s="6"/>
      <c r="H438" s="6"/>
      <c r="J438" s="95"/>
    </row>
    <row r="439" spans="1:14" ht="12.75">
      <c r="A439" s="252"/>
      <c r="C439" t="s">
        <v>191</v>
      </c>
      <c r="F439" s="96">
        <f>SUM(F433:F436)</f>
        <v>100.35</v>
      </c>
      <c r="H439" t="s">
        <v>196</v>
      </c>
      <c r="K439" s="96" t="e">
        <f>SUM(K433:K437)</f>
        <v>#DIV/0!</v>
      </c>
      <c r="L439" s="58"/>
      <c r="M439" s="58" t="e">
        <f>K439-F439</f>
        <v>#DIV/0!</v>
      </c>
      <c r="N439" s="79" t="e">
        <f>K439/F439-1</f>
        <v>#DIV/0!</v>
      </c>
    </row>
    <row r="440" spans="1:14" ht="12.75">
      <c r="A440" s="252"/>
      <c r="F440" s="66"/>
      <c r="K440" s="66"/>
      <c r="L440" s="58"/>
      <c r="M440" s="58"/>
      <c r="N440" s="85"/>
    </row>
    <row r="441" spans="1:13" ht="12.75">
      <c r="A441" s="252"/>
      <c r="F441" s="58"/>
      <c r="J441" s="95"/>
      <c r="K441" s="58"/>
      <c r="L441" s="58"/>
      <c r="M441" s="58"/>
    </row>
    <row r="442" spans="1:14" ht="15">
      <c r="A442" s="268" t="s">
        <v>68</v>
      </c>
      <c r="B442" s="4"/>
      <c r="D442" s="81" t="s">
        <v>24</v>
      </c>
      <c r="E442" s="81" t="s">
        <v>51</v>
      </c>
      <c r="F442" s="82" t="s">
        <v>52</v>
      </c>
      <c r="I442" s="81" t="s">
        <v>24</v>
      </c>
      <c r="J442" s="81" t="s">
        <v>51</v>
      </c>
      <c r="K442" s="84" t="s">
        <v>52</v>
      </c>
      <c r="L442" s="4"/>
      <c r="M442" s="4" t="s">
        <v>53</v>
      </c>
      <c r="N442" s="4" t="s">
        <v>53</v>
      </c>
    </row>
    <row r="443" spans="1:14" ht="12.75">
      <c r="A443" s="270" t="s">
        <v>75</v>
      </c>
      <c r="D443" s="83" t="s">
        <v>59</v>
      </c>
      <c r="E443" s="81" t="s">
        <v>86</v>
      </c>
      <c r="F443" s="82" t="s">
        <v>54</v>
      </c>
      <c r="I443" s="81"/>
      <c r="J443" s="81" t="s">
        <v>86</v>
      </c>
      <c r="K443" s="84" t="s">
        <v>54</v>
      </c>
      <c r="L443" s="4"/>
      <c r="M443" s="4" t="s">
        <v>55</v>
      </c>
      <c r="N443" s="81" t="s">
        <v>61</v>
      </c>
    </row>
    <row r="444" spans="1:13" ht="38.25">
      <c r="A444" s="269"/>
      <c r="B444" s="37"/>
      <c r="C444" s="25" t="s">
        <v>13</v>
      </c>
      <c r="D444" s="33" t="s">
        <v>60</v>
      </c>
      <c r="E444" s="33" t="s">
        <v>60</v>
      </c>
      <c r="F444" s="93">
        <f>F382</f>
        <v>0</v>
      </c>
      <c r="H444" s="25" t="s">
        <v>13</v>
      </c>
      <c r="I444" s="33" t="s">
        <v>60</v>
      </c>
      <c r="J444" s="33" t="s">
        <v>60</v>
      </c>
      <c r="K444" s="58">
        <f>K382</f>
        <v>0</v>
      </c>
      <c r="L444" s="58"/>
      <c r="M444" s="58"/>
    </row>
    <row r="445" spans="1:13" ht="25.5">
      <c r="A445" s="252"/>
      <c r="C445" s="25" t="s">
        <v>193</v>
      </c>
      <c r="D445">
        <v>2000</v>
      </c>
      <c r="E445" s="75">
        <f>E383</f>
        <v>0</v>
      </c>
      <c r="F445" s="58">
        <f>D445*E445</f>
        <v>0</v>
      </c>
      <c r="H445" s="25" t="s">
        <v>193</v>
      </c>
      <c r="I445">
        <f>D445</f>
        <v>2000</v>
      </c>
      <c r="J445" s="95" t="e">
        <f>J383</f>
        <v>#DIV/0!</v>
      </c>
      <c r="K445" s="58" t="e">
        <f>I445*J445</f>
        <v>#DIV/0!</v>
      </c>
      <c r="L445" s="58"/>
      <c r="M445" s="58"/>
    </row>
    <row r="446" spans="1:13" ht="25.5">
      <c r="A446" s="252"/>
      <c r="C446" s="25" t="s">
        <v>194</v>
      </c>
      <c r="D446">
        <v>2000</v>
      </c>
      <c r="E446" s="75">
        <f>E384</f>
        <v>0.0239</v>
      </c>
      <c r="F446" s="58">
        <f>D446*E446</f>
        <v>47.800000000000004</v>
      </c>
      <c r="H446" s="25" t="s">
        <v>194</v>
      </c>
      <c r="I446">
        <f>D446</f>
        <v>2000</v>
      </c>
      <c r="J446" s="95">
        <f>E446</f>
        <v>0.0239</v>
      </c>
      <c r="K446" s="58">
        <f>I446*J446</f>
        <v>47.800000000000004</v>
      </c>
      <c r="L446" s="58"/>
      <c r="M446" s="58"/>
    </row>
    <row r="447" spans="1:13" ht="25.5">
      <c r="A447" s="252"/>
      <c r="C447" s="25" t="s">
        <v>200</v>
      </c>
      <c r="D447">
        <f>D445</f>
        <v>2000</v>
      </c>
      <c r="E447" s="75">
        <f>E385</f>
        <v>0.043</v>
      </c>
      <c r="F447" s="58">
        <f>D447*E447</f>
        <v>86</v>
      </c>
      <c r="H447" s="25" t="s">
        <v>200</v>
      </c>
      <c r="I447">
        <v>750</v>
      </c>
      <c r="J447" s="95">
        <f>J436</f>
        <v>0.047</v>
      </c>
      <c r="K447" s="58">
        <f>I447*J447</f>
        <v>35.25</v>
      </c>
      <c r="L447" s="58"/>
      <c r="M447" s="58"/>
    </row>
    <row r="448" spans="1:13" ht="25.5">
      <c r="A448" s="252"/>
      <c r="C448" s="25"/>
      <c r="E448" s="75"/>
      <c r="F448" s="58"/>
      <c r="H448" s="25" t="s">
        <v>200</v>
      </c>
      <c r="I448">
        <v>1250</v>
      </c>
      <c r="J448" s="95">
        <f>J426</f>
        <v>0.055</v>
      </c>
      <c r="K448" s="58">
        <f>I448*J448</f>
        <v>68.75</v>
      </c>
      <c r="L448" s="58"/>
      <c r="M448" s="58"/>
    </row>
    <row r="449" spans="1:10" ht="12.75">
      <c r="A449" s="252"/>
      <c r="C449" s="6"/>
      <c r="H449" s="6"/>
      <c r="J449" s="95"/>
    </row>
    <row r="450" spans="1:14" ht="12.75">
      <c r="A450" s="252"/>
      <c r="C450" t="s">
        <v>191</v>
      </c>
      <c r="F450" s="96">
        <f>SUM(F444:F447)</f>
        <v>133.8</v>
      </c>
      <c r="H450" t="s">
        <v>196</v>
      </c>
      <c r="K450" s="96" t="e">
        <f>SUM(K444:K448)</f>
        <v>#DIV/0!</v>
      </c>
      <c r="L450" s="58"/>
      <c r="M450" s="58" t="e">
        <f>K450-F450</f>
        <v>#DIV/0!</v>
      </c>
      <c r="N450" s="79" t="e">
        <f>K450/F450-1</f>
        <v>#DIV/0!</v>
      </c>
    </row>
    <row r="451" spans="1:13" ht="12.75">
      <c r="A451" s="252"/>
      <c r="F451" s="58"/>
      <c r="J451" s="95"/>
      <c r="K451" s="58"/>
      <c r="L451" s="58"/>
      <c r="M451" s="58"/>
    </row>
    <row r="452" spans="1:14" ht="13.5" thickBot="1">
      <c r="A452" s="272"/>
      <c r="B452" s="107"/>
      <c r="C452" s="107"/>
      <c r="D452" s="107"/>
      <c r="E452" s="107"/>
      <c r="F452" s="115"/>
      <c r="G452" s="107"/>
      <c r="H452" s="107"/>
      <c r="I452" s="107"/>
      <c r="J452" s="116"/>
      <c r="K452" s="115"/>
      <c r="L452" s="115"/>
      <c r="M452" s="115"/>
      <c r="N452" s="107"/>
    </row>
    <row r="453" spans="6:13" ht="12.75">
      <c r="F453" s="58"/>
      <c r="J453" s="95"/>
      <c r="K453" s="58"/>
      <c r="L453" s="58"/>
      <c r="M453" s="58"/>
    </row>
    <row r="454" spans="1:13" ht="15.75">
      <c r="A454" s="54"/>
      <c r="B454" s="54"/>
      <c r="D454" s="37"/>
      <c r="F454" s="58"/>
      <c r="J454" s="95"/>
      <c r="K454" s="58"/>
      <c r="L454" s="58"/>
      <c r="M454" s="58"/>
    </row>
  </sheetData>
  <mergeCells count="12">
    <mergeCell ref="E21:F21"/>
    <mergeCell ref="E17:F17"/>
    <mergeCell ref="E13:F13"/>
    <mergeCell ref="E14:F14"/>
    <mergeCell ref="E15:F15"/>
    <mergeCell ref="E16:F16"/>
    <mergeCell ref="E372:F372"/>
    <mergeCell ref="E376:F376"/>
    <mergeCell ref="E225:F225"/>
    <mergeCell ref="E226:F226"/>
    <mergeCell ref="E230:F230"/>
    <mergeCell ref="E371:F371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33">
      <selection activeCell="F53" sqref="F53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4" t="str">
        <f>'1. Dec. 31, 2002 Reg. Assets'!B3</f>
        <v>HEARST POWER DISTRIBUTION COMPANY LIMITED</v>
      </c>
      <c r="E1" s="32"/>
      <c r="F1" s="11" t="s">
        <v>334</v>
      </c>
    </row>
    <row r="2" spans="1:6" ht="15.75">
      <c r="A2" s="32"/>
      <c r="B2" s="32"/>
      <c r="C2" s="32"/>
      <c r="D2" s="124" t="s">
        <v>179</v>
      </c>
      <c r="E2" s="32"/>
      <c r="F2" s="11" t="s">
        <v>335</v>
      </c>
    </row>
    <row r="3" spans="1:5" ht="15.75">
      <c r="A3" s="101"/>
      <c r="D3" s="189" t="s">
        <v>184</v>
      </c>
      <c r="E3" s="101"/>
    </row>
    <row r="4" spans="1:5" ht="15.75">
      <c r="A4" s="101"/>
      <c r="D4" s="32"/>
      <c r="E4" s="101"/>
    </row>
    <row r="5" spans="1:5" ht="15.75">
      <c r="A5" s="114" t="s">
        <v>289</v>
      </c>
      <c r="D5" s="32"/>
      <c r="E5" s="101"/>
    </row>
    <row r="6" spans="1:5" ht="15.75">
      <c r="A6" s="88" t="s">
        <v>186</v>
      </c>
      <c r="B6" s="32"/>
      <c r="C6" s="32"/>
      <c r="D6" s="32"/>
      <c r="E6" s="32"/>
    </row>
    <row r="7" spans="1:5" ht="15.75">
      <c r="A7" s="88"/>
      <c r="B7" s="32"/>
      <c r="C7" s="32"/>
      <c r="D7" s="32"/>
      <c r="E7" s="32"/>
    </row>
    <row r="8" spans="1:7" ht="15.75">
      <c r="A8" s="54" t="s">
        <v>6</v>
      </c>
      <c r="B8" s="118"/>
      <c r="C8" s="119"/>
      <c r="D8" s="28"/>
      <c r="E8" s="120"/>
      <c r="G8" s="14"/>
    </row>
    <row r="9" spans="1:7" ht="15">
      <c r="A9" s="32"/>
      <c r="B9" s="120"/>
      <c r="C9" s="120"/>
      <c r="D9" s="121"/>
      <c r="E9" s="120"/>
      <c r="F9" s="14"/>
      <c r="G9" s="14"/>
    </row>
    <row r="10" spans="1:8" ht="15">
      <c r="A10" s="32"/>
      <c r="B10" s="122"/>
      <c r="C10" s="121" t="s">
        <v>90</v>
      </c>
      <c r="E10" s="123" t="s">
        <v>92</v>
      </c>
      <c r="F10" s="17">
        <f>'9. Service Charge Adj.'!E22</f>
        <v>5.75</v>
      </c>
      <c r="G10" s="20"/>
      <c r="H10" s="20"/>
    </row>
    <row r="11" spans="1:7" ht="15">
      <c r="A11" s="32"/>
      <c r="B11" s="120"/>
      <c r="C11" s="121" t="s">
        <v>91</v>
      </c>
      <c r="E11" s="123" t="s">
        <v>93</v>
      </c>
      <c r="F11" s="14">
        <f>'9. Service Charge Adj.'!D48</f>
        <v>0.006211949926788016</v>
      </c>
      <c r="G11" s="14"/>
    </row>
    <row r="12" spans="1:8" ht="15">
      <c r="A12" s="32"/>
      <c r="B12" s="122"/>
      <c r="C12" s="121"/>
      <c r="E12" s="123"/>
      <c r="F12" s="14"/>
      <c r="G12" s="71"/>
      <c r="H12" s="20"/>
    </row>
    <row r="13" spans="1:7" ht="15">
      <c r="A13" s="32"/>
      <c r="B13" s="120"/>
      <c r="C13" s="120"/>
      <c r="D13" s="120"/>
      <c r="E13" s="120"/>
      <c r="F13" s="14"/>
      <c r="G13" s="14"/>
    </row>
    <row r="14" spans="1:7" ht="15.75">
      <c r="A14" s="54" t="s">
        <v>10</v>
      </c>
      <c r="B14" s="118"/>
      <c r="C14" s="119"/>
      <c r="D14" s="121"/>
      <c r="E14" s="120"/>
      <c r="F14" s="14"/>
      <c r="G14" s="14"/>
    </row>
    <row r="15" spans="1:7" ht="15">
      <c r="A15" s="32"/>
      <c r="B15" s="120"/>
      <c r="C15" s="120"/>
      <c r="D15" s="121"/>
      <c r="E15" s="120"/>
      <c r="F15" s="14"/>
      <c r="G15" s="14"/>
    </row>
    <row r="16" spans="1:8" ht="15">
      <c r="A16" s="32"/>
      <c r="B16" s="122"/>
      <c r="C16" s="121" t="s">
        <v>90</v>
      </c>
      <c r="E16" s="123" t="s">
        <v>92</v>
      </c>
      <c r="F16" s="17">
        <f>'9. Service Charge Adj.'!E23</f>
        <v>3.79</v>
      </c>
      <c r="G16" s="21"/>
      <c r="H16" s="20"/>
    </row>
    <row r="17" spans="1:7" ht="15">
      <c r="A17" s="32"/>
      <c r="B17" s="120"/>
      <c r="C17" s="121" t="s">
        <v>91</v>
      </c>
      <c r="E17" s="123" t="s">
        <v>93</v>
      </c>
      <c r="F17" s="14">
        <f>'9. Service Charge Adj.'!D68</f>
        <v>0.006223365226976808</v>
      </c>
      <c r="G17" s="21"/>
    </row>
    <row r="18" spans="1:8" ht="15">
      <c r="A18" s="32"/>
      <c r="B18" s="122"/>
      <c r="C18" s="121"/>
      <c r="E18" s="123"/>
      <c r="F18" s="14"/>
      <c r="G18" s="21"/>
      <c r="H18" s="20"/>
    </row>
    <row r="19" spans="1:7" ht="15">
      <c r="A19" s="32"/>
      <c r="B19" s="120"/>
      <c r="C19" s="120"/>
      <c r="D19" s="121"/>
      <c r="E19" s="120"/>
      <c r="F19" s="14"/>
      <c r="G19" s="14"/>
    </row>
    <row r="20" spans="1:7" ht="15.75">
      <c r="A20" s="54" t="s">
        <v>95</v>
      </c>
      <c r="B20" s="118"/>
      <c r="C20" s="119"/>
      <c r="D20" s="121"/>
      <c r="E20" s="120"/>
      <c r="F20" s="14"/>
      <c r="G20" s="14"/>
    </row>
    <row r="21" spans="1:7" ht="15">
      <c r="A21" s="32"/>
      <c r="B21" s="120"/>
      <c r="C21" s="120"/>
      <c r="D21" s="121"/>
      <c r="E21" s="120"/>
      <c r="F21" s="14"/>
      <c r="G21" s="14"/>
    </row>
    <row r="22" spans="1:7" ht="15">
      <c r="A22" s="32"/>
      <c r="B22" s="122"/>
      <c r="C22" s="121" t="s">
        <v>90</v>
      </c>
      <c r="E22" s="123" t="s">
        <v>92</v>
      </c>
      <c r="F22" s="17">
        <f>'9. Service Charge Adj.'!E24</f>
        <v>24.15</v>
      </c>
      <c r="G22" s="14"/>
    </row>
    <row r="23" spans="1:7" ht="15">
      <c r="A23" s="32"/>
      <c r="B23" s="120"/>
      <c r="C23" s="121" t="s">
        <v>91</v>
      </c>
      <c r="E23" s="123" t="s">
        <v>96</v>
      </c>
      <c r="F23" s="14">
        <f>'9. Service Charge Adj.'!D78</f>
        <v>1.8218489338864514</v>
      </c>
      <c r="G23" s="14"/>
    </row>
    <row r="24" spans="1:7" ht="15">
      <c r="A24" s="32"/>
      <c r="B24" s="122"/>
      <c r="C24" s="121"/>
      <c r="E24" s="123"/>
      <c r="F24" s="14"/>
      <c r="G24" s="14"/>
    </row>
    <row r="25" spans="1:7" ht="15">
      <c r="A25" s="32"/>
      <c r="B25" s="120"/>
      <c r="C25" s="120"/>
      <c r="D25" s="121"/>
      <c r="E25" s="120"/>
      <c r="F25" s="14"/>
      <c r="G25" s="14"/>
    </row>
    <row r="26" spans="1:7" ht="15.75" customHeight="1">
      <c r="A26" s="54" t="s">
        <v>15</v>
      </c>
      <c r="B26" s="123"/>
      <c r="C26" s="123"/>
      <c r="D26" s="123"/>
      <c r="E26" s="123"/>
      <c r="F26" s="91"/>
      <c r="G26" s="91"/>
    </row>
    <row r="27" spans="1:7" ht="12" customHeight="1">
      <c r="A27" s="28"/>
      <c r="B27" s="123"/>
      <c r="C27" s="123"/>
      <c r="D27" s="123"/>
      <c r="E27" s="123"/>
      <c r="F27" s="91"/>
      <c r="G27" s="91"/>
    </row>
    <row r="28" spans="1:7" ht="15" customHeight="1">
      <c r="A28" s="28"/>
      <c r="B28" s="120"/>
      <c r="C28" s="121" t="s">
        <v>90</v>
      </c>
      <c r="E28" s="123" t="s">
        <v>92</v>
      </c>
      <c r="F28" s="17">
        <f>'9. Service Charge Adj.'!E27</f>
        <v>43.52</v>
      </c>
      <c r="G28" s="14"/>
    </row>
    <row r="29" spans="2:7" ht="15">
      <c r="B29" s="120"/>
      <c r="C29" s="121" t="s">
        <v>91</v>
      </c>
      <c r="E29" s="123" t="s">
        <v>96</v>
      </c>
      <c r="F29" s="14">
        <f>'9. Service Charge Adj.'!D108</f>
        <v>0.20743375908426429</v>
      </c>
      <c r="G29" s="14"/>
    </row>
    <row r="30" spans="1:7" ht="15">
      <c r="A30" s="32"/>
      <c r="B30" s="120"/>
      <c r="C30" s="121"/>
      <c r="E30" s="123"/>
      <c r="F30" s="14"/>
      <c r="G30" s="14"/>
    </row>
    <row r="31" spans="1:7" ht="15">
      <c r="A31" s="32"/>
      <c r="B31" s="120"/>
      <c r="C31" s="120"/>
      <c r="D31" s="121"/>
      <c r="E31" s="120"/>
      <c r="F31" s="14"/>
      <c r="G31" s="14"/>
    </row>
    <row r="32" spans="1:7" ht="15">
      <c r="A32" s="32"/>
      <c r="B32" s="122"/>
      <c r="C32" s="121"/>
      <c r="E32" s="123"/>
      <c r="F32" s="14"/>
      <c r="G32" s="14"/>
    </row>
    <row r="33" spans="1:7" ht="15">
      <c r="A33" s="32"/>
      <c r="B33" s="122"/>
      <c r="C33" s="121"/>
      <c r="E33" s="123"/>
      <c r="F33" s="14"/>
      <c r="G33" s="14"/>
    </row>
    <row r="34" spans="1:7" ht="15">
      <c r="A34" s="32"/>
      <c r="B34" s="122"/>
      <c r="C34" s="121"/>
      <c r="E34" s="123"/>
      <c r="F34" s="14"/>
      <c r="G34" s="14"/>
    </row>
    <row r="35" spans="1:7" ht="15">
      <c r="A35" s="32"/>
      <c r="B35" s="122"/>
      <c r="C35" s="121"/>
      <c r="E35" s="123"/>
      <c r="F35" s="14"/>
      <c r="G35" s="14"/>
    </row>
    <row r="36" spans="1:7" ht="15">
      <c r="A36" s="32"/>
      <c r="B36" s="122"/>
      <c r="C36" s="121"/>
      <c r="E36" s="123"/>
      <c r="F36" s="14"/>
      <c r="G36" s="14"/>
    </row>
    <row r="37" spans="1:7" ht="15.75">
      <c r="A37" s="32"/>
      <c r="B37" s="120"/>
      <c r="C37" s="120"/>
      <c r="D37" s="124" t="str">
        <f>D1</f>
        <v>HEARST POWER DISTRIBUTION COMPANY LIMITED</v>
      </c>
      <c r="E37" s="120"/>
      <c r="F37" s="11" t="str">
        <f>F1</f>
        <v>RP-2004-0056</v>
      </c>
      <c r="G37" s="14"/>
    </row>
    <row r="38" spans="1:7" ht="15.75">
      <c r="A38" s="32"/>
      <c r="B38" s="120"/>
      <c r="C38" s="120"/>
      <c r="D38" s="124" t="s">
        <v>179</v>
      </c>
      <c r="E38" s="120"/>
      <c r="F38" s="11" t="str">
        <f>F2</f>
        <v>EB-2004-0042</v>
      </c>
      <c r="G38" s="14"/>
    </row>
    <row r="39" spans="1:7" ht="15">
      <c r="A39" s="32"/>
      <c r="B39" s="120"/>
      <c r="C39" s="120"/>
      <c r="D39" s="189" t="s">
        <v>184</v>
      </c>
      <c r="E39" s="120"/>
      <c r="F39" s="14"/>
      <c r="G39" s="14"/>
    </row>
    <row r="40" spans="1:7" ht="15">
      <c r="A40" s="32"/>
      <c r="B40" s="120"/>
      <c r="C40" s="120"/>
      <c r="D40" s="190" t="s">
        <v>185</v>
      </c>
      <c r="E40" s="120"/>
      <c r="F40" s="14"/>
      <c r="G40" s="14"/>
    </row>
    <row r="41" spans="1:7" ht="15">
      <c r="A41" s="32"/>
      <c r="B41" s="120"/>
      <c r="C41" s="120"/>
      <c r="D41" s="190"/>
      <c r="E41" s="120"/>
      <c r="F41" s="14"/>
      <c r="G41" s="14"/>
    </row>
    <row r="42" spans="1:7" ht="15">
      <c r="A42" s="32"/>
      <c r="B42" s="120"/>
      <c r="C42" s="120"/>
      <c r="D42" s="121"/>
      <c r="E42" s="120"/>
      <c r="F42" s="14"/>
      <c r="G42" s="14"/>
    </row>
    <row r="43" spans="1:7" ht="15.75">
      <c r="A43" s="54" t="s">
        <v>98</v>
      </c>
      <c r="B43" s="122"/>
      <c r="C43" s="120"/>
      <c r="D43" s="121"/>
      <c r="E43" s="120"/>
      <c r="F43" s="14"/>
      <c r="G43" s="14"/>
    </row>
    <row r="44" spans="1:7" ht="15">
      <c r="A44" s="32"/>
      <c r="B44" s="120"/>
      <c r="C44" s="120"/>
      <c r="D44" s="121"/>
      <c r="E44" s="120"/>
      <c r="F44" s="14"/>
      <c r="G44" s="14"/>
    </row>
    <row r="45" spans="1:7" ht="15">
      <c r="A45" s="32"/>
      <c r="B45" s="122"/>
      <c r="C45" s="121" t="s">
        <v>90</v>
      </c>
      <c r="E45" s="123" t="s">
        <v>92</v>
      </c>
      <c r="F45" s="17">
        <f>'9. Service Charge Adj.'!E29</f>
        <v>3.12</v>
      </c>
      <c r="G45" s="14"/>
    </row>
    <row r="46" spans="1:7" ht="15">
      <c r="A46" s="32"/>
      <c r="B46" s="120"/>
      <c r="C46" s="121" t="s">
        <v>91</v>
      </c>
      <c r="E46" s="123" t="s">
        <v>96</v>
      </c>
      <c r="F46" s="14">
        <f>'9. Service Charge Adj.'!D128</f>
        <v>0.8195618430561515</v>
      </c>
      <c r="G46" s="14"/>
    </row>
    <row r="47" spans="1:7" ht="15">
      <c r="A47" s="32"/>
      <c r="B47" s="120"/>
      <c r="C47" s="121"/>
      <c r="E47" s="123"/>
      <c r="F47" s="14"/>
      <c r="G47" s="14"/>
    </row>
    <row r="48" spans="1:7" ht="15.75">
      <c r="A48" s="28"/>
      <c r="B48" s="120"/>
      <c r="C48" s="120"/>
      <c r="D48" s="121"/>
      <c r="E48" s="120"/>
      <c r="F48" s="14"/>
      <c r="G48" s="14"/>
    </row>
    <row r="49" spans="1:7" ht="15.75">
      <c r="A49" s="54" t="s">
        <v>100</v>
      </c>
      <c r="B49" s="122"/>
      <c r="C49" s="120"/>
      <c r="D49" s="121"/>
      <c r="E49" s="120"/>
      <c r="F49" s="14"/>
      <c r="G49" s="14"/>
    </row>
    <row r="50" spans="1:7" ht="15">
      <c r="A50" s="32"/>
      <c r="B50" s="120"/>
      <c r="C50" s="120"/>
      <c r="D50" s="121"/>
      <c r="E50" s="120"/>
      <c r="F50" s="14"/>
      <c r="G50" s="14"/>
    </row>
    <row r="51" spans="1:7" ht="12" customHeight="1">
      <c r="A51" s="32"/>
      <c r="B51" s="122"/>
      <c r="C51" s="121" t="s">
        <v>90</v>
      </c>
      <c r="E51" s="123" t="s">
        <v>92</v>
      </c>
      <c r="F51" s="17">
        <f>'9. Service Charge Adj.'!E30</f>
        <v>0.76</v>
      </c>
      <c r="G51" s="14"/>
    </row>
    <row r="52" spans="1:7" ht="14.25" customHeight="1">
      <c r="A52" s="32"/>
      <c r="B52" s="120"/>
      <c r="C52" s="121" t="s">
        <v>91</v>
      </c>
      <c r="E52" s="123" t="s">
        <v>96</v>
      </c>
      <c r="F52" s="14">
        <f>'9. Service Charge Adj.'!D149</f>
        <v>0.6641600698824979</v>
      </c>
      <c r="G52" s="14"/>
    </row>
    <row r="53" spans="1:7" ht="15">
      <c r="A53" s="32"/>
      <c r="B53" s="120"/>
      <c r="C53" s="121"/>
      <c r="E53" s="123"/>
      <c r="F53" s="14"/>
      <c r="G53" s="14"/>
    </row>
    <row r="54" spans="1:7" ht="15.75">
      <c r="A54" s="28"/>
      <c r="B54" s="120"/>
      <c r="C54" s="120"/>
      <c r="D54" s="121"/>
      <c r="E54" s="120"/>
      <c r="F54" s="14"/>
      <c r="G54" s="14"/>
    </row>
    <row r="55" spans="1:7" ht="15.75">
      <c r="A55" s="221" t="s">
        <v>322</v>
      </c>
      <c r="B55" s="118"/>
      <c r="C55" s="119"/>
      <c r="D55" s="28"/>
      <c r="E55" s="120"/>
      <c r="G55" s="14"/>
    </row>
    <row r="56" spans="1:7" ht="15">
      <c r="A56" s="291" t="s">
        <v>336</v>
      </c>
      <c r="B56" s="120"/>
      <c r="C56" s="120"/>
      <c r="D56" s="121"/>
      <c r="E56" s="120"/>
      <c r="F56" s="14"/>
      <c r="G56" s="14"/>
    </row>
    <row r="57" spans="1:7" ht="15">
      <c r="A57" s="291"/>
      <c r="B57" s="122"/>
      <c r="C57" s="121" t="s">
        <v>90</v>
      </c>
      <c r="E57" s="123" t="s">
        <v>92</v>
      </c>
      <c r="F57" s="17">
        <f>'9. Service Charge Adj.'!E31</f>
        <v>3.79</v>
      </c>
      <c r="G57" s="14"/>
    </row>
    <row r="58" spans="1:7" ht="15">
      <c r="A58" s="291"/>
      <c r="B58" s="120"/>
      <c r="C58" s="121" t="s">
        <v>91</v>
      </c>
      <c r="E58" s="123" t="s">
        <v>93</v>
      </c>
      <c r="F58" s="90">
        <f>F17</f>
        <v>0.006223365226976808</v>
      </c>
      <c r="G58" s="14"/>
    </row>
    <row r="59" spans="1:7" ht="15">
      <c r="A59" s="32"/>
      <c r="B59" s="122"/>
      <c r="C59" s="121"/>
      <c r="E59" s="123"/>
      <c r="F59" s="14"/>
      <c r="G59" s="14"/>
    </row>
    <row r="60" spans="1:7" ht="15">
      <c r="A60" s="32"/>
      <c r="B60" s="120"/>
      <c r="C60" s="120"/>
      <c r="D60" s="120"/>
      <c r="E60" s="120"/>
      <c r="F60" s="14"/>
      <c r="G60" s="14"/>
    </row>
    <row r="61" spans="1:7" ht="18">
      <c r="A61" s="89" t="s">
        <v>180</v>
      </c>
      <c r="B61" s="120"/>
      <c r="C61" s="120"/>
      <c r="D61" s="121"/>
      <c r="E61" s="120"/>
      <c r="F61" s="14"/>
      <c r="G61" s="14"/>
    </row>
    <row r="62" spans="2:7" ht="15">
      <c r="B62" s="122"/>
      <c r="C62" s="120"/>
      <c r="D62" s="121"/>
      <c r="E62" s="120"/>
      <c r="F62" s="14"/>
      <c r="G62" s="14"/>
    </row>
    <row r="63" spans="1:7" ht="15">
      <c r="A63" t="s">
        <v>181</v>
      </c>
      <c r="B63" s="120"/>
      <c r="C63" s="120"/>
      <c r="D63" s="121"/>
      <c r="E63" s="120"/>
      <c r="F63" s="14"/>
      <c r="G63" s="14"/>
    </row>
    <row r="64" spans="1:7" ht="15">
      <c r="A64" s="32"/>
      <c r="B64" s="122"/>
      <c r="C64" s="120"/>
      <c r="D64" s="121"/>
      <c r="E64" s="120"/>
      <c r="F64" s="14"/>
      <c r="G64" s="14"/>
    </row>
    <row r="65" spans="1:7" ht="15">
      <c r="A65" s="74" t="s">
        <v>330</v>
      </c>
      <c r="B65" s="93" t="s">
        <v>92</v>
      </c>
      <c r="D65" s="292">
        <v>0.015</v>
      </c>
      <c r="E65" s="120"/>
      <c r="F65" s="14"/>
      <c r="G65" s="14"/>
    </row>
    <row r="66" spans="2:7" ht="15">
      <c r="B66" s="93" t="s">
        <v>331</v>
      </c>
      <c r="D66" s="292">
        <v>0.1956</v>
      </c>
      <c r="E66" s="120"/>
      <c r="F66" s="14"/>
      <c r="G66" s="14"/>
    </row>
    <row r="67" spans="1:7" ht="15">
      <c r="A67" t="s">
        <v>323</v>
      </c>
      <c r="B67" s="58"/>
      <c r="D67" s="57">
        <v>8</v>
      </c>
      <c r="E67" s="120"/>
      <c r="F67" s="14"/>
      <c r="G67" s="14"/>
    </row>
    <row r="68" spans="1:7" ht="15">
      <c r="A68" t="s">
        <v>324</v>
      </c>
      <c r="B68" s="58"/>
      <c r="D68" s="57">
        <v>8.25</v>
      </c>
      <c r="E68" s="120"/>
      <c r="F68" s="14"/>
      <c r="G68" s="14"/>
    </row>
    <row r="69" spans="1:7" ht="15">
      <c r="A69" t="s">
        <v>325</v>
      </c>
      <c r="B69" s="58"/>
      <c r="D69" s="57">
        <v>16</v>
      </c>
      <c r="E69" s="120"/>
      <c r="F69" s="14"/>
      <c r="G69" s="14"/>
    </row>
    <row r="70" spans="1:7" ht="15">
      <c r="A70" t="s">
        <v>326</v>
      </c>
      <c r="B70" s="58"/>
      <c r="D70" s="57">
        <v>8.25</v>
      </c>
      <c r="E70" s="120"/>
      <c r="F70" s="14"/>
      <c r="G70" s="14"/>
    </row>
    <row r="71" spans="1:5" ht="15">
      <c r="A71" t="s">
        <v>327</v>
      </c>
      <c r="B71" s="58"/>
      <c r="D71" s="57">
        <v>10</v>
      </c>
      <c r="E71" s="32"/>
    </row>
    <row r="72" spans="1:4" ht="12.75">
      <c r="A72" s="126" t="s">
        <v>328</v>
      </c>
      <c r="B72" s="58"/>
      <c r="D72" s="57">
        <v>5</v>
      </c>
    </row>
    <row r="73" spans="2:4" ht="12.75">
      <c r="B73" s="290"/>
      <c r="D73" s="126"/>
    </row>
    <row r="74" spans="1:4" ht="12.75">
      <c r="A74" s="135" t="s">
        <v>329</v>
      </c>
      <c r="B74" s="126"/>
      <c r="D74" s="126"/>
    </row>
    <row r="75" spans="1:4" ht="39.75" customHeight="1">
      <c r="A75" s="293" t="s">
        <v>332</v>
      </c>
      <c r="B75" s="294"/>
      <c r="D75" s="284">
        <v>0.6</v>
      </c>
    </row>
    <row r="76" ht="12.75">
      <c r="B76" s="58"/>
    </row>
  </sheetData>
  <mergeCells count="1">
    <mergeCell ref="A75:B75"/>
  </mergeCells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71">
      <selection activeCell="B71" sqref="B71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128</v>
      </c>
      <c r="D1" s="125" t="s">
        <v>103</v>
      </c>
    </row>
    <row r="3" spans="1:6" ht="18">
      <c r="A3" s="101" t="s">
        <v>0</v>
      </c>
      <c r="B3" s="102" t="str">
        <f>'1. Dec. 31, 2002 Reg. Assets'!B3</f>
        <v>HEARST POWER DISTRIBUTION COMPANY LIMITED</v>
      </c>
      <c r="C3" s="98"/>
      <c r="E3" s="101" t="s">
        <v>1</v>
      </c>
      <c r="F3" s="99" t="str">
        <f>'1. Dec. 31, 2002 Reg. Assets'!F3</f>
        <v>ED-1999-0292</v>
      </c>
    </row>
    <row r="4" spans="1:6" ht="18">
      <c r="A4" s="101" t="s">
        <v>3</v>
      </c>
      <c r="B4" s="102" t="str">
        <f>'1. Dec. 31, 2002 Reg. Assets'!B4</f>
        <v>NICOLE C. LEDUC</v>
      </c>
      <c r="C4" s="15"/>
      <c r="E4" s="101" t="s">
        <v>4</v>
      </c>
      <c r="F4" s="99" t="str">
        <f>'1. Dec. 31, 2002 Reg. Assets'!F4</f>
        <v>(705) 372-2815</v>
      </c>
    </row>
    <row r="5" spans="1:3" ht="18">
      <c r="A5" s="28" t="s">
        <v>21</v>
      </c>
      <c r="B5" s="102" t="str">
        <f>'1. Dec. 31, 2002 Reg. Assets'!B5</f>
        <v>nleduc@ntl.sympatico.ca</v>
      </c>
      <c r="C5" s="15"/>
    </row>
    <row r="6" spans="1:3" ht="18">
      <c r="A6" s="101" t="s">
        <v>2</v>
      </c>
      <c r="B6" s="102" t="str">
        <f>'1. Dec. 31, 2002 Reg. Assets'!B6</f>
        <v>Revised for Regulatory assets</v>
      </c>
      <c r="C6" s="15"/>
    </row>
    <row r="7" spans="1:2" ht="15.75">
      <c r="A7" s="28" t="s">
        <v>22</v>
      </c>
      <c r="B7" s="219">
        <f>'1. Dec. 31, 2002 Reg. Assets'!B7</f>
        <v>38054</v>
      </c>
    </row>
    <row r="8" ht="18">
      <c r="C8" s="15"/>
    </row>
    <row r="9" spans="1:4" ht="16.5" customHeight="1">
      <c r="A9" s="113" t="s">
        <v>130</v>
      </c>
      <c r="C9" s="4"/>
      <c r="D9" s="19"/>
    </row>
    <row r="10" spans="1:4" ht="14.25" customHeight="1">
      <c r="A10" s="113" t="s">
        <v>131</v>
      </c>
      <c r="B10" s="2"/>
      <c r="C10" s="4"/>
      <c r="D10" s="19"/>
    </row>
    <row r="11" spans="1:4" ht="13.5" customHeight="1">
      <c r="A11" s="113" t="s">
        <v>129</v>
      </c>
      <c r="B11" s="2"/>
      <c r="C11" s="4"/>
      <c r="D11" s="19"/>
    </row>
    <row r="12" spans="1:4" ht="15" customHeight="1">
      <c r="A12" s="113" t="s">
        <v>299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8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0.006156622167885721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63</v>
      </c>
      <c r="B18" s="23">
        <v>5.404832599506184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0.006155250878237679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63</v>
      </c>
      <c r="B32" s="23">
        <v>3.596943013973926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1.871974943412504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23">
        <v>21.487333668712598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6.5" customHeight="1">
      <c r="A49" s="253" t="s">
        <v>300</v>
      </c>
      <c r="B49" s="14"/>
      <c r="C49" s="14"/>
      <c r="D49" s="17"/>
      <c r="E49" s="14"/>
      <c r="F49" s="14"/>
      <c r="G49" s="14"/>
    </row>
    <row r="50" spans="1:7" ht="11.25" customHeight="1">
      <c r="A50" s="252"/>
      <c r="B50" s="14"/>
      <c r="C50" s="14"/>
      <c r="D50" s="17"/>
      <c r="E50" s="14"/>
      <c r="F50" s="14"/>
      <c r="G50" s="14"/>
    </row>
    <row r="51" spans="1:7" ht="11.25" customHeight="1">
      <c r="A51" s="252" t="s">
        <v>12</v>
      </c>
      <c r="B51" s="22">
        <v>0</v>
      </c>
      <c r="C51" s="14"/>
      <c r="D51" s="17"/>
      <c r="E51" s="14"/>
      <c r="F51" s="14"/>
      <c r="G51" s="14"/>
    </row>
    <row r="52" spans="1:7" ht="11.25" customHeight="1">
      <c r="A52" s="252"/>
      <c r="B52" s="14"/>
      <c r="C52" s="14"/>
      <c r="D52" s="17"/>
      <c r="E52" s="14"/>
      <c r="F52" s="14"/>
      <c r="G52" s="14"/>
    </row>
    <row r="53" spans="1:7" ht="11.25" customHeight="1">
      <c r="A53" s="252" t="s">
        <v>64</v>
      </c>
      <c r="B53" s="23">
        <v>0</v>
      </c>
      <c r="C53" s="14"/>
      <c r="D53" s="17"/>
      <c r="E53" s="14"/>
      <c r="F53" s="14"/>
      <c r="G53" s="14"/>
    </row>
    <row r="54" spans="2:7" ht="11.25" customHeight="1">
      <c r="B54" s="14"/>
      <c r="C54" s="14"/>
      <c r="D54" s="17"/>
      <c r="E54" s="14"/>
      <c r="F54" s="14"/>
      <c r="G54" s="14"/>
    </row>
    <row r="55" spans="2:7" ht="11.25" customHeight="1">
      <c r="B55" s="14"/>
      <c r="C55" s="14"/>
      <c r="D55" s="17"/>
      <c r="E55" s="14"/>
      <c r="F55" s="14"/>
      <c r="G55" s="14"/>
    </row>
    <row r="56" spans="1:7" ht="18">
      <c r="A56" s="89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0.4033176421887633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64</v>
      </c>
      <c r="B60" s="23">
        <v>41.080556317454025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9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9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22">
        <v>0.5042780505825845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65</v>
      </c>
      <c r="B74" s="23">
        <v>2.9416219617317414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9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9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22">
        <v>0.6065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65</v>
      </c>
      <c r="B89" s="23">
        <v>0.7179431774409708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9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22">
        <v>0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65</v>
      </c>
      <c r="B97" s="23">
        <v>0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100" spans="1:2" ht="18">
      <c r="A100" s="253" t="s">
        <v>322</v>
      </c>
      <c r="B100" s="16"/>
    </row>
    <row r="101" spans="1:2" ht="12.75">
      <c r="A101" s="252"/>
      <c r="B101" s="14"/>
    </row>
    <row r="102" spans="1:2" ht="12.75">
      <c r="A102" s="252" t="s">
        <v>8</v>
      </c>
      <c r="B102" s="22">
        <f>B30</f>
        <v>0.006155250878237679</v>
      </c>
    </row>
    <row r="103" spans="1:2" ht="12.75">
      <c r="A103" s="252"/>
      <c r="B103" s="14"/>
    </row>
    <row r="104" spans="1:2" ht="12.75">
      <c r="A104" s="252" t="s">
        <v>63</v>
      </c>
      <c r="B104" s="23">
        <f>B32</f>
        <v>3.596943013973926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306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22">
        <v>0</v>
      </c>
    </row>
    <row r="110" spans="1:2" ht="12.75">
      <c r="A110" s="252"/>
      <c r="B110" s="14"/>
    </row>
    <row r="111" spans="1:2" ht="12.75">
      <c r="A111" s="252" t="s">
        <v>63</v>
      </c>
      <c r="B111" s="23">
        <v>0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307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22">
        <v>0</v>
      </c>
    </row>
    <row r="117" spans="1:2" ht="12.75">
      <c r="A117" s="252"/>
      <c r="B117" s="14"/>
    </row>
    <row r="118" spans="1:2" ht="12.75">
      <c r="A118" s="252" t="s">
        <v>63</v>
      </c>
      <c r="B118" s="23">
        <v>0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308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22">
        <v>0</v>
      </c>
    </row>
    <row r="124" spans="1:2" ht="12.75">
      <c r="A124" s="252"/>
      <c r="B124" s="14"/>
    </row>
    <row r="125" spans="1:2" ht="12.75">
      <c r="A125" s="252" t="s">
        <v>62</v>
      </c>
      <c r="B125" s="23">
        <v>0</v>
      </c>
    </row>
    <row r="126" ht="12.75">
      <c r="A126" s="252"/>
    </row>
    <row r="127" ht="12.75">
      <c r="A127" s="252"/>
    </row>
    <row r="128" spans="1:2" ht="18">
      <c r="A128" s="253" t="s">
        <v>305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22">
        <v>0</v>
      </c>
    </row>
    <row r="131" spans="1:2" ht="12.75">
      <c r="A131" s="252"/>
      <c r="B131" s="14"/>
    </row>
    <row r="132" spans="1:2" ht="12.75">
      <c r="A132" s="252" t="s">
        <v>63</v>
      </c>
      <c r="B132" s="23">
        <v>0</v>
      </c>
    </row>
    <row r="135" ht="18">
      <c r="A135" s="89" t="s">
        <v>180</v>
      </c>
    </row>
    <row r="137" ht="14.25">
      <c r="A137" s="113" t="s">
        <v>182</v>
      </c>
    </row>
    <row r="138" ht="14.25">
      <c r="A138" s="113" t="s">
        <v>183</v>
      </c>
    </row>
    <row r="139" ht="14.25">
      <c r="A139" s="113" t="s">
        <v>132</v>
      </c>
    </row>
    <row r="142" spans="1:3" ht="12.75">
      <c r="A142" s="74" t="s">
        <v>330</v>
      </c>
      <c r="B142" s="286" t="s">
        <v>92</v>
      </c>
      <c r="C142" s="287">
        <v>0.015</v>
      </c>
    </row>
    <row r="143" spans="2:3" ht="12.75">
      <c r="B143" s="286" t="s">
        <v>331</v>
      </c>
      <c r="C143" s="287">
        <v>0.1956</v>
      </c>
    </row>
    <row r="144" spans="1:4" ht="12.75">
      <c r="A144" t="s">
        <v>323</v>
      </c>
      <c r="B144" s="5"/>
      <c r="C144" s="10">
        <v>8</v>
      </c>
      <c r="D144" s="24"/>
    </row>
    <row r="145" spans="1:4" ht="12.75">
      <c r="A145" t="s">
        <v>324</v>
      </c>
      <c r="B145" s="5"/>
      <c r="C145" s="10">
        <v>8.25</v>
      </c>
      <c r="D145" s="24"/>
    </row>
    <row r="146" spans="1:4" ht="12.75">
      <c r="A146" t="s">
        <v>325</v>
      </c>
      <c r="B146" s="5"/>
      <c r="C146" s="10">
        <v>16</v>
      </c>
      <c r="D146" s="24"/>
    </row>
    <row r="147" spans="1:4" ht="12.75">
      <c r="A147" t="s">
        <v>326</v>
      </c>
      <c r="B147" s="5"/>
      <c r="C147" s="10">
        <v>8.25</v>
      </c>
      <c r="D147" s="24"/>
    </row>
    <row r="148" spans="1:4" ht="12.75">
      <c r="A148" t="s">
        <v>327</v>
      </c>
      <c r="B148" s="5"/>
      <c r="C148" s="10">
        <v>10</v>
      </c>
      <c r="D148" s="24"/>
    </row>
    <row r="149" spans="1:4" ht="12.75">
      <c r="A149" s="126" t="s">
        <v>328</v>
      </c>
      <c r="B149" s="5"/>
      <c r="C149" s="10">
        <v>5</v>
      </c>
      <c r="D149" s="24"/>
    </row>
    <row r="150" spans="2:4" ht="12.75">
      <c r="B150" s="18"/>
      <c r="C150" s="10"/>
      <c r="D150" s="24"/>
    </row>
    <row r="151" spans="1:4" ht="12.75">
      <c r="A151" s="135" t="s">
        <v>329</v>
      </c>
      <c r="B151" s="126"/>
      <c r="C151" s="97"/>
      <c r="D151" s="126"/>
    </row>
    <row r="152" spans="1:4" ht="25.5">
      <c r="A152" s="130" t="s">
        <v>332</v>
      </c>
      <c r="B152" s="283"/>
      <c r="C152" s="285">
        <v>0.6</v>
      </c>
      <c r="D152" s="284"/>
    </row>
    <row r="153" spans="2:3" ht="12.75">
      <c r="B153" s="5"/>
      <c r="C153" s="10"/>
    </row>
    <row r="154" spans="2:3" ht="12.75">
      <c r="B154" s="5"/>
      <c r="C154" s="10"/>
    </row>
    <row r="155" spans="2:3" ht="12.75">
      <c r="B155" s="5"/>
      <c r="C155" s="10">
        <v>0</v>
      </c>
    </row>
    <row r="156" spans="2:3" ht="12.75">
      <c r="B156" s="5"/>
      <c r="C156" s="10">
        <v>0</v>
      </c>
    </row>
    <row r="157" spans="2:3" ht="12.75">
      <c r="B157" s="5"/>
      <c r="C157" s="10"/>
    </row>
    <row r="158" spans="2:3" ht="12.75">
      <c r="B158" s="5"/>
      <c r="C158" s="10">
        <v>0</v>
      </c>
    </row>
    <row r="159" spans="2:3" ht="12.75">
      <c r="B159" s="5"/>
      <c r="C159" s="10"/>
    </row>
    <row r="160" spans="2:3" ht="12.75">
      <c r="B160" s="5"/>
      <c r="C160" s="10">
        <v>0</v>
      </c>
    </row>
    <row r="161" spans="2:3" ht="12.75">
      <c r="B161" s="5"/>
      <c r="C161" s="10">
        <v>0</v>
      </c>
    </row>
    <row r="162" spans="2:3" ht="12.75">
      <c r="B162" s="5"/>
      <c r="C162" s="10">
        <v>0</v>
      </c>
    </row>
    <row r="163" spans="2:3" ht="12.75">
      <c r="B163" s="5"/>
      <c r="C163" s="5"/>
    </row>
    <row r="164" ht="12.75">
      <c r="C164" s="10">
        <v>0</v>
      </c>
    </row>
    <row r="165" ht="12.75">
      <c r="C165" s="10">
        <v>0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0"/>
  <sheetViews>
    <sheetView workbookViewId="0" topLeftCell="B19">
      <selection activeCell="G36" sqref="G3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142</v>
      </c>
    </row>
    <row r="2" ht="18">
      <c r="A2" s="1"/>
    </row>
    <row r="3" spans="1:7" ht="18">
      <c r="A3" s="101" t="s">
        <v>0</v>
      </c>
      <c r="B3" s="102" t="str">
        <f>'1. Dec. 31, 2002 Reg. Assets'!B3</f>
        <v>HEARST POWER DISTRIBUTION COMPANY LIMITED</v>
      </c>
      <c r="C3" s="98"/>
      <c r="E3" s="101" t="s">
        <v>1</v>
      </c>
      <c r="F3" s="1"/>
      <c r="G3" s="104" t="str">
        <f>'1. Dec. 31, 2002 Reg. Assets'!F3</f>
        <v>ED-1999-0292</v>
      </c>
    </row>
    <row r="4" spans="1:7" ht="18">
      <c r="A4" s="101" t="s">
        <v>3</v>
      </c>
      <c r="B4" s="102" t="str">
        <f>'1. Dec. 31, 2002 Reg. Assets'!B4</f>
        <v>NICOLE C. LEDUC</v>
      </c>
      <c r="C4" s="15"/>
      <c r="E4" s="101" t="s">
        <v>4</v>
      </c>
      <c r="F4" s="1"/>
      <c r="G4" s="104" t="str">
        <f>'1. Dec. 31, 2002 Reg. Assets'!F4</f>
        <v>(705) 372-2815</v>
      </c>
    </row>
    <row r="5" spans="1:3" ht="18">
      <c r="A5" s="28" t="s">
        <v>21</v>
      </c>
      <c r="B5" s="102" t="str">
        <f>'1. Dec. 31, 2002 Reg. Assets'!B5</f>
        <v>nleduc@ntl.sympatico.ca</v>
      </c>
      <c r="C5" s="15"/>
    </row>
    <row r="6" spans="1:3" ht="18">
      <c r="A6" s="101" t="s">
        <v>2</v>
      </c>
      <c r="B6" s="102" t="str">
        <f>'1. Dec. 31, 2002 Reg. Assets'!B6</f>
        <v>Revised for Regulatory assets</v>
      </c>
      <c r="C6" s="15"/>
    </row>
    <row r="7" spans="1:3" ht="18">
      <c r="A7" s="28" t="s">
        <v>22</v>
      </c>
      <c r="B7" s="219">
        <f>'1. Dec. 31, 2002 Reg. Assets'!B7</f>
        <v>38054</v>
      </c>
      <c r="C7" s="15"/>
    </row>
    <row r="8" ht="18">
      <c r="C8" s="15"/>
    </row>
    <row r="9" spans="1:2" ht="14.25">
      <c r="A9" s="113" t="s">
        <v>137</v>
      </c>
      <c r="B9" s="4"/>
    </row>
    <row r="10" ht="14.25">
      <c r="A10" s="113" t="s">
        <v>138</v>
      </c>
    </row>
    <row r="11" ht="12.75" customHeight="1">
      <c r="A11" s="3"/>
    </row>
    <row r="12" spans="2:3" ht="12.75">
      <c r="B12" s="9"/>
      <c r="C12" s="24"/>
    </row>
    <row r="13" spans="1:7" ht="14.25">
      <c r="A13" s="113" t="s">
        <v>261</v>
      </c>
      <c r="B13" s="9"/>
      <c r="C13" s="5"/>
      <c r="F13" s="24"/>
      <c r="G13" s="10">
        <v>-59205</v>
      </c>
    </row>
    <row r="14" spans="1:7" ht="14.25">
      <c r="A14" s="113" t="s">
        <v>136</v>
      </c>
      <c r="B14" s="9"/>
      <c r="C14" s="5"/>
      <c r="F14" s="24"/>
      <c r="G14" s="24"/>
    </row>
    <row r="15" spans="1:7" ht="14.25">
      <c r="A15" s="113" t="s">
        <v>164</v>
      </c>
      <c r="B15" s="9"/>
      <c r="C15" s="5"/>
      <c r="F15" s="24"/>
      <c r="G15" s="8"/>
    </row>
    <row r="16" ht="12.75">
      <c r="C16" s="7"/>
    </row>
    <row r="17" ht="14.25">
      <c r="A17" s="113" t="s">
        <v>134</v>
      </c>
    </row>
    <row r="18" ht="14.25">
      <c r="A18" s="113" t="s">
        <v>143</v>
      </c>
    </row>
    <row r="20" spans="1:8" ht="38.25">
      <c r="A20" s="48" t="s">
        <v>133</v>
      </c>
      <c r="B20" s="49" t="s">
        <v>23</v>
      </c>
      <c r="C20" s="50" t="s">
        <v>24</v>
      </c>
      <c r="D20" s="50" t="s">
        <v>88</v>
      </c>
      <c r="E20" s="50" t="s">
        <v>25</v>
      </c>
      <c r="F20" s="50" t="s">
        <v>139</v>
      </c>
      <c r="G20" s="51" t="s">
        <v>140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27</v>
      </c>
      <c r="B22" s="40"/>
      <c r="C22" s="45">
        <v>27598086</v>
      </c>
      <c r="D22" s="108">
        <v>2303</v>
      </c>
      <c r="E22" s="46">
        <v>369833</v>
      </c>
      <c r="F22" s="177">
        <f>C22/C$37</f>
        <v>0.2526255611857331</v>
      </c>
      <c r="G22" s="257">
        <f>G$38*F22</f>
        <v>-14956.696350001328</v>
      </c>
      <c r="H22" s="27"/>
    </row>
    <row r="23" spans="1:8" ht="12.75">
      <c r="A23" s="52" t="s">
        <v>66</v>
      </c>
      <c r="B23" s="40"/>
      <c r="C23" s="45">
        <v>12005267</v>
      </c>
      <c r="D23" s="108">
        <v>392</v>
      </c>
      <c r="E23" s="46">
        <v>116994</v>
      </c>
      <c r="F23" s="177">
        <f>C23/C$37</f>
        <v>0.10989303073624607</v>
      </c>
      <c r="G23" s="257">
        <f aca="true" t="shared" si="0" ref="G23:G35">G$38*F23</f>
        <v>-6506.216884739449</v>
      </c>
      <c r="H23" s="27"/>
    </row>
    <row r="24" spans="1:8" ht="12.75">
      <c r="A24" s="52" t="s">
        <v>67</v>
      </c>
      <c r="B24" s="47">
        <v>59974</v>
      </c>
      <c r="C24" s="45">
        <v>21776077</v>
      </c>
      <c r="D24" s="108">
        <v>38</v>
      </c>
      <c r="E24" s="46">
        <v>142253</v>
      </c>
      <c r="F24" s="177">
        <f>C24/C$37</f>
        <v>0.1993324345952373</v>
      </c>
      <c r="G24" s="257">
        <f t="shared" si="0"/>
        <v>-11801.476790211025</v>
      </c>
      <c r="H24" s="27"/>
    </row>
    <row r="25" spans="1:8" ht="12.75">
      <c r="A25" s="52" t="s">
        <v>58</v>
      </c>
      <c r="B25" s="108">
        <v>0</v>
      </c>
      <c r="C25" s="45">
        <v>0</v>
      </c>
      <c r="D25" s="108">
        <v>0</v>
      </c>
      <c r="E25" s="111">
        <v>0</v>
      </c>
      <c r="F25" s="177">
        <f>C25/C$37</f>
        <v>0</v>
      </c>
      <c r="G25" s="257">
        <f t="shared" si="0"/>
        <v>0</v>
      </c>
      <c r="H25" s="29"/>
    </row>
    <row r="26" spans="1:8" ht="12.75">
      <c r="A26" s="243" t="s">
        <v>300</v>
      </c>
      <c r="B26" s="108">
        <v>0</v>
      </c>
      <c r="C26" s="45">
        <v>0</v>
      </c>
      <c r="D26" s="108">
        <v>0</v>
      </c>
      <c r="E26" s="111">
        <v>0</v>
      </c>
      <c r="F26" s="177">
        <f>C26/C$37</f>
        <v>0</v>
      </c>
      <c r="G26" s="257">
        <f t="shared" si="0"/>
        <v>0</v>
      </c>
      <c r="H26" s="29"/>
    </row>
    <row r="27" spans="1:8" ht="12.75">
      <c r="A27" s="52" t="s">
        <v>5</v>
      </c>
      <c r="B27" s="108">
        <v>113258</v>
      </c>
      <c r="C27" s="45">
        <v>46713225</v>
      </c>
      <c r="D27" s="108">
        <v>3</v>
      </c>
      <c r="E27" s="111">
        <v>45741</v>
      </c>
      <c r="F27" s="177">
        <f aca="true" t="shared" si="1" ref="F27:F33">C27/C$37</f>
        <v>0.4276004749177322</v>
      </c>
      <c r="G27" s="257">
        <f t="shared" si="0"/>
        <v>-25316.086117504332</v>
      </c>
      <c r="H27" s="29"/>
    </row>
    <row r="28" spans="1:8" ht="12.75">
      <c r="A28" s="52" t="s">
        <v>30</v>
      </c>
      <c r="B28" s="108">
        <v>0</v>
      </c>
      <c r="C28" s="45">
        <v>0</v>
      </c>
      <c r="D28" s="108">
        <v>0</v>
      </c>
      <c r="E28" s="111">
        <v>0</v>
      </c>
      <c r="F28" s="177">
        <f t="shared" si="1"/>
        <v>0</v>
      </c>
      <c r="G28" s="257">
        <f t="shared" si="0"/>
        <v>0</v>
      </c>
      <c r="H28" s="29"/>
    </row>
    <row r="29" spans="1:8" ht="12.75">
      <c r="A29" s="52" t="s">
        <v>28</v>
      </c>
      <c r="B29" s="108">
        <v>184</v>
      </c>
      <c r="C29" s="45">
        <v>63674</v>
      </c>
      <c r="D29" s="108">
        <v>24</v>
      </c>
      <c r="E29" s="111">
        <v>2045</v>
      </c>
      <c r="F29" s="177">
        <f t="shared" si="1"/>
        <v>0.0005828549118565819</v>
      </c>
      <c r="G29" s="257">
        <f t="shared" si="0"/>
        <v>-34.507925056468935</v>
      </c>
      <c r="H29" s="27"/>
    </row>
    <row r="30" spans="1:8" ht="12.75">
      <c r="A30" s="52" t="s">
        <v>29</v>
      </c>
      <c r="B30" s="108">
        <v>2988</v>
      </c>
      <c r="C30" s="45">
        <v>1088697</v>
      </c>
      <c r="D30" s="108">
        <v>1</v>
      </c>
      <c r="E30" s="111">
        <v>10841</v>
      </c>
      <c r="F30" s="177">
        <f t="shared" si="1"/>
        <v>0.009965643653194791</v>
      </c>
      <c r="G30" s="257">
        <f t="shared" si="0"/>
        <v>-590.0159324873977</v>
      </c>
      <c r="H30" s="27"/>
    </row>
    <row r="31" spans="1:8" ht="12.75">
      <c r="A31" s="243" t="s">
        <v>322</v>
      </c>
      <c r="B31" s="40" t="s">
        <v>31</v>
      </c>
      <c r="C31" s="45">
        <v>0</v>
      </c>
      <c r="D31" s="108">
        <v>0</v>
      </c>
      <c r="E31" s="111">
        <v>0</v>
      </c>
      <c r="F31" s="177">
        <f t="shared" si="1"/>
        <v>0</v>
      </c>
      <c r="G31" s="257">
        <f t="shared" si="0"/>
        <v>0</v>
      </c>
      <c r="H31" s="27"/>
    </row>
    <row r="32" spans="1:8" ht="12.75">
      <c r="A32" s="243" t="s">
        <v>301</v>
      </c>
      <c r="B32" s="40" t="s">
        <v>31</v>
      </c>
      <c r="C32" s="45">
        <v>0</v>
      </c>
      <c r="D32" s="108">
        <v>0</v>
      </c>
      <c r="E32" s="111">
        <v>0</v>
      </c>
      <c r="F32" s="177">
        <f t="shared" si="1"/>
        <v>0</v>
      </c>
      <c r="G32" s="257">
        <f t="shared" si="0"/>
        <v>0</v>
      </c>
      <c r="H32" s="27"/>
    </row>
    <row r="33" spans="1:8" ht="12.75">
      <c r="A33" s="243" t="s">
        <v>303</v>
      </c>
      <c r="B33" s="40" t="s">
        <v>31</v>
      </c>
      <c r="C33" s="45">
        <v>0</v>
      </c>
      <c r="D33" s="108">
        <v>0</v>
      </c>
      <c r="E33" s="111">
        <v>0</v>
      </c>
      <c r="F33" s="177">
        <f t="shared" si="1"/>
        <v>0</v>
      </c>
      <c r="G33" s="257">
        <f t="shared" si="0"/>
        <v>0</v>
      </c>
      <c r="H33" s="27"/>
    </row>
    <row r="34" spans="1:8" ht="12.75">
      <c r="A34" s="243" t="s">
        <v>302</v>
      </c>
      <c r="B34" s="108">
        <v>0</v>
      </c>
      <c r="C34" s="45">
        <v>0</v>
      </c>
      <c r="D34" s="108">
        <v>0</v>
      </c>
      <c r="E34" s="111">
        <v>0</v>
      </c>
      <c r="F34" s="177">
        <f>C34/C$37</f>
        <v>0</v>
      </c>
      <c r="G34" s="257">
        <f t="shared" si="0"/>
        <v>0</v>
      </c>
      <c r="H34" s="31"/>
    </row>
    <row r="35" spans="1:8" ht="12.75">
      <c r="A35" s="243" t="s">
        <v>304</v>
      </c>
      <c r="B35" s="258" t="s">
        <v>31</v>
      </c>
      <c r="C35" s="175">
        <v>0</v>
      </c>
      <c r="D35" s="176">
        <v>0</v>
      </c>
      <c r="E35" s="259">
        <v>0</v>
      </c>
      <c r="F35" s="178">
        <f>C35/C$37</f>
        <v>0</v>
      </c>
      <c r="G35" s="260">
        <f t="shared" si="0"/>
        <v>0</v>
      </c>
      <c r="H35" s="5"/>
    </row>
    <row r="36" spans="1:8" ht="12.75">
      <c r="A36" s="244"/>
      <c r="B36" s="245"/>
      <c r="C36" s="246"/>
      <c r="D36" s="245"/>
      <c r="E36" s="247"/>
      <c r="F36" s="248"/>
      <c r="G36" s="249"/>
      <c r="H36" s="5"/>
    </row>
    <row r="37" spans="1:8" ht="12.75">
      <c r="A37" s="52" t="s">
        <v>26</v>
      </c>
      <c r="B37" s="37"/>
      <c r="C37" s="179">
        <f>SUM(C22:C35)</f>
        <v>109245026</v>
      </c>
      <c r="D37" s="179">
        <f>SUM(D22:D35)</f>
        <v>2761</v>
      </c>
      <c r="E37" s="250">
        <f>SUM(E22:E35)</f>
        <v>687707</v>
      </c>
      <c r="F37" s="109">
        <f>SUM(F22:F35)</f>
        <v>1.0000000000000002</v>
      </c>
      <c r="G37" s="41">
        <f>SUM(G22:G35)</f>
        <v>-59205</v>
      </c>
      <c r="H37" s="5"/>
    </row>
    <row r="38" spans="1:8" ht="12.75">
      <c r="A38" s="36"/>
      <c r="B38" s="37"/>
      <c r="C38" s="37" t="s">
        <v>141</v>
      </c>
      <c r="F38" s="37"/>
      <c r="G38" s="78">
        <f>G13</f>
        <v>-59205</v>
      </c>
      <c r="H38" s="3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34</v>
      </c>
    </row>
    <row r="42" ht="10.5" customHeight="1">
      <c r="A42" s="28"/>
    </row>
    <row r="43" ht="15">
      <c r="A43" s="32" t="s">
        <v>149</v>
      </c>
    </row>
    <row r="44" ht="9" customHeight="1">
      <c r="A44" s="32"/>
    </row>
    <row r="45" spans="1:4" ht="64.5" customHeight="1">
      <c r="A45" s="32"/>
      <c r="B45" s="25" t="s">
        <v>145</v>
      </c>
      <c r="C45" s="25" t="s">
        <v>146</v>
      </c>
      <c r="D45" s="25" t="s">
        <v>162</v>
      </c>
    </row>
    <row r="46" spans="1:3" ht="15">
      <c r="A46" s="32"/>
      <c r="B46" s="33" t="s">
        <v>32</v>
      </c>
      <c r="C46" s="33" t="s">
        <v>32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152</v>
      </c>
      <c r="B49" s="5">
        <f>D49*B47</f>
        <v>-14956.696350001328</v>
      </c>
      <c r="C49" s="5">
        <f>D49*C47</f>
        <v>0</v>
      </c>
      <c r="D49" s="5">
        <f>G22</f>
        <v>-14956.696350001328</v>
      </c>
    </row>
    <row r="50" spans="1:4" ht="12.75">
      <c r="A50" t="s">
        <v>144</v>
      </c>
      <c r="B50" s="5"/>
      <c r="C50" s="5"/>
      <c r="D50" s="5"/>
    </row>
    <row r="51" spans="2:4" ht="12.75">
      <c r="B51" s="5"/>
      <c r="C51" s="5"/>
      <c r="D51" s="5"/>
    </row>
    <row r="52" spans="1:2" ht="12.75">
      <c r="A52" t="s">
        <v>155</v>
      </c>
      <c r="B52" s="12">
        <f>C22</f>
        <v>27598086</v>
      </c>
    </row>
    <row r="54" spans="1:2" ht="12.75">
      <c r="A54" t="s">
        <v>33</v>
      </c>
      <c r="B54" s="53">
        <f>B49/B52</f>
        <v>-0.0005419468708808766</v>
      </c>
    </row>
    <row r="55" ht="12.75">
      <c r="A55" t="s">
        <v>36</v>
      </c>
    </row>
    <row r="56" ht="12.75">
      <c r="A56" t="s">
        <v>37</v>
      </c>
    </row>
    <row r="59" ht="15.75">
      <c r="A59" s="54" t="s">
        <v>35</v>
      </c>
    </row>
    <row r="60" ht="7.5" customHeight="1">
      <c r="A60" s="54"/>
    </row>
    <row r="61" ht="15">
      <c r="A61" s="32" t="s">
        <v>149</v>
      </c>
    </row>
    <row r="62" ht="10.5" customHeight="1">
      <c r="A62" s="32"/>
    </row>
    <row r="63" spans="1:4" ht="65.25" customHeight="1">
      <c r="A63" s="32"/>
      <c r="B63" s="25" t="s">
        <v>145</v>
      </c>
      <c r="C63" s="25" t="s">
        <v>146</v>
      </c>
      <c r="D63" s="25" t="s">
        <v>162</v>
      </c>
    </row>
    <row r="64" spans="1:3" ht="13.5" customHeight="1">
      <c r="A64" s="32"/>
      <c r="B64" s="33" t="s">
        <v>32</v>
      </c>
      <c r="C64" s="33" t="s">
        <v>32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152</v>
      </c>
      <c r="B67" s="5">
        <f>D67*B65</f>
        <v>-6506.216884739449</v>
      </c>
      <c r="C67" s="5">
        <f>D67*C65</f>
        <v>0</v>
      </c>
      <c r="D67" s="5">
        <f>G23</f>
        <v>-6506.216884739449</v>
      </c>
    </row>
    <row r="68" spans="1:4" ht="12.75">
      <c r="A68" t="s">
        <v>147</v>
      </c>
      <c r="B68" s="5"/>
      <c r="C68" s="5"/>
      <c r="D68" s="5"/>
    </row>
    <row r="69" spans="2:4" ht="12.75">
      <c r="B69" s="5"/>
      <c r="C69" s="5"/>
      <c r="D69" s="5"/>
    </row>
    <row r="70" spans="1:2" ht="12.75">
      <c r="A70" t="s">
        <v>155</v>
      </c>
      <c r="B70" s="12">
        <f>C23</f>
        <v>12005267</v>
      </c>
    </row>
    <row r="72" spans="1:2" ht="12.75">
      <c r="A72" t="s">
        <v>33</v>
      </c>
      <c r="B72" s="53">
        <f>B67/B70</f>
        <v>-0.0005419468708808766</v>
      </c>
    </row>
    <row r="73" ht="12.75">
      <c r="A73" t="s">
        <v>36</v>
      </c>
    </row>
    <row r="74" ht="12.75">
      <c r="A74" t="s">
        <v>37</v>
      </c>
    </row>
    <row r="76" ht="12.75">
      <c r="C76" s="5"/>
    </row>
    <row r="77" ht="15.75">
      <c r="A77" s="54" t="s">
        <v>38</v>
      </c>
    </row>
    <row r="78" ht="9" customHeight="1">
      <c r="A78" s="54"/>
    </row>
    <row r="79" ht="15">
      <c r="A79" s="32" t="s">
        <v>150</v>
      </c>
    </row>
    <row r="80" ht="9" customHeight="1">
      <c r="A80" s="32"/>
    </row>
    <row r="81" spans="1:4" ht="65.25" customHeight="1">
      <c r="A81" s="32"/>
      <c r="B81" s="25" t="s">
        <v>145</v>
      </c>
      <c r="C81" s="25" t="s">
        <v>146</v>
      </c>
      <c r="D81" s="25" t="s">
        <v>162</v>
      </c>
    </row>
    <row r="82" spans="1:3" ht="15">
      <c r="A82" s="32"/>
      <c r="B82" s="33" t="s">
        <v>32</v>
      </c>
      <c r="C82" s="33" t="s">
        <v>32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152</v>
      </c>
      <c r="B85" s="5">
        <f>D85*B83</f>
        <v>-11801.476790211025</v>
      </c>
      <c r="C85" s="5">
        <f>D85*C83</f>
        <v>0</v>
      </c>
      <c r="D85" s="5">
        <f>G24</f>
        <v>-11801.476790211025</v>
      </c>
    </row>
    <row r="86" spans="1:4" ht="12.75">
      <c r="A86" t="s">
        <v>148</v>
      </c>
      <c r="B86" s="5"/>
      <c r="C86" s="5"/>
      <c r="D86" s="5"/>
    </row>
    <row r="87" spans="2:4" ht="12.75">
      <c r="B87" s="5"/>
      <c r="C87" s="5"/>
      <c r="D87" s="5"/>
    </row>
    <row r="88" spans="1:2" ht="12.75">
      <c r="A88" t="s">
        <v>154</v>
      </c>
      <c r="B88" s="12">
        <f>B24</f>
        <v>59974</v>
      </c>
    </row>
    <row r="90" spans="1:2" ht="12.75">
      <c r="A90" t="s">
        <v>40</v>
      </c>
      <c r="B90" s="53">
        <f>B85/B88</f>
        <v>-0.19677654967504293</v>
      </c>
    </row>
    <row r="91" ht="12.75">
      <c r="A91" t="s">
        <v>48</v>
      </c>
    </row>
    <row r="92" ht="12.75">
      <c r="A92" t="s">
        <v>37</v>
      </c>
    </row>
    <row r="94" spans="2:4" ht="12.75">
      <c r="B94" s="5"/>
      <c r="C94" s="5"/>
      <c r="D94" s="5"/>
    </row>
    <row r="95" ht="15.75">
      <c r="A95" s="54" t="s">
        <v>41</v>
      </c>
    </row>
    <row r="96" ht="9" customHeight="1">
      <c r="A96" s="54"/>
    </row>
    <row r="97" ht="15">
      <c r="A97" s="32" t="s">
        <v>150</v>
      </c>
    </row>
    <row r="98" ht="6" customHeight="1">
      <c r="A98" s="32"/>
    </row>
    <row r="99" spans="1:4" ht="65.25" customHeight="1">
      <c r="A99" s="32"/>
      <c r="B99" s="25" t="s">
        <v>145</v>
      </c>
      <c r="C99" s="25" t="s">
        <v>146</v>
      </c>
      <c r="D99" s="25" t="s">
        <v>162</v>
      </c>
    </row>
    <row r="100" spans="1:3" ht="15">
      <c r="A100" s="32"/>
      <c r="B100" s="33" t="s">
        <v>32</v>
      </c>
      <c r="C100" s="33" t="s">
        <v>32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152</v>
      </c>
      <c r="B103" s="5">
        <f>D103*B101</f>
        <v>0</v>
      </c>
      <c r="C103" s="5">
        <f>D103*C101</f>
        <v>0</v>
      </c>
      <c r="D103" s="5">
        <f>G25</f>
        <v>0</v>
      </c>
    </row>
    <row r="104" spans="1:4" ht="12.75">
      <c r="A104" t="s">
        <v>151</v>
      </c>
      <c r="B104" s="5"/>
      <c r="C104" s="5"/>
      <c r="D104" s="5"/>
    </row>
    <row r="105" spans="2:4" ht="12.75">
      <c r="B105" s="5"/>
      <c r="C105" s="5"/>
      <c r="D105" s="5"/>
    </row>
    <row r="106" spans="1:2" ht="12.75">
      <c r="A106" t="s">
        <v>154</v>
      </c>
      <c r="B106" s="12">
        <f>B25</f>
        <v>0</v>
      </c>
    </row>
    <row r="108" spans="1:2" ht="12.75">
      <c r="A108" t="s">
        <v>40</v>
      </c>
      <c r="B108" s="53" t="e">
        <f>B103/B106</f>
        <v>#DIV/0!</v>
      </c>
    </row>
    <row r="109" ht="12.75">
      <c r="A109" t="s">
        <v>48</v>
      </c>
    </row>
    <row r="110" ht="12.75">
      <c r="A110" t="s">
        <v>37</v>
      </c>
    </row>
    <row r="113" ht="15.75">
      <c r="A113" s="254" t="s">
        <v>300</v>
      </c>
    </row>
    <row r="114" ht="15.75">
      <c r="A114" s="254"/>
    </row>
    <row r="115" ht="15">
      <c r="A115" s="255" t="s">
        <v>150</v>
      </c>
    </row>
    <row r="116" ht="15">
      <c r="A116" s="255"/>
    </row>
    <row r="117" spans="1:4" ht="76.5">
      <c r="A117" s="255"/>
      <c r="B117" s="25" t="s">
        <v>145</v>
      </c>
      <c r="C117" s="25" t="s">
        <v>146</v>
      </c>
      <c r="D117" s="25" t="s">
        <v>162</v>
      </c>
    </row>
    <row r="118" spans="1:3" ht="15">
      <c r="A118" s="255"/>
      <c r="B118" s="33" t="s">
        <v>32</v>
      </c>
      <c r="C118" s="33" t="s">
        <v>32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152</v>
      </c>
      <c r="B121" s="5">
        <f>D121*B119</f>
        <v>0</v>
      </c>
      <c r="C121" s="5">
        <f>D121*C119</f>
        <v>0</v>
      </c>
      <c r="D121" s="5">
        <f>G26</f>
        <v>0</v>
      </c>
    </row>
    <row r="122" spans="1:4" ht="12.75">
      <c r="A122" s="252" t="s">
        <v>151</v>
      </c>
      <c r="B122" s="5"/>
      <c r="C122" s="5"/>
      <c r="D122" s="5"/>
    </row>
    <row r="123" spans="1:4" ht="12.75">
      <c r="A123" s="252"/>
      <c r="B123" s="5"/>
      <c r="C123" s="5"/>
      <c r="D123" s="5"/>
    </row>
    <row r="124" spans="1:2" ht="12.75">
      <c r="A124" s="252" t="s">
        <v>154</v>
      </c>
      <c r="B124" s="12">
        <f>B26</f>
        <v>0</v>
      </c>
    </row>
    <row r="125" ht="12.75">
      <c r="A125" s="252"/>
    </row>
    <row r="126" spans="1:2" ht="12.75">
      <c r="A126" s="252" t="s">
        <v>40</v>
      </c>
      <c r="B126" s="53" t="e">
        <f>B121/B124</f>
        <v>#DIV/0!</v>
      </c>
    </row>
    <row r="127" ht="12.75">
      <c r="A127" s="252" t="s">
        <v>48</v>
      </c>
    </row>
    <row r="128" ht="12.75">
      <c r="A128" s="252" t="s">
        <v>37</v>
      </c>
    </row>
    <row r="131" ht="15.75">
      <c r="A131" s="54" t="s">
        <v>43</v>
      </c>
    </row>
    <row r="132" ht="10.5" customHeight="1">
      <c r="A132" s="54"/>
    </row>
    <row r="133" ht="15">
      <c r="A133" s="32" t="s">
        <v>150</v>
      </c>
    </row>
    <row r="134" ht="6" customHeight="1">
      <c r="A134" s="32"/>
    </row>
    <row r="135" spans="1:4" ht="63.75" customHeight="1">
      <c r="A135" s="32"/>
      <c r="B135" s="25" t="s">
        <v>145</v>
      </c>
      <c r="C135" s="25" t="s">
        <v>146</v>
      </c>
      <c r="D135" s="25" t="s">
        <v>162</v>
      </c>
    </row>
    <row r="136" spans="1:3" ht="15">
      <c r="A136" s="32"/>
      <c r="B136" s="33" t="s">
        <v>32</v>
      </c>
      <c r="C136" s="33" t="s">
        <v>32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152</v>
      </c>
      <c r="B139" s="5">
        <f>D139*B137</f>
        <v>-25316.086117504332</v>
      </c>
      <c r="C139" s="5">
        <f>D139*C137</f>
        <v>0</v>
      </c>
      <c r="D139" s="5">
        <f>G27</f>
        <v>-25316.086117504332</v>
      </c>
    </row>
    <row r="140" spans="1:4" ht="12.75">
      <c r="A140" t="s">
        <v>39</v>
      </c>
      <c r="B140" s="5"/>
      <c r="C140" s="5"/>
      <c r="D140" s="5"/>
    </row>
    <row r="141" spans="2:4" ht="12.75">
      <c r="B141" s="5"/>
      <c r="C141" s="5"/>
      <c r="D141" s="5"/>
    </row>
    <row r="142" spans="1:2" ht="12.75">
      <c r="A142" t="s">
        <v>154</v>
      </c>
      <c r="B142" s="12">
        <f>B27</f>
        <v>113258</v>
      </c>
    </row>
    <row r="144" spans="1:2" ht="12.75">
      <c r="A144" t="s">
        <v>40</v>
      </c>
      <c r="B144" s="53">
        <f>B139/B142</f>
        <v>-0.22352580936891286</v>
      </c>
    </row>
    <row r="145" ht="12.75">
      <c r="A145" t="s">
        <v>48</v>
      </c>
    </row>
    <row r="146" ht="12.75">
      <c r="A146" t="s">
        <v>37</v>
      </c>
    </row>
    <row r="149" ht="15.75">
      <c r="A149" s="54" t="s">
        <v>45</v>
      </c>
    </row>
    <row r="150" ht="10.5" customHeight="1">
      <c r="A150" s="54"/>
    </row>
    <row r="151" ht="15">
      <c r="A151" s="32" t="s">
        <v>150</v>
      </c>
    </row>
    <row r="152" ht="9" customHeight="1">
      <c r="A152" s="32"/>
    </row>
    <row r="153" spans="1:4" ht="66" customHeight="1">
      <c r="A153" s="32"/>
      <c r="B153" s="25" t="s">
        <v>145</v>
      </c>
      <c r="C153" s="25" t="s">
        <v>146</v>
      </c>
      <c r="D153" s="25" t="s">
        <v>162</v>
      </c>
    </row>
    <row r="154" spans="1:3" ht="15">
      <c r="A154" s="32"/>
      <c r="B154" s="33" t="s">
        <v>32</v>
      </c>
      <c r="C154" s="33" t="s">
        <v>32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152</v>
      </c>
      <c r="B157" s="5">
        <f>D157*B155</f>
        <v>0</v>
      </c>
      <c r="C157" s="5">
        <f>D157*C155</f>
        <v>0</v>
      </c>
      <c r="D157" s="5">
        <f>G28</f>
        <v>0</v>
      </c>
    </row>
    <row r="158" spans="1:4" ht="12.75">
      <c r="A158" t="s">
        <v>42</v>
      </c>
      <c r="B158" s="5"/>
      <c r="C158" s="5"/>
      <c r="D158" s="5"/>
    </row>
    <row r="159" spans="2:4" ht="12.75">
      <c r="B159" s="5"/>
      <c r="C159" s="5"/>
      <c r="D159" s="5"/>
    </row>
    <row r="160" spans="1:2" ht="12.75">
      <c r="A160" t="s">
        <v>154</v>
      </c>
      <c r="B160" s="12">
        <f>B28</f>
        <v>0</v>
      </c>
    </row>
    <row r="162" spans="1:2" ht="12.75">
      <c r="A162" t="s">
        <v>40</v>
      </c>
      <c r="B162" s="53" t="e">
        <f>B157/B160</f>
        <v>#DIV/0!</v>
      </c>
    </row>
    <row r="163" ht="12.75">
      <c r="A163" t="s">
        <v>48</v>
      </c>
    </row>
    <row r="164" ht="12.75">
      <c r="A164" t="s">
        <v>37</v>
      </c>
    </row>
    <row r="167" ht="15.75">
      <c r="A167" s="54" t="s">
        <v>49</v>
      </c>
    </row>
    <row r="168" ht="6.75" customHeight="1">
      <c r="A168" s="54"/>
    </row>
    <row r="169" ht="15">
      <c r="A169" s="32" t="s">
        <v>150</v>
      </c>
    </row>
    <row r="170" ht="6.75" customHeight="1">
      <c r="A170" s="32"/>
    </row>
    <row r="171" spans="1:4" ht="64.5" customHeight="1">
      <c r="A171" s="32"/>
      <c r="B171" s="25" t="s">
        <v>145</v>
      </c>
      <c r="C171" s="25" t="s">
        <v>146</v>
      </c>
      <c r="D171" s="25" t="s">
        <v>162</v>
      </c>
    </row>
    <row r="172" spans="1:3" ht="15">
      <c r="A172" s="32"/>
      <c r="B172" s="33" t="s">
        <v>32</v>
      </c>
      <c r="C172" s="33" t="s">
        <v>32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152</v>
      </c>
      <c r="B175" s="5">
        <f>D175*B173</f>
        <v>-34.507925056468935</v>
      </c>
      <c r="C175" s="5">
        <f>D175*C173</f>
        <v>0</v>
      </c>
      <c r="D175" s="5">
        <f>G29</f>
        <v>-34.507925056468935</v>
      </c>
    </row>
    <row r="176" spans="1:4" ht="12.75">
      <c r="A176" t="s">
        <v>44</v>
      </c>
      <c r="B176" s="5"/>
      <c r="C176" s="5"/>
      <c r="D176" s="5"/>
    </row>
    <row r="177" spans="2:4" ht="12.75">
      <c r="B177" s="5"/>
      <c r="C177" s="5"/>
      <c r="D177" s="5"/>
    </row>
    <row r="178" spans="1:2" ht="12.75">
      <c r="A178" t="s">
        <v>154</v>
      </c>
      <c r="B178" s="12">
        <f>B29</f>
        <v>184</v>
      </c>
    </row>
    <row r="180" spans="1:2" ht="12.75">
      <c r="A180" t="s">
        <v>40</v>
      </c>
      <c r="B180" s="53">
        <f>B175/B178</f>
        <v>-0.1875430709590703</v>
      </c>
    </row>
    <row r="181" ht="12.75">
      <c r="A181" t="s">
        <v>48</v>
      </c>
    </row>
    <row r="182" ht="12.75">
      <c r="A182" t="s">
        <v>37</v>
      </c>
    </row>
    <row r="185" ht="15.75">
      <c r="A185" s="54" t="s">
        <v>47</v>
      </c>
    </row>
    <row r="186" ht="9.75" customHeight="1">
      <c r="A186" s="54"/>
    </row>
    <row r="187" ht="15">
      <c r="A187" s="32" t="s">
        <v>150</v>
      </c>
    </row>
    <row r="188" ht="9" customHeight="1">
      <c r="A188" s="32"/>
    </row>
    <row r="189" spans="1:7" ht="66" customHeight="1">
      <c r="A189" s="32"/>
      <c r="B189" s="25" t="s">
        <v>145</v>
      </c>
      <c r="C189" s="25" t="s">
        <v>146</v>
      </c>
      <c r="D189" s="25" t="s">
        <v>162</v>
      </c>
      <c r="G189" s="25"/>
    </row>
    <row r="190" spans="1:3" ht="15">
      <c r="A190" s="32"/>
      <c r="B190" s="33" t="s">
        <v>32</v>
      </c>
      <c r="C190" s="33" t="s">
        <v>32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152</v>
      </c>
      <c r="B193" s="5">
        <f>D193*B191</f>
        <v>-590.0159324873977</v>
      </c>
      <c r="C193" s="5">
        <f>D193*C191</f>
        <v>0</v>
      </c>
      <c r="D193" s="5">
        <f>G30</f>
        <v>-590.0159324873977</v>
      </c>
    </row>
    <row r="194" spans="1:4" ht="12.75">
      <c r="A194" t="s">
        <v>46</v>
      </c>
      <c r="B194" s="5"/>
      <c r="C194" s="5"/>
      <c r="D194" s="5"/>
    </row>
    <row r="195" spans="2:4" ht="12.75">
      <c r="B195" s="5"/>
      <c r="C195" s="5"/>
      <c r="D195" s="5"/>
    </row>
    <row r="196" spans="1:2" ht="12.75">
      <c r="A196" t="s">
        <v>154</v>
      </c>
      <c r="B196" s="12">
        <f>B30</f>
        <v>2988</v>
      </c>
    </row>
    <row r="198" spans="1:2" ht="12.75">
      <c r="A198" t="s">
        <v>40</v>
      </c>
      <c r="B198" s="53">
        <f>B193/B196</f>
        <v>-0.19746182479497915</v>
      </c>
    </row>
    <row r="199" ht="12.75">
      <c r="A199" t="s">
        <v>48</v>
      </c>
    </row>
    <row r="200" ht="12.75">
      <c r="A200" t="s">
        <v>37</v>
      </c>
    </row>
    <row r="202" ht="12.75">
      <c r="C202" s="13"/>
    </row>
    <row r="203" ht="15.75">
      <c r="A203" s="254" t="s">
        <v>322</v>
      </c>
    </row>
    <row r="204" ht="15.75">
      <c r="A204" s="256"/>
    </row>
    <row r="205" ht="15">
      <c r="A205" s="255" t="s">
        <v>149</v>
      </c>
    </row>
    <row r="206" ht="15">
      <c r="A206" s="255"/>
    </row>
    <row r="207" spans="1:4" ht="76.5">
      <c r="A207" s="255"/>
      <c r="B207" s="25" t="s">
        <v>145</v>
      </c>
      <c r="C207" s="25" t="s">
        <v>146</v>
      </c>
      <c r="D207" s="25" t="s">
        <v>162</v>
      </c>
    </row>
    <row r="208" spans="1:3" ht="15">
      <c r="A208" s="255"/>
      <c r="B208" s="33" t="s">
        <v>32</v>
      </c>
      <c r="C208" s="33" t="s">
        <v>32</v>
      </c>
    </row>
    <row r="209" spans="1:4" ht="15">
      <c r="A209" s="255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52"/>
      <c r="B210" s="25"/>
      <c r="C210" s="25"/>
      <c r="D210" s="25"/>
    </row>
    <row r="211" spans="1:4" ht="12.75">
      <c r="A211" s="252" t="s">
        <v>152</v>
      </c>
      <c r="B211" s="5">
        <f>D211*B209</f>
        <v>0</v>
      </c>
      <c r="C211" s="5">
        <f>D211*C209</f>
        <v>0</v>
      </c>
      <c r="D211" s="5">
        <f>G31</f>
        <v>0</v>
      </c>
    </row>
    <row r="212" spans="1:4" ht="12.75">
      <c r="A212" s="252" t="s">
        <v>144</v>
      </c>
      <c r="B212" s="5"/>
      <c r="C212" s="5"/>
      <c r="D212" s="5"/>
    </row>
    <row r="213" spans="1:4" ht="12.75">
      <c r="A213" s="252"/>
      <c r="B213" s="5"/>
      <c r="C213" s="5"/>
      <c r="D213" s="5"/>
    </row>
    <row r="214" spans="1:2" ht="12.75">
      <c r="A214" s="252" t="s">
        <v>155</v>
      </c>
      <c r="B214" s="12">
        <f>C31</f>
        <v>0</v>
      </c>
    </row>
    <row r="215" ht="12.75">
      <c r="A215" s="252"/>
    </row>
    <row r="216" spans="1:2" ht="12.75">
      <c r="A216" s="252" t="s">
        <v>33</v>
      </c>
      <c r="B216" s="53" t="e">
        <f>B211/B214</f>
        <v>#DIV/0!</v>
      </c>
    </row>
    <row r="217" ht="12.75">
      <c r="A217" s="252" t="s">
        <v>36</v>
      </c>
    </row>
    <row r="218" ht="12.75">
      <c r="A218" s="252" t="s">
        <v>37</v>
      </c>
    </row>
    <row r="221" ht="15.75">
      <c r="A221" s="254" t="s">
        <v>312</v>
      </c>
    </row>
    <row r="222" ht="15.75">
      <c r="A222" s="256"/>
    </row>
    <row r="223" ht="15">
      <c r="A223" s="255" t="s">
        <v>149</v>
      </c>
    </row>
    <row r="224" ht="15">
      <c r="A224" s="255"/>
    </row>
    <row r="225" spans="1:4" ht="76.5">
      <c r="A225" s="255"/>
      <c r="B225" s="25" t="s">
        <v>145</v>
      </c>
      <c r="C225" s="25" t="s">
        <v>146</v>
      </c>
      <c r="D225" s="25" t="s">
        <v>162</v>
      </c>
    </row>
    <row r="226" spans="1:3" ht="15">
      <c r="A226" s="255"/>
      <c r="B226" s="33" t="s">
        <v>32</v>
      </c>
      <c r="C226" s="33" t="s">
        <v>32</v>
      </c>
    </row>
    <row r="227" spans="1:4" ht="15">
      <c r="A227" s="255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52"/>
      <c r="B228" s="25"/>
      <c r="C228" s="25"/>
      <c r="D228" s="25"/>
    </row>
    <row r="229" spans="1:4" ht="12.75">
      <c r="A229" s="252" t="s">
        <v>152</v>
      </c>
      <c r="B229" s="5">
        <f>D229*B227</f>
        <v>0</v>
      </c>
      <c r="C229" s="5">
        <f>D229*C227</f>
        <v>0</v>
      </c>
      <c r="D229" s="5">
        <f>G32</f>
        <v>0</v>
      </c>
    </row>
    <row r="230" spans="1:4" ht="12.75">
      <c r="A230" s="252" t="s">
        <v>144</v>
      </c>
      <c r="B230" s="5"/>
      <c r="C230" s="5"/>
      <c r="D230" s="5"/>
    </row>
    <row r="231" spans="1:4" ht="12.75">
      <c r="A231" s="252"/>
      <c r="B231" s="5"/>
      <c r="C231" s="5"/>
      <c r="D231" s="5"/>
    </row>
    <row r="232" spans="1:2" ht="12.75">
      <c r="A232" s="252" t="s">
        <v>155</v>
      </c>
      <c r="B232" s="12">
        <f>C32</f>
        <v>0</v>
      </c>
    </row>
    <row r="233" ht="12.75">
      <c r="A233" s="252"/>
    </row>
    <row r="234" spans="1:2" ht="12.75">
      <c r="A234" s="252" t="s">
        <v>33</v>
      </c>
      <c r="B234" s="53" t="e">
        <f>B229/B232</f>
        <v>#DIV/0!</v>
      </c>
    </row>
    <row r="235" ht="12.75">
      <c r="A235" s="252" t="s">
        <v>36</v>
      </c>
    </row>
    <row r="236" ht="12.75">
      <c r="A236" s="252" t="s">
        <v>37</v>
      </c>
    </row>
    <row r="239" ht="15.75">
      <c r="A239" s="254" t="s">
        <v>311</v>
      </c>
    </row>
    <row r="240" ht="15.75">
      <c r="A240" s="254"/>
    </row>
    <row r="241" ht="15">
      <c r="A241" s="255" t="s">
        <v>149</v>
      </c>
    </row>
    <row r="242" ht="15">
      <c r="A242" s="255"/>
    </row>
    <row r="243" spans="1:4" ht="76.5">
      <c r="A243" s="255"/>
      <c r="B243" s="25" t="s">
        <v>145</v>
      </c>
      <c r="C243" s="25" t="s">
        <v>146</v>
      </c>
      <c r="D243" s="25" t="s">
        <v>162</v>
      </c>
    </row>
    <row r="244" spans="1:3" ht="15">
      <c r="A244" s="255"/>
      <c r="B244" s="33" t="s">
        <v>32</v>
      </c>
      <c r="C244" s="33" t="s">
        <v>32</v>
      </c>
    </row>
    <row r="245" spans="1:4" ht="15">
      <c r="A245" s="255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52"/>
      <c r="B246" s="25"/>
      <c r="C246" s="25"/>
      <c r="D246" s="25"/>
    </row>
    <row r="247" spans="1:4" ht="12.75">
      <c r="A247" s="252" t="s">
        <v>152</v>
      </c>
      <c r="B247" s="5">
        <f>D247*B245</f>
        <v>0</v>
      </c>
      <c r="C247" s="5">
        <f>D247*C245</f>
        <v>0</v>
      </c>
      <c r="D247" s="5">
        <f>G33</f>
        <v>0</v>
      </c>
    </row>
    <row r="248" spans="1:4" ht="12.75">
      <c r="A248" s="252" t="s">
        <v>147</v>
      </c>
      <c r="B248" s="5"/>
      <c r="C248" s="5"/>
      <c r="D248" s="5"/>
    </row>
    <row r="249" spans="1:4" ht="12.75">
      <c r="A249" s="252"/>
      <c r="B249" s="5"/>
      <c r="C249" s="5"/>
      <c r="D249" s="5"/>
    </row>
    <row r="250" spans="1:2" ht="12.75">
      <c r="A250" s="252" t="s">
        <v>155</v>
      </c>
      <c r="B250" s="12">
        <f>C33</f>
        <v>0</v>
      </c>
    </row>
    <row r="251" ht="12.75">
      <c r="A251" s="252"/>
    </row>
    <row r="252" spans="1:2" ht="12.75">
      <c r="A252" s="252" t="s">
        <v>33</v>
      </c>
      <c r="B252" s="53" t="e">
        <f>B247/B250</f>
        <v>#DIV/0!</v>
      </c>
    </row>
    <row r="253" ht="12.75">
      <c r="A253" s="252" t="s">
        <v>36</v>
      </c>
    </row>
    <row r="254" ht="12.75">
      <c r="A254" s="252" t="s">
        <v>37</v>
      </c>
    </row>
    <row r="256" ht="12.75">
      <c r="C256" s="5"/>
    </row>
    <row r="257" ht="15.75">
      <c r="A257" s="254" t="s">
        <v>310</v>
      </c>
    </row>
    <row r="258" ht="15.75">
      <c r="A258" s="254"/>
    </row>
    <row r="259" ht="15">
      <c r="A259" s="255" t="s">
        <v>150</v>
      </c>
    </row>
    <row r="260" ht="15">
      <c r="A260" s="255"/>
    </row>
    <row r="261" spans="1:4" ht="76.5">
      <c r="A261" s="255"/>
      <c r="B261" s="25" t="s">
        <v>145</v>
      </c>
      <c r="C261" s="25" t="s">
        <v>146</v>
      </c>
      <c r="D261" s="25" t="s">
        <v>162</v>
      </c>
    </row>
    <row r="262" spans="1:3" ht="15">
      <c r="A262" s="255"/>
      <c r="B262" s="33" t="s">
        <v>32</v>
      </c>
      <c r="C262" s="33" t="s">
        <v>32</v>
      </c>
    </row>
    <row r="263" spans="1:4" ht="15">
      <c r="A263" s="255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52"/>
      <c r="B264" s="25"/>
      <c r="C264" s="25"/>
      <c r="D264" s="25"/>
    </row>
    <row r="265" spans="1:4" ht="12.75">
      <c r="A265" s="252" t="s">
        <v>152</v>
      </c>
      <c r="B265" s="5">
        <f>D265*B263</f>
        <v>0</v>
      </c>
      <c r="C265" s="5">
        <f>D265*C263</f>
        <v>0</v>
      </c>
      <c r="D265" s="5">
        <f>G34</f>
        <v>0</v>
      </c>
    </row>
    <row r="266" spans="1:4" ht="12.75">
      <c r="A266" s="252" t="s">
        <v>148</v>
      </c>
      <c r="B266" s="5"/>
      <c r="C266" s="5"/>
      <c r="D266" s="5"/>
    </row>
    <row r="267" spans="1:4" ht="12.75">
      <c r="A267" s="252"/>
      <c r="B267" s="5"/>
      <c r="C267" s="5"/>
      <c r="D267" s="5"/>
    </row>
    <row r="268" spans="1:2" ht="12.75">
      <c r="A268" s="252" t="s">
        <v>154</v>
      </c>
      <c r="B268" s="12">
        <f>B34</f>
        <v>0</v>
      </c>
    </row>
    <row r="269" ht="12.75">
      <c r="A269" s="252"/>
    </row>
    <row r="270" spans="1:2" ht="12.75">
      <c r="A270" s="252" t="s">
        <v>40</v>
      </c>
      <c r="B270" s="53" t="e">
        <f>B265/B268</f>
        <v>#DIV/0!</v>
      </c>
    </row>
    <row r="271" ht="12.75">
      <c r="A271" s="252" t="s">
        <v>48</v>
      </c>
    </row>
    <row r="272" ht="12.75">
      <c r="A272" s="252" t="s">
        <v>37</v>
      </c>
    </row>
    <row r="274" spans="2:4" ht="12.75">
      <c r="B274" s="5"/>
      <c r="C274" s="5"/>
      <c r="D274" s="5"/>
    </row>
    <row r="275" ht="15.75">
      <c r="A275" s="254" t="s">
        <v>309</v>
      </c>
    </row>
    <row r="276" ht="15.75">
      <c r="A276" s="256"/>
    </row>
    <row r="277" ht="15">
      <c r="A277" s="255" t="s">
        <v>149</v>
      </c>
    </row>
    <row r="278" ht="15">
      <c r="A278" s="255"/>
    </row>
    <row r="279" spans="1:4" ht="76.5">
      <c r="A279" s="255"/>
      <c r="B279" s="25" t="s">
        <v>145</v>
      </c>
      <c r="C279" s="25" t="s">
        <v>146</v>
      </c>
      <c r="D279" s="25" t="s">
        <v>162</v>
      </c>
    </row>
    <row r="280" spans="1:3" ht="15">
      <c r="A280" s="255"/>
      <c r="B280" s="33" t="s">
        <v>32</v>
      </c>
      <c r="C280" s="33" t="s">
        <v>32</v>
      </c>
    </row>
    <row r="281" spans="1:4" ht="15">
      <c r="A281" s="255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52"/>
      <c r="B282" s="25"/>
      <c r="C282" s="25"/>
      <c r="D282" s="25"/>
    </row>
    <row r="283" spans="1:4" ht="12.75">
      <c r="A283" s="252" t="s">
        <v>152</v>
      </c>
      <c r="B283" s="5">
        <f>D283*B281</f>
        <v>0</v>
      </c>
      <c r="C283" s="5">
        <f>D283*C281</f>
        <v>0</v>
      </c>
      <c r="D283" s="5">
        <f>G35</f>
        <v>0</v>
      </c>
    </row>
    <row r="284" spans="1:4" ht="12.75">
      <c r="A284" s="252" t="s">
        <v>144</v>
      </c>
      <c r="B284" s="5"/>
      <c r="C284" s="5"/>
      <c r="D284" s="5"/>
    </row>
    <row r="285" spans="1:4" ht="12.75">
      <c r="A285" s="252"/>
      <c r="B285" s="5"/>
      <c r="C285" s="5"/>
      <c r="D285" s="5"/>
    </row>
    <row r="286" spans="1:2" ht="12.75">
      <c r="A286" s="252" t="s">
        <v>155</v>
      </c>
      <c r="B286" s="12">
        <f>C35</f>
        <v>0</v>
      </c>
    </row>
    <row r="287" ht="12.75">
      <c r="A287" s="252"/>
    </row>
    <row r="288" spans="1:2" ht="12.75">
      <c r="A288" s="252" t="s">
        <v>33</v>
      </c>
      <c r="B288" s="53" t="e">
        <f>B283/B286</f>
        <v>#DIV/0!</v>
      </c>
    </row>
    <row r="289" ht="12.75">
      <c r="A289" s="252" t="s">
        <v>36</v>
      </c>
    </row>
    <row r="290" ht="12.75">
      <c r="A290" s="252" t="s">
        <v>37</v>
      </c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B130" sqref="B13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167</v>
      </c>
    </row>
    <row r="3" spans="1:6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97" t="str">
        <f>'2. 2002 Base Rate Schedule'!F3</f>
        <v>ED-1999-0292</v>
      </c>
    </row>
    <row r="4" spans="1:6" ht="18">
      <c r="A4" s="101" t="s">
        <v>3</v>
      </c>
      <c r="B4" s="97" t="str">
        <f>'2. 2002 Base Rate Schedule'!B4</f>
        <v>NICOLE C. LEDUC</v>
      </c>
      <c r="C4" s="15"/>
      <c r="E4" s="101" t="s">
        <v>4</v>
      </c>
      <c r="F4" s="97" t="str">
        <f>'2. 2002 Base Rate Schedule'!F4</f>
        <v>(705) 372-2815</v>
      </c>
    </row>
    <row r="5" spans="1:3" ht="18">
      <c r="A5" s="28" t="s">
        <v>21</v>
      </c>
      <c r="B5" s="97" t="str">
        <f>'2. 2002 Base Rate Schedule'!B5</f>
        <v>nleduc@ntl.sympatico.ca</v>
      </c>
      <c r="C5" s="15"/>
    </row>
    <row r="6" spans="1:3" ht="18">
      <c r="A6" s="101" t="s">
        <v>2</v>
      </c>
      <c r="B6" s="97" t="str">
        <f>'2. 2002 Base Rate Schedule'!B6</f>
        <v>Revised for Regulatory assets</v>
      </c>
      <c r="C6" s="15"/>
    </row>
    <row r="7" spans="1:3" ht="18">
      <c r="A7" s="28" t="s">
        <v>22</v>
      </c>
      <c r="B7" s="100">
        <f>'2. 2002 Base Rate Schedule'!B7</f>
        <v>38054</v>
      </c>
      <c r="C7" s="15"/>
    </row>
    <row r="8" spans="1:3" ht="18">
      <c r="A8" s="28"/>
      <c r="B8" s="126"/>
      <c r="C8" s="15"/>
    </row>
    <row r="9" spans="1:3" ht="18">
      <c r="A9" s="28"/>
      <c r="B9" s="126"/>
      <c r="C9" s="15"/>
    </row>
    <row r="10" ht="18">
      <c r="C10" s="15"/>
    </row>
    <row r="11" spans="1:2" ht="14.25">
      <c r="A11" s="113" t="s">
        <v>153</v>
      </c>
      <c r="B11" s="4"/>
    </row>
    <row r="12" ht="14.25">
      <c r="A12" s="113"/>
    </row>
    <row r="14" spans="1:7" ht="18">
      <c r="A14" s="8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RSVAs'!B54</f>
        <v>0.005614675297004845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5.404832599506184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RSVAs'!B54</f>
        <v>-0.0005419468708808766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RSVAs'!B72</f>
        <v>0.005613304007356802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3.596943013973926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RSVAs'!B90</f>
        <v>1.675198393737461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21.487333668712598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9.5" customHeight="1">
      <c r="A49" s="253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'2. 2002 Base Rate Schedule'!B51+'3. 2002 Data &amp; add 4 RSVAs'!B126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2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RSVAs'!B144</f>
        <v>0.17979183281985045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41.080556317454025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9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9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'2. 2002 Base Rate Schedule'!B72+'3. 2002 Data &amp; add 4 RSVAs'!B180</f>
        <v>0.31673497962351416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65</v>
      </c>
      <c r="B74" s="17">
        <f>'2. 2002 Base Rate Schedule'!B74</f>
        <v>2.9416219617317414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9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RSVAs'!B180</f>
        <v>-0.1875430709590703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9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'2. 2002 Base Rate Schedule'!B87+'3. 2002 Data &amp; add 4 RSVAs'!B198</f>
        <v>0.4090381752050209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65</v>
      </c>
      <c r="B89" s="17">
        <f>'2. 2002 Base Rate Schedule'!B89</f>
        <v>0.7179431774409708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9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'2. 2002 Base Rate Schedule'!B95+'3. 2002 Data &amp; add 4 RSVAs'!B198</f>
        <v>-0.19746182479497915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65</v>
      </c>
      <c r="B97" s="17">
        <f>'2. 2002 Base Rate Schedule'!B97</f>
        <v>0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1"/>
      <c r="C99" s="91"/>
      <c r="D99" s="17"/>
      <c r="E99" s="14"/>
      <c r="F99" s="14"/>
      <c r="G99" s="14"/>
    </row>
    <row r="100" spans="1:7" ht="18">
      <c r="A100" s="253" t="s">
        <v>322</v>
      </c>
      <c r="B100" s="16"/>
      <c r="C100" s="91"/>
      <c r="D100" s="17"/>
      <c r="E100" s="14"/>
      <c r="F100" s="14"/>
      <c r="G100" s="14"/>
    </row>
    <row r="101" spans="1:7" ht="12.75">
      <c r="A101" s="252"/>
      <c r="B101" s="14"/>
      <c r="C101" s="91"/>
      <c r="E101" s="14"/>
      <c r="F101" s="14"/>
      <c r="G101" s="14"/>
    </row>
    <row r="102" spans="1:7" ht="12.75">
      <c r="A102" s="252" t="s">
        <v>8</v>
      </c>
      <c r="B102" s="14" t="e">
        <f>'2. 2002 Base Rate Schedule'!B102+'3. 2002 Data &amp; add 4 RSVAs'!B216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62</v>
      </c>
      <c r="B104" s="17">
        <f>'2. 2002 Base Rate Schedule'!B104</f>
        <v>3.596943013973926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306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14" t="e">
        <f>'2. 2002 Base Rate Schedule'!B109+'3. 2002 Data &amp; add 4 RSVAs'!B234</f>
        <v>#DIV/0!</v>
      </c>
    </row>
    <row r="110" spans="1:2" ht="12.75">
      <c r="A110" s="252"/>
      <c r="B110" s="14"/>
    </row>
    <row r="111" spans="1:2" ht="12.75">
      <c r="A111" s="252" t="s">
        <v>62</v>
      </c>
      <c r="B111" s="17">
        <f>'2. 2002 Base Rate Schedule'!B111</f>
        <v>0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307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14" t="e">
        <f>'2. 2002 Base Rate Schedule'!B116+'3. 2002 Data &amp; add 4 RSVAs'!B252</f>
        <v>#DIV/0!</v>
      </c>
    </row>
    <row r="117" spans="1:2" ht="12.75">
      <c r="A117" s="252"/>
      <c r="B117" s="14"/>
    </row>
    <row r="118" spans="1:2" ht="12.75">
      <c r="A118" s="252" t="s">
        <v>62</v>
      </c>
      <c r="B118" s="17">
        <f>'2. 2002 Base Rate Schedule'!B118</f>
        <v>0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308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14" t="e">
        <f>'2. 2002 Base Rate Schedule'!B123+'3. 2002 Data &amp; add 4 RSVAs'!B270</f>
        <v>#DIV/0!</v>
      </c>
    </row>
    <row r="124" spans="1:2" ht="12.75">
      <c r="A124" s="252"/>
      <c r="B124" s="14"/>
    </row>
    <row r="125" spans="1:2" ht="12.75">
      <c r="A125" s="252" t="s">
        <v>62</v>
      </c>
      <c r="B125" s="17">
        <f>'2. 2002 Base Rate Schedule'!B125</f>
        <v>0</v>
      </c>
    </row>
    <row r="126" ht="12.75">
      <c r="A126" s="252"/>
    </row>
    <row r="127" ht="12.75">
      <c r="A127" s="252"/>
    </row>
    <row r="128" spans="1:2" ht="18">
      <c r="A128" s="253" t="s">
        <v>305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14" t="e">
        <f>'2. 2002 Base Rate Schedule'!B130+'3. 2002 Data &amp; add 4 RSVAs'!B288</f>
        <v>#DIV/0!</v>
      </c>
    </row>
    <row r="131" spans="1:2" ht="12.75">
      <c r="A131" s="252"/>
      <c r="B131" s="14"/>
    </row>
    <row r="132" spans="1:2" ht="12.75">
      <c r="A132" s="252" t="s">
        <v>62</v>
      </c>
      <c r="B132" s="17">
        <f>'2. 2002 Base Rate Schedule'!B132</f>
        <v>0</v>
      </c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0"/>
  <sheetViews>
    <sheetView workbookViewId="0" topLeftCell="B64">
      <selection activeCell="G82" sqref="G8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156</v>
      </c>
    </row>
    <row r="2" ht="18">
      <c r="A2" s="1"/>
    </row>
    <row r="3" spans="1:7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1"/>
      <c r="G3" s="104" t="str">
        <f>'2. 2002 Base Rate Schedule'!F3</f>
        <v>ED-1999-0292</v>
      </c>
    </row>
    <row r="4" spans="1:7" ht="18">
      <c r="A4" s="101" t="s">
        <v>3</v>
      </c>
      <c r="B4" s="103" t="str">
        <f>'2. 2002 Base Rate Schedule'!B4</f>
        <v>NICOLE C. LEDUC</v>
      </c>
      <c r="C4" s="15"/>
      <c r="E4" s="101" t="s">
        <v>4</v>
      </c>
      <c r="F4" s="1"/>
      <c r="G4" s="103" t="str">
        <f>'2. 2002 Base Rate Schedule'!F4</f>
        <v>(705) 372-2815</v>
      </c>
    </row>
    <row r="5" spans="1:3" ht="18">
      <c r="A5" s="28" t="s">
        <v>21</v>
      </c>
      <c r="B5" s="103" t="str">
        <f>'2. 2002 Base Rate Schedule'!B5</f>
        <v>nleduc@ntl.sympatico.ca</v>
      </c>
      <c r="C5" s="15"/>
    </row>
    <row r="6" spans="1:3" ht="18">
      <c r="A6" s="101" t="s">
        <v>2</v>
      </c>
      <c r="B6" s="103" t="str">
        <f>'2. 2002 Base Rate Schedule'!B6</f>
        <v>Revised for Regulatory assets</v>
      </c>
      <c r="C6" s="15"/>
    </row>
    <row r="7" spans="1:3" ht="18">
      <c r="A7" s="28" t="s">
        <v>22</v>
      </c>
      <c r="B7" s="220">
        <f>'2. 2002 Base Rate Schedule'!B7</f>
        <v>38054</v>
      </c>
      <c r="C7" s="15"/>
    </row>
    <row r="8" ht="18">
      <c r="C8" s="15"/>
    </row>
    <row r="9" spans="1:2" ht="14.25">
      <c r="A9" s="113" t="s">
        <v>157</v>
      </c>
      <c r="B9" s="4"/>
    </row>
    <row r="10" ht="14.25">
      <c r="A10" s="113" t="s">
        <v>158</v>
      </c>
    </row>
    <row r="11" ht="12.75" customHeight="1"/>
    <row r="12" ht="14.25">
      <c r="A12" s="113" t="s">
        <v>159</v>
      </c>
    </row>
    <row r="13" spans="2:3" ht="12.75">
      <c r="B13" s="9"/>
      <c r="C13" s="57"/>
    </row>
    <row r="14" spans="1:7" ht="14.25">
      <c r="A14" s="113" t="s">
        <v>262</v>
      </c>
      <c r="B14" s="9"/>
      <c r="C14" s="58"/>
      <c r="F14" s="57"/>
      <c r="G14" s="56">
        <v>13960.64</v>
      </c>
    </row>
    <row r="15" spans="1:7" ht="14.25">
      <c r="A15" s="113"/>
      <c r="B15" s="9"/>
      <c r="C15" s="58"/>
      <c r="F15" s="57"/>
      <c r="G15" s="180"/>
    </row>
    <row r="16" ht="12.75">
      <c r="C16" s="7"/>
    </row>
    <row r="17" ht="14.25">
      <c r="A17" s="113"/>
    </row>
    <row r="18" ht="14.25">
      <c r="A18" s="113"/>
    </row>
    <row r="20" spans="1:8" ht="38.25">
      <c r="A20" s="48" t="s">
        <v>133</v>
      </c>
      <c r="B20" s="49" t="s">
        <v>23</v>
      </c>
      <c r="C20" s="50" t="s">
        <v>24</v>
      </c>
      <c r="D20" s="50" t="s">
        <v>88</v>
      </c>
      <c r="E20" s="50" t="s">
        <v>25</v>
      </c>
      <c r="F20" s="50" t="s">
        <v>160</v>
      </c>
      <c r="G20" s="51" t="s">
        <v>165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27</v>
      </c>
      <c r="B22" s="59" t="s">
        <v>31</v>
      </c>
      <c r="C22" s="45">
        <f>'3. 2002 Data &amp; add 4 RSVAs'!C22</f>
        <v>27598086</v>
      </c>
      <c r="D22" s="181">
        <f>'3. 2002 Data &amp; add 4 RSVAs'!D22</f>
        <v>2303</v>
      </c>
      <c r="E22" s="60">
        <f>'3. 2002 Data &amp; add 4 RSVAs'!E22</f>
        <v>369833</v>
      </c>
      <c r="F22" s="182">
        <f>E22/E$37</f>
        <v>0.5377769893283041</v>
      </c>
      <c r="G22" s="262">
        <f>G$38*F22</f>
        <v>7507.710948296295</v>
      </c>
      <c r="H22" s="62"/>
    </row>
    <row r="23" spans="1:8" ht="12.75">
      <c r="A23" s="52" t="s">
        <v>66</v>
      </c>
      <c r="B23" s="59" t="s">
        <v>31</v>
      </c>
      <c r="C23" s="45">
        <f>'3. 2002 Data &amp; add 4 RSVAs'!C23</f>
        <v>12005267</v>
      </c>
      <c r="D23" s="181">
        <f>'3. 2002 Data &amp; add 4 RSVAs'!D23</f>
        <v>392</v>
      </c>
      <c r="E23" s="60">
        <f>'3. 2002 Data &amp; add 4 RSVAs'!E23</f>
        <v>116994</v>
      </c>
      <c r="F23" s="182">
        <f>E23/E$37</f>
        <v>0.17012186876096944</v>
      </c>
      <c r="G23" s="262">
        <f aca="true" t="shared" si="0" ref="G23:G35">G$38*F23</f>
        <v>2375.0101658991402</v>
      </c>
      <c r="H23" s="62"/>
    </row>
    <row r="24" spans="1:8" ht="12.75">
      <c r="A24" s="52" t="s">
        <v>67</v>
      </c>
      <c r="B24" s="63">
        <f>'3. 2002 Data &amp; add 4 RSVAs'!B24</f>
        <v>59974</v>
      </c>
      <c r="C24" s="45">
        <f>'3. 2002 Data &amp; add 4 RSVAs'!C24</f>
        <v>21776077</v>
      </c>
      <c r="D24" s="181">
        <f>'3. 2002 Data &amp; add 4 RSVAs'!D24</f>
        <v>38</v>
      </c>
      <c r="E24" s="60">
        <f>'3. 2002 Data &amp; add 4 RSVAs'!E24</f>
        <v>142253</v>
      </c>
      <c r="F24" s="182">
        <f>E24/E$37</f>
        <v>0.2068511735375676</v>
      </c>
      <c r="G24" s="262">
        <f t="shared" si="0"/>
        <v>2887.7747673355075</v>
      </c>
      <c r="H24" s="62"/>
    </row>
    <row r="25" spans="1:8" ht="12.75">
      <c r="A25" s="52" t="s">
        <v>58</v>
      </c>
      <c r="B25" s="63">
        <f>'3. 2002 Data &amp; add 4 RSVAs'!B25</f>
        <v>0</v>
      </c>
      <c r="C25" s="45">
        <f>'3. 2002 Data &amp; add 4 RSVAs'!C25</f>
        <v>0</v>
      </c>
      <c r="D25" s="181">
        <f>'3. 2002 Data &amp; add 4 RSVAs'!D25</f>
        <v>0</v>
      </c>
      <c r="E25" s="60">
        <f>'3. 2002 Data &amp; add 4 RSVAs'!E25</f>
        <v>0</v>
      </c>
      <c r="F25" s="182">
        <f>E25/E$37</f>
        <v>0</v>
      </c>
      <c r="G25" s="262">
        <f t="shared" si="0"/>
        <v>0</v>
      </c>
      <c r="H25" s="64"/>
    </row>
    <row r="26" spans="1:8" ht="12.75">
      <c r="A26" s="243" t="s">
        <v>300</v>
      </c>
      <c r="B26" s="63">
        <f>'3. 2002 Data &amp; add 4 RSVAs'!B26</f>
        <v>0</v>
      </c>
      <c r="C26" s="45">
        <f>'3. 2002 Data &amp; add 4 RSVAs'!C26</f>
        <v>0</v>
      </c>
      <c r="D26" s="181">
        <f>'3. 2002 Data &amp; add 4 RSVAs'!D26</f>
        <v>0</v>
      </c>
      <c r="E26" s="60">
        <f>'3. 2002 Data &amp; add 4 RSVAs'!E26</f>
        <v>0</v>
      </c>
      <c r="F26" s="182">
        <f aca="true" t="shared" si="1" ref="F26:F35">E26/E$37</f>
        <v>0</v>
      </c>
      <c r="G26" s="262">
        <f t="shared" si="0"/>
        <v>0</v>
      </c>
      <c r="H26" s="64"/>
    </row>
    <row r="27" spans="1:8" ht="12.75">
      <c r="A27" s="52" t="s">
        <v>5</v>
      </c>
      <c r="B27" s="63">
        <f>'3. 2002 Data &amp; add 4 RSVAs'!B27</f>
        <v>113258</v>
      </c>
      <c r="C27" s="45">
        <f>'3. 2002 Data &amp; add 4 RSVAs'!C27</f>
        <v>46713225</v>
      </c>
      <c r="D27" s="181">
        <f>'3. 2002 Data &amp; add 4 RSVAs'!D27</f>
        <v>3</v>
      </c>
      <c r="E27" s="60">
        <f>'3. 2002 Data &amp; add 4 RSVAs'!E27</f>
        <v>45741</v>
      </c>
      <c r="F27" s="182">
        <f t="shared" si="1"/>
        <v>0.06651233737623727</v>
      </c>
      <c r="G27" s="262">
        <f t="shared" si="0"/>
        <v>928.554797668193</v>
      </c>
      <c r="H27" s="64"/>
    </row>
    <row r="28" spans="1:8" ht="12.75">
      <c r="A28" s="52" t="s">
        <v>30</v>
      </c>
      <c r="B28" s="63">
        <f>'3. 2002 Data &amp; add 4 RSVAs'!B28</f>
        <v>0</v>
      </c>
      <c r="C28" s="45">
        <f>'3. 2002 Data &amp; add 4 RSVAs'!C28</f>
        <v>0</v>
      </c>
      <c r="D28" s="181">
        <f>'3. 2002 Data &amp; add 4 RSVAs'!D28</f>
        <v>0</v>
      </c>
      <c r="E28" s="60">
        <f>'3. 2002 Data &amp; add 4 RSVAs'!E28</f>
        <v>0</v>
      </c>
      <c r="F28" s="182">
        <f t="shared" si="1"/>
        <v>0</v>
      </c>
      <c r="G28" s="262">
        <f t="shared" si="0"/>
        <v>0</v>
      </c>
      <c r="H28" s="64"/>
    </row>
    <row r="29" spans="1:8" ht="12.75">
      <c r="A29" s="52" t="s">
        <v>28</v>
      </c>
      <c r="B29" s="63">
        <f>'3. 2002 Data &amp; add 4 RSVAs'!B29</f>
        <v>184</v>
      </c>
      <c r="C29" s="45">
        <f>'3. 2002 Data &amp; add 4 RSVAs'!C29</f>
        <v>63674</v>
      </c>
      <c r="D29" s="181">
        <f>'3. 2002 Data &amp; add 4 RSVAs'!D29</f>
        <v>24</v>
      </c>
      <c r="E29" s="60">
        <f>'3. 2002 Data &amp; add 4 RSVAs'!E29</f>
        <v>2045</v>
      </c>
      <c r="F29" s="182">
        <f t="shared" si="1"/>
        <v>0.0029736501155288517</v>
      </c>
      <c r="G29" s="262">
        <f t="shared" si="0"/>
        <v>41.514058748856705</v>
      </c>
      <c r="H29" s="62"/>
    </row>
    <row r="30" spans="1:8" ht="12.75">
      <c r="A30" s="52" t="s">
        <v>29</v>
      </c>
      <c r="B30" s="63">
        <f>'3. 2002 Data &amp; add 4 RSVAs'!B30</f>
        <v>2988</v>
      </c>
      <c r="C30" s="45">
        <f>'3. 2002 Data &amp; add 4 RSVAs'!C30</f>
        <v>1088697</v>
      </c>
      <c r="D30" s="181">
        <f>'3. 2002 Data &amp; add 4 RSVAs'!D30</f>
        <v>1</v>
      </c>
      <c r="E30" s="60">
        <f>'3. 2002 Data &amp; add 4 RSVAs'!E30</f>
        <v>10841</v>
      </c>
      <c r="F30" s="182">
        <f t="shared" si="1"/>
        <v>0.015763980881392803</v>
      </c>
      <c r="G30" s="262">
        <f t="shared" si="0"/>
        <v>220.07526205200762</v>
      </c>
      <c r="H30" s="62"/>
    </row>
    <row r="31" spans="1:8" ht="12.75">
      <c r="A31" s="243" t="s">
        <v>322</v>
      </c>
      <c r="B31" s="59" t="s">
        <v>31</v>
      </c>
      <c r="C31" s="45">
        <f>'3. 2002 Data &amp; add 4 RSVAs'!C31</f>
        <v>0</v>
      </c>
      <c r="D31" s="181">
        <f>'3. 2002 Data &amp; add 4 RSVAs'!D31</f>
        <v>0</v>
      </c>
      <c r="E31" s="60">
        <f>'3. 2002 Data &amp; add 4 RSVAs'!E31</f>
        <v>0</v>
      </c>
      <c r="F31" s="182">
        <f t="shared" si="1"/>
        <v>0</v>
      </c>
      <c r="G31" s="262">
        <f t="shared" si="0"/>
        <v>0</v>
      </c>
      <c r="H31" s="62"/>
    </row>
    <row r="32" spans="1:8" ht="12.75">
      <c r="A32" s="243" t="s">
        <v>301</v>
      </c>
      <c r="B32" s="59" t="s">
        <v>31</v>
      </c>
      <c r="C32" s="45">
        <f>'3. 2002 Data &amp; add 4 RSVAs'!C32</f>
        <v>0</v>
      </c>
      <c r="D32" s="181">
        <f>'3. 2002 Data &amp; add 4 RSVAs'!D32</f>
        <v>0</v>
      </c>
      <c r="E32" s="60">
        <f>'3. 2002 Data &amp; add 4 RSVAs'!E32</f>
        <v>0</v>
      </c>
      <c r="F32" s="182">
        <f t="shared" si="1"/>
        <v>0</v>
      </c>
      <c r="G32" s="262">
        <f t="shared" si="0"/>
        <v>0</v>
      </c>
      <c r="H32" s="62"/>
    </row>
    <row r="33" spans="1:8" ht="12.75">
      <c r="A33" s="243" t="s">
        <v>303</v>
      </c>
      <c r="B33" s="59" t="s">
        <v>31</v>
      </c>
      <c r="C33" s="45">
        <f>'3. 2002 Data &amp; add 4 RSVAs'!C33</f>
        <v>0</v>
      </c>
      <c r="D33" s="181">
        <f>'3. 2002 Data &amp; add 4 RSVAs'!D33</f>
        <v>0</v>
      </c>
      <c r="E33" s="60">
        <f>'3. 2002 Data &amp; add 4 RSVAs'!E33</f>
        <v>0</v>
      </c>
      <c r="F33" s="182">
        <f t="shared" si="1"/>
        <v>0</v>
      </c>
      <c r="G33" s="262">
        <f t="shared" si="0"/>
        <v>0</v>
      </c>
      <c r="H33" s="62"/>
    </row>
    <row r="34" spans="1:8" ht="12.75">
      <c r="A34" s="243" t="s">
        <v>302</v>
      </c>
      <c r="B34" s="63">
        <f>'3. 2002 Data &amp; add 4 RSVAs'!B34</f>
        <v>0</v>
      </c>
      <c r="C34" s="45">
        <f>'3. 2002 Data &amp; add 4 RSVAs'!C34</f>
        <v>0</v>
      </c>
      <c r="D34" s="181">
        <f>'3. 2002 Data &amp; add 4 RSVAs'!D34</f>
        <v>0</v>
      </c>
      <c r="E34" s="60">
        <f>'3. 2002 Data &amp; add 4 RSVAs'!E34</f>
        <v>0</v>
      </c>
      <c r="F34" s="182">
        <f t="shared" si="1"/>
        <v>0</v>
      </c>
      <c r="G34" s="262">
        <f t="shared" si="0"/>
        <v>0</v>
      </c>
      <c r="H34" s="62"/>
    </row>
    <row r="35" spans="1:8" ht="12.75">
      <c r="A35" s="243" t="s">
        <v>304</v>
      </c>
      <c r="B35" s="251" t="s">
        <v>31</v>
      </c>
      <c r="C35" s="175">
        <f>'3. 2002 Data &amp; add 4 RSVAs'!C35</f>
        <v>0</v>
      </c>
      <c r="D35" s="183">
        <f>'3. 2002 Data &amp; add 4 RSVAs'!D35</f>
        <v>0</v>
      </c>
      <c r="E35" s="112">
        <f>'3. 2002 Data &amp; add 4 RSVAs'!E35</f>
        <v>0</v>
      </c>
      <c r="F35" s="184">
        <f t="shared" si="1"/>
        <v>0</v>
      </c>
      <c r="G35" s="263">
        <f t="shared" si="0"/>
        <v>0</v>
      </c>
      <c r="H35" s="62"/>
    </row>
    <row r="36" spans="1:8" ht="12.75">
      <c r="A36" s="52"/>
      <c r="B36" s="66"/>
      <c r="C36" s="67"/>
      <c r="D36" s="68"/>
      <c r="E36" s="66"/>
      <c r="F36" s="66"/>
      <c r="G36" s="61"/>
      <c r="H36" s="58"/>
    </row>
    <row r="37" spans="1:8" ht="12.75">
      <c r="A37" s="52" t="s">
        <v>26</v>
      </c>
      <c r="B37" s="37"/>
      <c r="C37" s="185">
        <f>SUM(C22:C35)</f>
        <v>109245026</v>
      </c>
      <c r="D37" s="185">
        <f>SUM(D22:D35)</f>
        <v>2761</v>
      </c>
      <c r="E37" s="110">
        <f>SUM(E22:E35)</f>
        <v>687707</v>
      </c>
      <c r="F37" s="186">
        <f>SUM(F22:F35)</f>
        <v>1</v>
      </c>
      <c r="G37" s="41">
        <f>SUM(G22:G35)</f>
        <v>13960.640000000001</v>
      </c>
      <c r="H37" s="58"/>
    </row>
    <row r="38" spans="1:8" ht="12.75">
      <c r="A38" s="36"/>
      <c r="B38" s="37"/>
      <c r="C38" s="37" t="s">
        <v>161</v>
      </c>
      <c r="F38" s="37"/>
      <c r="G38" s="96">
        <f>G14</f>
        <v>13960.64</v>
      </c>
      <c r="H38" s="69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34</v>
      </c>
    </row>
    <row r="42" ht="10.5" customHeight="1">
      <c r="A42" s="28"/>
    </row>
    <row r="43" ht="15">
      <c r="A43" s="32" t="s">
        <v>149</v>
      </c>
    </row>
    <row r="44" ht="9" customHeight="1">
      <c r="A44" s="32"/>
    </row>
    <row r="45" spans="1:4" ht="63.75" customHeight="1">
      <c r="A45" s="32"/>
      <c r="B45" s="25" t="s">
        <v>145</v>
      </c>
      <c r="C45" s="25" t="s">
        <v>146</v>
      </c>
      <c r="D45" s="25" t="s">
        <v>166</v>
      </c>
    </row>
    <row r="46" spans="1:3" ht="15">
      <c r="A46" s="32"/>
      <c r="B46" s="33" t="s">
        <v>32</v>
      </c>
      <c r="C46" s="33" t="s">
        <v>32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163</v>
      </c>
      <c r="B49" s="58">
        <f>D49*B47</f>
        <v>7507.710948296295</v>
      </c>
      <c r="C49" s="58">
        <f>D49*C47</f>
        <v>0</v>
      </c>
      <c r="D49" s="58">
        <f>G22</f>
        <v>7507.710948296295</v>
      </c>
    </row>
    <row r="50" spans="1:4" ht="12.75">
      <c r="A50" t="s">
        <v>144</v>
      </c>
      <c r="B50" s="58"/>
      <c r="C50" s="58"/>
      <c r="D50" s="58"/>
    </row>
    <row r="51" spans="2:4" ht="12.75">
      <c r="B51" s="58"/>
      <c r="C51" s="58"/>
      <c r="D51" s="58"/>
    </row>
    <row r="52" spans="1:2" ht="12.75">
      <c r="A52" t="s">
        <v>155</v>
      </c>
      <c r="B52" s="12">
        <f>C22</f>
        <v>27598086</v>
      </c>
    </row>
    <row r="54" spans="1:2" ht="12.75">
      <c r="A54" t="s">
        <v>33</v>
      </c>
      <c r="B54" s="70">
        <f>B49/B52</f>
        <v>0.0002720373778201972</v>
      </c>
    </row>
    <row r="55" ht="12.75">
      <c r="A55" t="s">
        <v>36</v>
      </c>
    </row>
    <row r="56" ht="12.75">
      <c r="A56" t="s">
        <v>37</v>
      </c>
    </row>
    <row r="59" ht="15.75">
      <c r="A59" s="54" t="s">
        <v>35</v>
      </c>
    </row>
    <row r="60" ht="7.5" customHeight="1">
      <c r="A60" s="54"/>
    </row>
    <row r="61" ht="15">
      <c r="A61" s="32" t="s">
        <v>149</v>
      </c>
    </row>
    <row r="62" ht="10.5" customHeight="1">
      <c r="A62" s="32"/>
    </row>
    <row r="63" spans="1:4" ht="63.75" customHeight="1">
      <c r="A63" s="32"/>
      <c r="B63" s="25" t="s">
        <v>145</v>
      </c>
      <c r="C63" s="25" t="s">
        <v>146</v>
      </c>
      <c r="D63" s="25" t="s">
        <v>166</v>
      </c>
    </row>
    <row r="64" spans="1:3" ht="13.5" customHeight="1">
      <c r="A64" s="32"/>
      <c r="B64" s="33" t="s">
        <v>32</v>
      </c>
      <c r="C64" s="33" t="s">
        <v>32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163</v>
      </c>
      <c r="B67" s="58">
        <f>D67*B65</f>
        <v>2375.0101658991402</v>
      </c>
      <c r="C67" s="58">
        <f>D67*C65</f>
        <v>0</v>
      </c>
      <c r="D67" s="58">
        <f>G23</f>
        <v>2375.0101658991402</v>
      </c>
    </row>
    <row r="68" spans="1:4" ht="12.75">
      <c r="A68" t="s">
        <v>147</v>
      </c>
      <c r="B68" s="58"/>
      <c r="C68" s="58"/>
      <c r="D68" s="58"/>
    </row>
    <row r="69" spans="2:4" ht="12.75">
      <c r="B69" s="58"/>
      <c r="C69" s="58"/>
      <c r="D69" s="58"/>
    </row>
    <row r="70" spans="1:2" ht="12.75">
      <c r="A70" t="s">
        <v>155</v>
      </c>
      <c r="B70" s="12">
        <f>C23</f>
        <v>12005267</v>
      </c>
    </row>
    <row r="72" spans="1:2" ht="12.75">
      <c r="A72" t="s">
        <v>33</v>
      </c>
      <c r="B72" s="70">
        <f>B67/B70</f>
        <v>0.0001978306826411391</v>
      </c>
    </row>
    <row r="73" ht="12.75">
      <c r="A73" t="s">
        <v>36</v>
      </c>
    </row>
    <row r="74" ht="12.75">
      <c r="A74" t="s">
        <v>37</v>
      </c>
    </row>
    <row r="76" ht="12.75">
      <c r="C76" s="58"/>
    </row>
    <row r="77" ht="15.75">
      <c r="A77" s="54" t="s">
        <v>38</v>
      </c>
    </row>
    <row r="78" ht="9" customHeight="1">
      <c r="A78" s="54"/>
    </row>
    <row r="79" ht="15">
      <c r="A79" s="32" t="s">
        <v>150</v>
      </c>
    </row>
    <row r="80" ht="9" customHeight="1">
      <c r="A80" s="32"/>
    </row>
    <row r="81" spans="1:4" ht="63.75" customHeight="1">
      <c r="A81" s="32"/>
      <c r="B81" s="25" t="s">
        <v>145</v>
      </c>
      <c r="C81" s="25" t="s">
        <v>146</v>
      </c>
      <c r="D81" s="25" t="s">
        <v>166</v>
      </c>
    </row>
    <row r="82" spans="1:3" ht="15">
      <c r="A82" s="32"/>
      <c r="B82" s="33" t="s">
        <v>32</v>
      </c>
      <c r="C82" s="33" t="s">
        <v>32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163</v>
      </c>
      <c r="B85" s="58">
        <f>D85*B83</f>
        <v>2887.7747673355075</v>
      </c>
      <c r="C85" s="58">
        <f>D85*C83</f>
        <v>0</v>
      </c>
      <c r="D85" s="58">
        <f>G24</f>
        <v>2887.7747673355075</v>
      </c>
    </row>
    <row r="86" spans="1:4" ht="12.75">
      <c r="A86" t="s">
        <v>148</v>
      </c>
      <c r="B86" s="58"/>
      <c r="C86" s="58"/>
      <c r="D86" s="58"/>
    </row>
    <row r="87" spans="2:4" ht="12.75">
      <c r="B87" s="58"/>
      <c r="C87" s="58"/>
      <c r="D87" s="58"/>
    </row>
    <row r="88" spans="1:2" ht="12.75">
      <c r="A88" t="s">
        <v>154</v>
      </c>
      <c r="B88" s="12">
        <f>B24</f>
        <v>59974</v>
      </c>
    </row>
    <row r="90" spans="1:2" ht="12.75">
      <c r="A90" t="s">
        <v>40</v>
      </c>
      <c r="B90" s="70">
        <f>B85/B88</f>
        <v>0.04815044464827271</v>
      </c>
    </row>
    <row r="91" ht="12.75">
      <c r="A91" t="s">
        <v>48</v>
      </c>
    </row>
    <row r="92" ht="12.75">
      <c r="A92" t="s">
        <v>37</v>
      </c>
    </row>
    <row r="94" spans="2:4" ht="12.75">
      <c r="B94" s="58"/>
      <c r="C94" s="58"/>
      <c r="D94" s="58"/>
    </row>
    <row r="95" ht="15.75">
      <c r="A95" s="54" t="s">
        <v>41</v>
      </c>
    </row>
    <row r="96" ht="9" customHeight="1">
      <c r="A96" s="54"/>
    </row>
    <row r="97" ht="15">
      <c r="A97" s="32" t="s">
        <v>150</v>
      </c>
    </row>
    <row r="98" ht="6" customHeight="1">
      <c r="A98" s="32"/>
    </row>
    <row r="99" spans="1:4" ht="63.75" customHeight="1">
      <c r="A99" s="32"/>
      <c r="B99" s="25" t="s">
        <v>145</v>
      </c>
      <c r="C99" s="25" t="s">
        <v>146</v>
      </c>
      <c r="D99" s="25" t="s">
        <v>166</v>
      </c>
    </row>
    <row r="100" spans="1:3" ht="15">
      <c r="A100" s="32"/>
      <c r="B100" s="33" t="s">
        <v>32</v>
      </c>
      <c r="C100" s="33" t="s">
        <v>32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163</v>
      </c>
      <c r="B103" s="58">
        <f>D103*B101</f>
        <v>0</v>
      </c>
      <c r="C103" s="58">
        <f>D103*C101</f>
        <v>0</v>
      </c>
      <c r="D103" s="58">
        <f>G25</f>
        <v>0</v>
      </c>
    </row>
    <row r="104" spans="1:4" ht="12.75">
      <c r="A104" t="s">
        <v>151</v>
      </c>
      <c r="B104" s="58"/>
      <c r="C104" s="58"/>
      <c r="D104" s="58"/>
    </row>
    <row r="105" spans="2:4" ht="12.75">
      <c r="B105" s="58"/>
      <c r="C105" s="58"/>
      <c r="D105" s="58"/>
    </row>
    <row r="106" spans="1:2" ht="12.75">
      <c r="A106" t="s">
        <v>154</v>
      </c>
      <c r="B106" s="12">
        <f>B25</f>
        <v>0</v>
      </c>
    </row>
    <row r="108" spans="1:2" ht="12.75">
      <c r="A108" t="s">
        <v>40</v>
      </c>
      <c r="B108" s="70" t="e">
        <f>B103/B106</f>
        <v>#DIV/0!</v>
      </c>
    </row>
    <row r="109" ht="12.75">
      <c r="A109" t="s">
        <v>48</v>
      </c>
    </row>
    <row r="110" ht="12.75">
      <c r="A110" t="s">
        <v>37</v>
      </c>
    </row>
    <row r="113" ht="15.75">
      <c r="A113" s="254" t="s">
        <v>313</v>
      </c>
    </row>
    <row r="114" ht="15.75">
      <c r="A114" s="254"/>
    </row>
    <row r="115" ht="15">
      <c r="A115" s="255" t="s">
        <v>150</v>
      </c>
    </row>
    <row r="116" ht="15">
      <c r="A116" s="255"/>
    </row>
    <row r="117" spans="1:4" ht="76.5">
      <c r="A117" s="255"/>
      <c r="B117" s="25" t="s">
        <v>145</v>
      </c>
      <c r="C117" s="25" t="s">
        <v>146</v>
      </c>
      <c r="D117" s="25" t="s">
        <v>166</v>
      </c>
    </row>
    <row r="118" spans="1:3" ht="15">
      <c r="A118" s="255"/>
      <c r="B118" s="33" t="s">
        <v>32</v>
      </c>
      <c r="C118" s="33" t="s">
        <v>32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163</v>
      </c>
      <c r="B121" s="58">
        <f>D121*B119</f>
        <v>0</v>
      </c>
      <c r="C121" s="58">
        <f>D121*C119</f>
        <v>0</v>
      </c>
      <c r="D121" s="58">
        <f>G26</f>
        <v>0</v>
      </c>
    </row>
    <row r="122" spans="1:4" ht="12.75">
      <c r="A122" s="252" t="s">
        <v>151</v>
      </c>
      <c r="B122" s="58"/>
      <c r="C122" s="58"/>
      <c r="D122" s="58"/>
    </row>
    <row r="123" spans="1:4" ht="12.75">
      <c r="A123" s="252"/>
      <c r="B123" s="58"/>
      <c r="C123" s="58"/>
      <c r="D123" s="58"/>
    </row>
    <row r="124" spans="1:2" ht="12.75">
      <c r="A124" s="252" t="s">
        <v>154</v>
      </c>
      <c r="B124" s="12">
        <f>B26</f>
        <v>0</v>
      </c>
    </row>
    <row r="125" ht="12.75">
      <c r="A125" s="252"/>
    </row>
    <row r="126" spans="1:2" ht="12.75">
      <c r="A126" s="252" t="s">
        <v>40</v>
      </c>
      <c r="B126" s="70" t="e">
        <f>B121/B124</f>
        <v>#DIV/0!</v>
      </c>
    </row>
    <row r="127" ht="12.75">
      <c r="A127" s="252" t="s">
        <v>48</v>
      </c>
    </row>
    <row r="128" ht="12.75">
      <c r="A128" s="252" t="s">
        <v>37</v>
      </c>
    </row>
    <row r="131" ht="15.75">
      <c r="A131" s="54" t="s">
        <v>43</v>
      </c>
    </row>
    <row r="132" ht="10.5" customHeight="1">
      <c r="A132" s="54"/>
    </row>
    <row r="133" ht="15">
      <c r="A133" s="32" t="s">
        <v>150</v>
      </c>
    </row>
    <row r="134" ht="6" customHeight="1">
      <c r="A134" s="32"/>
    </row>
    <row r="135" spans="1:4" ht="63.75" customHeight="1">
      <c r="A135" s="32"/>
      <c r="B135" s="25" t="s">
        <v>145</v>
      </c>
      <c r="C135" s="25" t="s">
        <v>146</v>
      </c>
      <c r="D135" s="25" t="s">
        <v>166</v>
      </c>
    </row>
    <row r="136" spans="1:3" ht="15">
      <c r="A136" s="32"/>
      <c r="B136" s="33" t="s">
        <v>32</v>
      </c>
      <c r="C136" s="33" t="s">
        <v>32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163</v>
      </c>
      <c r="B139" s="58">
        <f>D139*B137</f>
        <v>928.554797668193</v>
      </c>
      <c r="C139" s="58">
        <f>D139*C137</f>
        <v>0</v>
      </c>
      <c r="D139" s="58">
        <f>G27</f>
        <v>928.554797668193</v>
      </c>
    </row>
    <row r="140" spans="1:4" ht="12.75">
      <c r="A140" t="s">
        <v>39</v>
      </c>
      <c r="B140" s="58"/>
      <c r="C140" s="58"/>
      <c r="D140" s="58"/>
    </row>
    <row r="141" spans="2:4" ht="12.75">
      <c r="B141" s="58"/>
      <c r="C141" s="58"/>
      <c r="D141" s="58"/>
    </row>
    <row r="142" spans="1:2" ht="12.75">
      <c r="A142" t="s">
        <v>154</v>
      </c>
      <c r="B142" s="12">
        <f>B27</f>
        <v>113258</v>
      </c>
    </row>
    <row r="144" spans="1:2" ht="12.75">
      <c r="A144" t="s">
        <v>40</v>
      </c>
      <c r="B144" s="70">
        <f>B139/B142</f>
        <v>0.008198580212154489</v>
      </c>
    </row>
    <row r="145" ht="12.75">
      <c r="A145" t="s">
        <v>48</v>
      </c>
    </row>
    <row r="146" ht="12.75">
      <c r="A146" t="s">
        <v>37</v>
      </c>
    </row>
    <row r="149" ht="15.75">
      <c r="A149" s="54" t="s">
        <v>45</v>
      </c>
    </row>
    <row r="150" ht="10.5" customHeight="1">
      <c r="A150" s="54"/>
    </row>
    <row r="151" ht="15">
      <c r="A151" s="32" t="s">
        <v>150</v>
      </c>
    </row>
    <row r="152" ht="9" customHeight="1">
      <c r="A152" s="32"/>
    </row>
    <row r="153" spans="1:4" ht="64.5" customHeight="1">
      <c r="A153" s="32"/>
      <c r="B153" s="25" t="s">
        <v>145</v>
      </c>
      <c r="C153" s="25" t="s">
        <v>146</v>
      </c>
      <c r="D153" s="25" t="s">
        <v>166</v>
      </c>
    </row>
    <row r="154" spans="1:3" ht="15">
      <c r="A154" s="32"/>
      <c r="B154" s="33" t="s">
        <v>32</v>
      </c>
      <c r="C154" s="33" t="s">
        <v>32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163</v>
      </c>
      <c r="B157" s="58">
        <f>D157*B155</f>
        <v>0</v>
      </c>
      <c r="C157" s="58">
        <f>D157*C155</f>
        <v>0</v>
      </c>
      <c r="D157" s="58">
        <f>G28</f>
        <v>0</v>
      </c>
    </row>
    <row r="158" spans="1:4" ht="12.75">
      <c r="A158" t="s">
        <v>42</v>
      </c>
      <c r="B158" s="58"/>
      <c r="C158" s="58"/>
      <c r="D158" s="58"/>
    </row>
    <row r="159" spans="2:4" ht="12.75">
      <c r="B159" s="58"/>
      <c r="C159" s="58"/>
      <c r="D159" s="58"/>
    </row>
    <row r="160" spans="1:2" ht="12.75">
      <c r="A160" t="s">
        <v>154</v>
      </c>
      <c r="B160" s="12">
        <f>B28</f>
        <v>0</v>
      </c>
    </row>
    <row r="162" spans="1:2" ht="12.75">
      <c r="A162" t="s">
        <v>40</v>
      </c>
      <c r="B162" s="70" t="e">
        <f>B157/B160</f>
        <v>#DIV/0!</v>
      </c>
    </row>
    <row r="163" ht="12.75">
      <c r="A163" t="s">
        <v>48</v>
      </c>
    </row>
    <row r="164" ht="12.75">
      <c r="A164" t="s">
        <v>37</v>
      </c>
    </row>
    <row r="167" ht="15.75">
      <c r="A167" s="54" t="s">
        <v>49</v>
      </c>
    </row>
    <row r="168" ht="6.75" customHeight="1">
      <c r="A168" s="54"/>
    </row>
    <row r="169" ht="15">
      <c r="A169" s="32" t="s">
        <v>150</v>
      </c>
    </row>
    <row r="170" ht="6.75" customHeight="1">
      <c r="A170" s="32"/>
    </row>
    <row r="171" spans="1:4" ht="66" customHeight="1">
      <c r="A171" s="32"/>
      <c r="B171" s="25" t="s">
        <v>145</v>
      </c>
      <c r="C171" s="25" t="s">
        <v>146</v>
      </c>
      <c r="D171" s="25" t="s">
        <v>166</v>
      </c>
    </row>
    <row r="172" spans="1:3" ht="15">
      <c r="A172" s="32"/>
      <c r="B172" s="33" t="s">
        <v>32</v>
      </c>
      <c r="C172" s="33" t="s">
        <v>32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163</v>
      </c>
      <c r="B175" s="58">
        <f>D175*B173</f>
        <v>41.514058748856705</v>
      </c>
      <c r="C175" s="58">
        <f>D175*C173</f>
        <v>0</v>
      </c>
      <c r="D175" s="58">
        <f>G29</f>
        <v>41.514058748856705</v>
      </c>
    </row>
    <row r="176" spans="1:4" ht="12.75">
      <c r="A176" t="s">
        <v>44</v>
      </c>
      <c r="B176" s="58"/>
      <c r="C176" s="58"/>
      <c r="D176" s="58"/>
    </row>
    <row r="177" spans="2:4" ht="12.75">
      <c r="B177" s="58"/>
      <c r="C177" s="58"/>
      <c r="D177" s="58"/>
    </row>
    <row r="178" spans="1:2" ht="12.75">
      <c r="A178" t="s">
        <v>154</v>
      </c>
      <c r="B178" s="12">
        <f>B29</f>
        <v>184</v>
      </c>
    </row>
    <row r="180" spans="1:2" ht="12.75">
      <c r="A180" t="s">
        <v>40</v>
      </c>
      <c r="B180" s="70">
        <f>B175/B178</f>
        <v>0.225619884504656</v>
      </c>
    </row>
    <row r="181" ht="12.75">
      <c r="A181" t="s">
        <v>48</v>
      </c>
    </row>
    <row r="182" ht="12.75">
      <c r="A182" t="s">
        <v>37</v>
      </c>
    </row>
    <row r="185" ht="15.75">
      <c r="A185" s="54" t="s">
        <v>47</v>
      </c>
    </row>
    <row r="186" ht="9.75" customHeight="1">
      <c r="A186" s="54"/>
    </row>
    <row r="187" ht="15">
      <c r="A187" s="32" t="s">
        <v>150</v>
      </c>
    </row>
    <row r="188" ht="9" customHeight="1">
      <c r="A188" s="32"/>
    </row>
    <row r="189" spans="1:7" ht="64.5" customHeight="1">
      <c r="A189" s="32"/>
      <c r="B189" s="25" t="s">
        <v>145</v>
      </c>
      <c r="C189" s="25" t="s">
        <v>146</v>
      </c>
      <c r="D189" s="25" t="s">
        <v>166</v>
      </c>
      <c r="G189" s="25"/>
    </row>
    <row r="190" spans="1:3" ht="15">
      <c r="A190" s="32"/>
      <c r="B190" s="33" t="s">
        <v>32</v>
      </c>
      <c r="C190" s="33" t="s">
        <v>32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163</v>
      </c>
      <c r="B193" s="58">
        <f>D193*B191</f>
        <v>220.07526205200762</v>
      </c>
      <c r="C193" s="58">
        <f>D193*C191</f>
        <v>0</v>
      </c>
      <c r="D193" s="58">
        <f>G30</f>
        <v>220.07526205200762</v>
      </c>
    </row>
    <row r="194" spans="1:4" ht="12.75">
      <c r="A194" t="s">
        <v>46</v>
      </c>
      <c r="B194" s="58"/>
      <c r="C194" s="58"/>
      <c r="D194" s="58"/>
    </row>
    <row r="195" spans="2:4" ht="12.75">
      <c r="B195" s="58"/>
      <c r="C195" s="58"/>
      <c r="D195" s="58"/>
    </row>
    <row r="196" spans="1:2" ht="12.75">
      <c r="A196" t="s">
        <v>154</v>
      </c>
      <c r="B196" s="12">
        <f>B30</f>
        <v>2988</v>
      </c>
    </row>
    <row r="198" spans="1:2" ht="12.75">
      <c r="A198" t="s">
        <v>40</v>
      </c>
      <c r="B198" s="70">
        <f>B193/B196</f>
        <v>0.0736530328152636</v>
      </c>
    </row>
    <row r="199" ht="12.75">
      <c r="A199" t="s">
        <v>48</v>
      </c>
    </row>
    <row r="200" ht="12.75">
      <c r="A200" t="s">
        <v>37</v>
      </c>
    </row>
    <row r="202" ht="12.75">
      <c r="C202" s="71"/>
    </row>
    <row r="203" ht="15.75">
      <c r="A203" s="254" t="s">
        <v>322</v>
      </c>
    </row>
    <row r="204" ht="15.75">
      <c r="A204" s="256"/>
    </row>
    <row r="205" ht="15">
      <c r="A205" s="255" t="s">
        <v>149</v>
      </c>
    </row>
    <row r="206" ht="15">
      <c r="A206" s="255"/>
    </row>
    <row r="207" spans="1:4" ht="76.5">
      <c r="A207" s="255"/>
      <c r="B207" s="25" t="s">
        <v>145</v>
      </c>
      <c r="C207" s="25" t="s">
        <v>146</v>
      </c>
      <c r="D207" s="25" t="s">
        <v>166</v>
      </c>
    </row>
    <row r="208" spans="1:3" ht="15">
      <c r="A208" s="255"/>
      <c r="B208" s="33" t="s">
        <v>32</v>
      </c>
      <c r="C208" s="33" t="s">
        <v>32</v>
      </c>
    </row>
    <row r="209" spans="1:4" ht="15">
      <c r="A209" s="255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52"/>
      <c r="B210" s="25"/>
      <c r="C210" s="25"/>
      <c r="D210" s="25"/>
    </row>
    <row r="211" spans="1:4" ht="12.75">
      <c r="A211" s="252" t="s">
        <v>163</v>
      </c>
      <c r="B211" s="58">
        <f>D211*B209</f>
        <v>0</v>
      </c>
      <c r="C211" s="58">
        <f>D211*C209</f>
        <v>0</v>
      </c>
      <c r="D211" s="58">
        <f>G31</f>
        <v>0</v>
      </c>
    </row>
    <row r="212" spans="1:4" ht="12.75">
      <c r="A212" s="252" t="s">
        <v>144</v>
      </c>
      <c r="B212" s="58"/>
      <c r="C212" s="58"/>
      <c r="D212" s="58"/>
    </row>
    <row r="213" spans="1:4" ht="12.75">
      <c r="A213" s="252"/>
      <c r="B213" s="58"/>
      <c r="C213" s="58"/>
      <c r="D213" s="58"/>
    </row>
    <row r="214" spans="1:2" ht="12.75">
      <c r="A214" s="252" t="s">
        <v>155</v>
      </c>
      <c r="B214" s="12">
        <f>C31</f>
        <v>0</v>
      </c>
    </row>
    <row r="215" ht="12.75">
      <c r="A215" s="252"/>
    </row>
    <row r="216" spans="1:2" ht="12.75">
      <c r="A216" s="252" t="s">
        <v>33</v>
      </c>
      <c r="B216" s="70" t="e">
        <f>B211/B214</f>
        <v>#DIV/0!</v>
      </c>
    </row>
    <row r="217" ht="12.75">
      <c r="A217" s="252" t="s">
        <v>36</v>
      </c>
    </row>
    <row r="218" ht="12.75">
      <c r="A218" s="252" t="s">
        <v>37</v>
      </c>
    </row>
    <row r="221" ht="15.75">
      <c r="A221" s="254" t="s">
        <v>312</v>
      </c>
    </row>
    <row r="222" ht="15.75">
      <c r="A222" s="256"/>
    </row>
    <row r="223" ht="15">
      <c r="A223" s="255" t="s">
        <v>149</v>
      </c>
    </row>
    <row r="224" ht="15">
      <c r="A224" s="255"/>
    </row>
    <row r="225" spans="1:4" ht="76.5">
      <c r="A225" s="255"/>
      <c r="B225" s="25" t="s">
        <v>145</v>
      </c>
      <c r="C225" s="25" t="s">
        <v>146</v>
      </c>
      <c r="D225" s="25" t="s">
        <v>166</v>
      </c>
    </row>
    <row r="226" spans="1:3" ht="15">
      <c r="A226" s="255"/>
      <c r="B226" s="33" t="s">
        <v>32</v>
      </c>
      <c r="C226" s="33" t="s">
        <v>32</v>
      </c>
    </row>
    <row r="227" spans="1:4" ht="15">
      <c r="A227" s="255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52"/>
      <c r="B228" s="25"/>
      <c r="C228" s="25"/>
      <c r="D228" s="25"/>
    </row>
    <row r="229" spans="1:4" ht="12.75">
      <c r="A229" s="252" t="s">
        <v>163</v>
      </c>
      <c r="B229" s="58">
        <f>D229*B227</f>
        <v>0</v>
      </c>
      <c r="C229" s="58">
        <f>D229*C227</f>
        <v>0</v>
      </c>
      <c r="D229" s="58">
        <f>G32</f>
        <v>0</v>
      </c>
    </row>
    <row r="230" spans="1:4" ht="12.75">
      <c r="A230" s="252" t="s">
        <v>144</v>
      </c>
      <c r="B230" s="58"/>
      <c r="C230" s="58"/>
      <c r="D230" s="58"/>
    </row>
    <row r="231" spans="1:4" ht="12.75">
      <c r="A231" s="252"/>
      <c r="B231" s="58"/>
      <c r="C231" s="58"/>
      <c r="D231" s="58"/>
    </row>
    <row r="232" spans="1:2" ht="12.75">
      <c r="A232" s="252" t="s">
        <v>155</v>
      </c>
      <c r="B232" s="12">
        <f>C32</f>
        <v>0</v>
      </c>
    </row>
    <row r="233" ht="12.75">
      <c r="A233" s="252"/>
    </row>
    <row r="234" spans="1:2" ht="12.75">
      <c r="A234" s="252" t="s">
        <v>33</v>
      </c>
      <c r="B234" s="70" t="e">
        <f>B229/B232</f>
        <v>#DIV/0!</v>
      </c>
    </row>
    <row r="235" ht="12.75">
      <c r="A235" s="252" t="s">
        <v>36</v>
      </c>
    </row>
    <row r="236" ht="12.75">
      <c r="A236" s="252" t="s">
        <v>37</v>
      </c>
    </row>
    <row r="239" ht="15.75">
      <c r="A239" s="254" t="s">
        <v>311</v>
      </c>
    </row>
    <row r="240" ht="15.75">
      <c r="A240" s="254"/>
    </row>
    <row r="241" ht="15">
      <c r="A241" s="255" t="s">
        <v>149</v>
      </c>
    </row>
    <row r="242" ht="15">
      <c r="A242" s="255"/>
    </row>
    <row r="243" spans="1:4" ht="76.5">
      <c r="A243" s="255"/>
      <c r="B243" s="25" t="s">
        <v>145</v>
      </c>
      <c r="C243" s="25" t="s">
        <v>146</v>
      </c>
      <c r="D243" s="25" t="s">
        <v>166</v>
      </c>
    </row>
    <row r="244" spans="1:3" ht="15">
      <c r="A244" s="255"/>
      <c r="B244" s="33" t="s">
        <v>32</v>
      </c>
      <c r="C244" s="33" t="s">
        <v>32</v>
      </c>
    </row>
    <row r="245" spans="1:4" ht="15">
      <c r="A245" s="255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52"/>
      <c r="B246" s="25"/>
      <c r="C246" s="25"/>
      <c r="D246" s="25"/>
    </row>
    <row r="247" spans="1:4" ht="12.75">
      <c r="A247" s="252" t="s">
        <v>163</v>
      </c>
      <c r="B247" s="58">
        <f>D247*B245</f>
        <v>0</v>
      </c>
      <c r="C247" s="58">
        <f>D247*C245</f>
        <v>0</v>
      </c>
      <c r="D247" s="58">
        <f>G33</f>
        <v>0</v>
      </c>
    </row>
    <row r="248" spans="1:4" ht="12.75">
      <c r="A248" s="252" t="s">
        <v>147</v>
      </c>
      <c r="B248" s="58"/>
      <c r="C248" s="58"/>
      <c r="D248" s="58"/>
    </row>
    <row r="249" spans="1:4" ht="12.75">
      <c r="A249" s="252"/>
      <c r="B249" s="58"/>
      <c r="C249" s="58"/>
      <c r="D249" s="58"/>
    </row>
    <row r="250" spans="1:2" ht="12.75">
      <c r="A250" s="252" t="s">
        <v>155</v>
      </c>
      <c r="B250" s="12">
        <f>C33</f>
        <v>0</v>
      </c>
    </row>
    <row r="251" ht="12.75">
      <c r="A251" s="252"/>
    </row>
    <row r="252" spans="1:2" ht="12.75">
      <c r="A252" s="252" t="s">
        <v>33</v>
      </c>
      <c r="B252" s="70" t="e">
        <f>B247/B250</f>
        <v>#DIV/0!</v>
      </c>
    </row>
    <row r="253" ht="12.75">
      <c r="A253" s="252" t="s">
        <v>36</v>
      </c>
    </row>
    <row r="254" ht="12.75">
      <c r="A254" s="252" t="s">
        <v>37</v>
      </c>
    </row>
    <row r="256" ht="12.75">
      <c r="C256" s="58"/>
    </row>
    <row r="257" ht="15.75">
      <c r="A257" s="254" t="s">
        <v>310</v>
      </c>
    </row>
    <row r="258" ht="15.75">
      <c r="A258" s="254"/>
    </row>
    <row r="259" ht="15">
      <c r="A259" s="255" t="s">
        <v>150</v>
      </c>
    </row>
    <row r="260" ht="15">
      <c r="A260" s="255"/>
    </row>
    <row r="261" spans="1:4" ht="76.5">
      <c r="A261" s="255"/>
      <c r="B261" s="25" t="s">
        <v>145</v>
      </c>
      <c r="C261" s="25" t="s">
        <v>146</v>
      </c>
      <c r="D261" s="25" t="s">
        <v>166</v>
      </c>
    </row>
    <row r="262" spans="1:3" ht="15">
      <c r="A262" s="255"/>
      <c r="B262" s="33" t="s">
        <v>32</v>
      </c>
      <c r="C262" s="33" t="s">
        <v>32</v>
      </c>
    </row>
    <row r="263" spans="1:4" ht="15">
      <c r="A263" s="255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52"/>
      <c r="B264" s="25"/>
      <c r="C264" s="25"/>
      <c r="D264" s="25"/>
    </row>
    <row r="265" spans="1:4" ht="12.75">
      <c r="A265" s="252" t="s">
        <v>163</v>
      </c>
      <c r="B265" s="58">
        <f>D265*B263</f>
        <v>0</v>
      </c>
      <c r="C265" s="58">
        <f>D265*C263</f>
        <v>0</v>
      </c>
      <c r="D265" s="58">
        <f>G34</f>
        <v>0</v>
      </c>
    </row>
    <row r="266" spans="1:4" ht="12.75">
      <c r="A266" s="252" t="s">
        <v>148</v>
      </c>
      <c r="B266" s="58"/>
      <c r="C266" s="58"/>
      <c r="D266" s="58"/>
    </row>
    <row r="267" spans="1:4" ht="12.75">
      <c r="A267" s="252"/>
      <c r="B267" s="58"/>
      <c r="C267" s="58"/>
      <c r="D267" s="58"/>
    </row>
    <row r="268" spans="1:2" ht="12.75">
      <c r="A268" s="252" t="s">
        <v>154</v>
      </c>
      <c r="B268" s="12">
        <f>B34</f>
        <v>0</v>
      </c>
    </row>
    <row r="269" ht="12.75">
      <c r="A269" s="252"/>
    </row>
    <row r="270" spans="1:2" ht="12.75">
      <c r="A270" s="252" t="s">
        <v>40</v>
      </c>
      <c r="B270" s="70" t="e">
        <f>B265/B268</f>
        <v>#DIV/0!</v>
      </c>
    </row>
    <row r="271" ht="12.75">
      <c r="A271" s="252" t="s">
        <v>48</v>
      </c>
    </row>
    <row r="272" ht="12.75">
      <c r="A272" s="252" t="s">
        <v>37</v>
      </c>
    </row>
    <row r="275" ht="15.75">
      <c r="A275" s="254" t="s">
        <v>309</v>
      </c>
    </row>
    <row r="276" ht="15.75">
      <c r="A276" s="256"/>
    </row>
    <row r="277" ht="15">
      <c r="A277" s="255" t="s">
        <v>149</v>
      </c>
    </row>
    <row r="278" ht="15">
      <c r="A278" s="255"/>
    </row>
    <row r="279" spans="1:4" ht="76.5">
      <c r="A279" s="255"/>
      <c r="B279" s="25" t="s">
        <v>145</v>
      </c>
      <c r="C279" s="25" t="s">
        <v>146</v>
      </c>
      <c r="D279" s="25" t="s">
        <v>166</v>
      </c>
    </row>
    <row r="280" spans="1:3" ht="15">
      <c r="A280" s="255"/>
      <c r="B280" s="33" t="s">
        <v>32</v>
      </c>
      <c r="C280" s="33" t="s">
        <v>32</v>
      </c>
    </row>
    <row r="281" spans="1:4" ht="15">
      <c r="A281" s="255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52"/>
      <c r="B282" s="25"/>
      <c r="C282" s="25"/>
      <c r="D282" s="25"/>
    </row>
    <row r="283" spans="1:4" ht="12.75">
      <c r="A283" s="252" t="s">
        <v>163</v>
      </c>
      <c r="B283" s="58">
        <f>D283*B281</f>
        <v>0</v>
      </c>
      <c r="C283" s="58">
        <f>D283*C281</f>
        <v>0</v>
      </c>
      <c r="D283" s="58">
        <f>G35</f>
        <v>0</v>
      </c>
    </row>
    <row r="284" spans="1:4" ht="12.75">
      <c r="A284" s="252" t="s">
        <v>144</v>
      </c>
      <c r="B284" s="58"/>
      <c r="C284" s="58"/>
      <c r="D284" s="58"/>
    </row>
    <row r="285" spans="1:4" ht="12.75">
      <c r="A285" s="252"/>
      <c r="B285" s="58"/>
      <c r="C285" s="58"/>
      <c r="D285" s="58"/>
    </row>
    <row r="286" spans="1:2" ht="12.75">
      <c r="A286" s="252" t="s">
        <v>155</v>
      </c>
      <c r="B286" s="12">
        <f>C35</f>
        <v>0</v>
      </c>
    </row>
    <row r="287" ht="12.75">
      <c r="A287" s="252"/>
    </row>
    <row r="288" spans="1:2" ht="12.75">
      <c r="A288" s="252" t="s">
        <v>33</v>
      </c>
      <c r="B288" s="70" t="e">
        <f>B283/B286</f>
        <v>#DIV/0!</v>
      </c>
    </row>
    <row r="289" ht="12.75">
      <c r="A289" s="252" t="s">
        <v>36</v>
      </c>
    </row>
    <row r="290" ht="12.75">
      <c r="A290" s="252" t="s">
        <v>37</v>
      </c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99">
      <selection activeCell="B130" sqref="B13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168</v>
      </c>
    </row>
    <row r="3" spans="1:6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97" t="str">
        <f>'2. 2002 Base Rate Schedule'!F3</f>
        <v>ED-1999-0292</v>
      </c>
    </row>
    <row r="4" spans="1:6" ht="18">
      <c r="A4" s="101" t="s">
        <v>3</v>
      </c>
      <c r="B4" s="97" t="str">
        <f>'2. 2002 Base Rate Schedule'!B4</f>
        <v>NICOLE C. LEDUC</v>
      </c>
      <c r="C4" s="15"/>
      <c r="E4" s="101" t="s">
        <v>4</v>
      </c>
      <c r="F4" s="97" t="str">
        <f>'2. 2002 Base Rate Schedule'!F4</f>
        <v>(705) 372-2815</v>
      </c>
    </row>
    <row r="5" spans="1:3" ht="18">
      <c r="A5" s="28" t="s">
        <v>21</v>
      </c>
      <c r="B5" s="97" t="str">
        <f>'2. 2002 Base Rate Schedule'!B5</f>
        <v>nleduc@ntl.sympatico.ca</v>
      </c>
      <c r="C5" s="15"/>
    </row>
    <row r="6" spans="1:3" ht="18">
      <c r="A6" s="101" t="s">
        <v>2</v>
      </c>
      <c r="B6" s="97" t="str">
        <f>'2. 2002 Base Rate Schedule'!B6</f>
        <v>Revised for Regulatory assets</v>
      </c>
      <c r="C6" s="15"/>
    </row>
    <row r="7" spans="1:3" ht="18">
      <c r="A7" s="28" t="s">
        <v>22</v>
      </c>
      <c r="B7" s="100">
        <f>'2. 2002 Base Rate Schedule'!B7</f>
        <v>38054</v>
      </c>
      <c r="C7" s="15"/>
    </row>
    <row r="8" spans="1:3" ht="18">
      <c r="A8" s="28"/>
      <c r="B8" s="126"/>
      <c r="C8" s="15"/>
    </row>
    <row r="9" spans="1:3" ht="18">
      <c r="A9" s="28"/>
      <c r="B9" s="126"/>
      <c r="C9" s="15"/>
    </row>
    <row r="10" ht="18">
      <c r="C10" s="15"/>
    </row>
    <row r="11" spans="1:2" ht="14.25">
      <c r="A11" s="113" t="s">
        <v>169</v>
      </c>
      <c r="B11" s="4"/>
    </row>
    <row r="12" ht="14.25">
      <c r="A12" s="113" t="s">
        <v>170</v>
      </c>
    </row>
    <row r="14" spans="1:7" ht="18">
      <c r="A14" s="8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Assets'!B54</f>
        <v>0.005886712674825042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5.404832599506184</v>
      </c>
      <c r="C18" s="14"/>
      <c r="D18" s="17"/>
      <c r="E18" s="14"/>
      <c r="F18" s="20"/>
      <c r="G18" s="7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Assets'!B54</f>
        <v>-0.0002699094930606794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Assets'!B72</f>
        <v>0.0058111346899979415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3.596943013973926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Assets'!B90</f>
        <v>1.7233488383857338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21.487333668712598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53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'4. 2004 Rate Sch. with 4 RSVAs'!B51+'5. 2002 Data &amp; Int. Reg. Assets'!B115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2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Assets'!B144</f>
        <v>0.18799041303200495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41.080556317454025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9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9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'4. 2004 Rate Sch. with 4 RSVAs'!B72+'5. 2002 Data &amp; Int. Reg. Assets'!B180</f>
        <v>0.5423548641281701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65</v>
      </c>
      <c r="B74" s="17">
        <f>'2. 2002 Base Rate Schedule'!B74</f>
        <v>2.9416219617317414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9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Assets'!B180</f>
        <v>0.0380768135455857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9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'4. 2004 Rate Sch. with 4 RSVAs'!B87+'5. 2002 Data &amp; Int. Reg. Assets'!B198</f>
        <v>0.4826912080202845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65</v>
      </c>
      <c r="B89" s="17">
        <f>'2. 2002 Base Rate Schedule'!B89</f>
        <v>0.7179431774409708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9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'4. 2004 Rate Sch. with 4 RSVAs'!B95+'5. 2002 Data &amp; Int. Reg. Assets'!B198</f>
        <v>-0.12380879197971555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65</v>
      </c>
      <c r="B97" s="17">
        <f>'2. 2002 Base Rate Schedule'!B97</f>
        <v>0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1"/>
      <c r="C99" s="91"/>
      <c r="D99" s="17"/>
      <c r="E99" s="14"/>
      <c r="F99" s="14"/>
      <c r="G99" s="14"/>
    </row>
    <row r="100" spans="1:7" ht="18">
      <c r="A100" s="253" t="s">
        <v>322</v>
      </c>
      <c r="B100" s="16"/>
      <c r="C100" s="91"/>
      <c r="D100" s="17"/>
      <c r="E100" s="14"/>
      <c r="F100" s="14"/>
      <c r="G100" s="14"/>
    </row>
    <row r="101" spans="1:7" ht="12.75">
      <c r="A101" s="252"/>
      <c r="B101" s="14"/>
      <c r="C101" s="91"/>
      <c r="E101" s="14"/>
      <c r="F101" s="14"/>
      <c r="G101" s="14"/>
    </row>
    <row r="102" spans="1:7" ht="12.75">
      <c r="A102" s="252" t="s">
        <v>8</v>
      </c>
      <c r="B102" s="14" t="e">
        <f>'4. 2004 Rate Sch. with 4 RSVAs'!B102+'5. 2002 Data &amp; Int. Reg. Assets'!B216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62</v>
      </c>
      <c r="B104" s="17">
        <f>'2. 2002 Base Rate Schedule'!B104</f>
        <v>3.596943013973926</v>
      </c>
    </row>
    <row r="105" spans="1:2" ht="12.75">
      <c r="A105" s="252"/>
      <c r="B105" s="14"/>
    </row>
    <row r="106" spans="1:2" ht="12.75">
      <c r="A106" s="252"/>
      <c r="B106" s="14"/>
    </row>
    <row r="107" spans="1:2" ht="18">
      <c r="A107" s="253" t="s">
        <v>306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14" t="e">
        <f>'4. 2004 Rate Sch. with 4 RSVAs'!B109+'5. 2002 Data &amp; Int. Reg. Assets'!B234</f>
        <v>#DIV/0!</v>
      </c>
    </row>
    <row r="110" spans="1:2" ht="12.75">
      <c r="A110" s="252"/>
      <c r="B110" s="14"/>
    </row>
    <row r="111" spans="1:2" ht="12.75">
      <c r="A111" s="252" t="s">
        <v>62</v>
      </c>
      <c r="B111" s="17">
        <f>'2. 2002 Base Rate Schedule'!B111</f>
        <v>0</v>
      </c>
    </row>
    <row r="112" spans="1:2" ht="12.75">
      <c r="A112" s="252"/>
      <c r="B112" s="14"/>
    </row>
    <row r="113" spans="1:2" ht="12.75">
      <c r="A113" s="252"/>
      <c r="B113" s="14"/>
    </row>
    <row r="114" spans="1:2" ht="18">
      <c r="A114" s="253" t="s">
        <v>307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14" t="e">
        <f>'4. 2004 Rate Sch. with 4 RSVAs'!B116+'5. 2002 Data &amp; Int. Reg. Assets'!B252</f>
        <v>#DIV/0!</v>
      </c>
    </row>
    <row r="117" spans="1:2" ht="12.75">
      <c r="A117" s="252"/>
      <c r="B117" s="14"/>
    </row>
    <row r="118" spans="1:2" ht="12.75">
      <c r="A118" s="252" t="s">
        <v>62</v>
      </c>
      <c r="B118" s="17">
        <f>'2. 2002 Base Rate Schedule'!B118</f>
        <v>0</v>
      </c>
    </row>
    <row r="119" spans="1:2" ht="12.75">
      <c r="A119" s="252"/>
      <c r="B119" s="17"/>
    </row>
    <row r="120" spans="1:2" ht="12.75">
      <c r="A120" s="252"/>
      <c r="B120" s="14"/>
    </row>
    <row r="121" spans="1:2" ht="18">
      <c r="A121" s="253" t="s">
        <v>308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14" t="e">
        <f>'4. 2004 Rate Sch. with 4 RSVAs'!B123+'5. 2002 Data &amp; Int. Reg. Assets'!B270</f>
        <v>#DIV/0!</v>
      </c>
    </row>
    <row r="124" spans="1:2" ht="12.75">
      <c r="A124" s="252"/>
      <c r="B124" s="14"/>
    </row>
    <row r="125" spans="1:2" ht="12.75">
      <c r="A125" s="252" t="s">
        <v>62</v>
      </c>
      <c r="B125" s="17">
        <f>'2. 2002 Base Rate Schedule'!B125</f>
        <v>0</v>
      </c>
    </row>
    <row r="126" spans="1:2" ht="12.75">
      <c r="A126" s="252"/>
      <c r="B126" s="14"/>
    </row>
    <row r="127" spans="1:2" ht="12.75">
      <c r="A127" s="252"/>
      <c r="B127" s="14"/>
    </row>
    <row r="128" spans="1:2" ht="18">
      <c r="A128" s="253" t="s">
        <v>305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14" t="e">
        <f>'4. 2004 Rate Sch. with 4 RSVAs'!B130+'5. 2002 Data &amp; Int. Reg. Assets'!B288</f>
        <v>#DIV/0!</v>
      </c>
    </row>
    <row r="131" spans="1:2" ht="12.75">
      <c r="A131" s="252"/>
      <c r="B131" s="14"/>
    </row>
    <row r="132" spans="1:2" ht="12.75">
      <c r="A132" s="252" t="s">
        <v>62</v>
      </c>
      <c r="B132" s="17">
        <f>'2. 2002 Base Rate Schedule'!B132</f>
        <v>0</v>
      </c>
    </row>
    <row r="134" ht="12.75">
      <c r="B134" s="14"/>
    </row>
    <row r="135" ht="18">
      <c r="A135" s="89"/>
    </row>
    <row r="136" ht="12.75">
      <c r="B136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9"/>
  <sheetViews>
    <sheetView workbookViewId="0" topLeftCell="B33">
      <selection activeCell="G54" sqref="G5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171</v>
      </c>
    </row>
    <row r="2" ht="18">
      <c r="A2" s="1"/>
    </row>
    <row r="3" spans="1:7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1"/>
      <c r="G3" s="104" t="str">
        <f>'2. 2002 Base Rate Schedule'!F3</f>
        <v>ED-1999-0292</v>
      </c>
    </row>
    <row r="4" spans="1:7" ht="18">
      <c r="A4" s="101" t="s">
        <v>3</v>
      </c>
      <c r="B4" s="103" t="str">
        <f>'2. 2002 Base Rate Schedule'!B4</f>
        <v>NICOLE C. LEDUC</v>
      </c>
      <c r="C4" s="15"/>
      <c r="E4" s="101" t="s">
        <v>4</v>
      </c>
      <c r="F4" s="1"/>
      <c r="G4" s="103" t="str">
        <f>'2. 2002 Base Rate Schedule'!F4</f>
        <v>(705) 372-2815</v>
      </c>
    </row>
    <row r="5" spans="1:3" ht="18">
      <c r="A5" s="28" t="s">
        <v>21</v>
      </c>
      <c r="B5" s="103" t="str">
        <f>'2. 2002 Base Rate Schedule'!B5</f>
        <v>nleduc@ntl.sympatico.ca</v>
      </c>
      <c r="C5" s="15"/>
    </row>
    <row r="6" spans="1:3" ht="18">
      <c r="A6" s="101" t="s">
        <v>2</v>
      </c>
      <c r="B6" s="103" t="str">
        <f>'2. 2002 Base Rate Schedule'!B6</f>
        <v>Revised for Regulatory assets</v>
      </c>
      <c r="C6" s="15"/>
    </row>
    <row r="7" spans="1:3" ht="18">
      <c r="A7" s="28" t="s">
        <v>22</v>
      </c>
      <c r="B7" s="220">
        <f>'2. 2002 Base Rate Schedule'!B7</f>
        <v>38054</v>
      </c>
      <c r="C7" s="15"/>
    </row>
    <row r="8" ht="18">
      <c r="C8" s="15"/>
    </row>
    <row r="9" spans="1:2" ht="14.25">
      <c r="A9" s="113" t="s">
        <v>172</v>
      </c>
      <c r="B9" s="4"/>
    </row>
    <row r="10" ht="14.25">
      <c r="A10" s="113" t="s">
        <v>173</v>
      </c>
    </row>
    <row r="11" ht="12.75" customHeight="1"/>
    <row r="12" ht="14.25">
      <c r="A12" s="113" t="s">
        <v>174</v>
      </c>
    </row>
    <row r="13" spans="2:3" ht="12.75">
      <c r="B13" s="9"/>
      <c r="C13" s="57"/>
    </row>
    <row r="14" spans="1:7" ht="14.25">
      <c r="A14" s="113" t="s">
        <v>257</v>
      </c>
      <c r="B14" s="9"/>
      <c r="C14" s="58"/>
      <c r="F14" s="57"/>
      <c r="G14" s="56">
        <v>34428.7172890208</v>
      </c>
    </row>
    <row r="15" spans="1:7" ht="14.25">
      <c r="A15" s="113"/>
      <c r="B15" s="9"/>
      <c r="C15" s="58"/>
      <c r="F15" s="57"/>
      <c r="G15" s="180"/>
    </row>
    <row r="16" ht="12.75">
      <c r="C16" s="7"/>
    </row>
    <row r="17" ht="14.25">
      <c r="A17" s="113"/>
    </row>
    <row r="18" ht="14.25">
      <c r="A18" s="113"/>
    </row>
    <row r="20" spans="1:8" ht="38.25">
      <c r="A20" s="48" t="s">
        <v>133</v>
      </c>
      <c r="B20" s="49" t="s">
        <v>23</v>
      </c>
      <c r="C20" s="50" t="s">
        <v>24</v>
      </c>
      <c r="D20" s="50" t="s">
        <v>88</v>
      </c>
      <c r="E20" s="50" t="s">
        <v>25</v>
      </c>
      <c r="F20" s="50" t="s">
        <v>160</v>
      </c>
      <c r="G20" s="51" t="s">
        <v>175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2" t="s">
        <v>27</v>
      </c>
      <c r="B22" s="59" t="s">
        <v>31</v>
      </c>
      <c r="C22" s="45">
        <f>'3. 2002 Data &amp; add 4 RSVAs'!C22</f>
        <v>27598086</v>
      </c>
      <c r="D22" s="181">
        <f>'3. 2002 Data &amp; add 4 RSVAs'!D22</f>
        <v>2303</v>
      </c>
      <c r="E22" s="60">
        <f>'3. 2002 Data &amp; add 4 RSVAs'!E22</f>
        <v>369833</v>
      </c>
      <c r="F22" s="182">
        <f aca="true" t="shared" si="0" ref="F22:F29">E22/E$37</f>
        <v>0.5377769893283041</v>
      </c>
      <c r="G22" s="262">
        <f>G$38*F22</f>
        <v>18514.97193012494</v>
      </c>
      <c r="H22" s="62"/>
    </row>
    <row r="23" spans="1:8" ht="12.75">
      <c r="A23" s="52" t="s">
        <v>66</v>
      </c>
      <c r="B23" s="59" t="s">
        <v>31</v>
      </c>
      <c r="C23" s="45">
        <f>'3. 2002 Data &amp; add 4 RSVAs'!C23</f>
        <v>12005267</v>
      </c>
      <c r="D23" s="181">
        <f>'3. 2002 Data &amp; add 4 RSVAs'!D23</f>
        <v>392</v>
      </c>
      <c r="E23" s="60">
        <f>'3. 2002 Data &amp; add 4 RSVAs'!E23</f>
        <v>116994</v>
      </c>
      <c r="F23" s="182">
        <f t="shared" si="0"/>
        <v>0.17012186876096944</v>
      </c>
      <c r="G23" s="262">
        <f aca="true" t="shared" si="1" ref="G23:G35">G$38*F23</f>
        <v>5857.077724251316</v>
      </c>
      <c r="H23" s="62"/>
    </row>
    <row r="24" spans="1:8" ht="12.75">
      <c r="A24" s="52" t="s">
        <v>67</v>
      </c>
      <c r="B24" s="63">
        <f>'3. 2002 Data &amp; add 4 RSVAs'!B24</f>
        <v>59974</v>
      </c>
      <c r="C24" s="45">
        <f>'3. 2002 Data &amp; add 4 RSVAs'!C24</f>
        <v>21776077</v>
      </c>
      <c r="D24" s="181">
        <f>'3. 2002 Data &amp; add 4 RSVAs'!D24</f>
        <v>38</v>
      </c>
      <c r="E24" s="60">
        <f>'3. 2002 Data &amp; add 4 RSVAs'!E24</f>
        <v>142253</v>
      </c>
      <c r="F24" s="182">
        <f t="shared" si="0"/>
        <v>0.2068511735375676</v>
      </c>
      <c r="G24" s="262">
        <f t="shared" si="1"/>
        <v>7121.620574627096</v>
      </c>
      <c r="H24" s="62"/>
    </row>
    <row r="25" spans="1:8" ht="12.75">
      <c r="A25" s="52" t="s">
        <v>58</v>
      </c>
      <c r="B25" s="63">
        <f>'3. 2002 Data &amp; add 4 RSVAs'!B25</f>
        <v>0</v>
      </c>
      <c r="C25" s="45">
        <f>'3. 2002 Data &amp; add 4 RSVAs'!C25</f>
        <v>0</v>
      </c>
      <c r="D25" s="181">
        <f>'3. 2002 Data &amp; add 4 RSVAs'!D25</f>
        <v>0</v>
      </c>
      <c r="E25" s="60">
        <f>'3. 2002 Data &amp; add 4 RSVAs'!E25</f>
        <v>0</v>
      </c>
      <c r="F25" s="182">
        <f t="shared" si="0"/>
        <v>0</v>
      </c>
      <c r="G25" s="262">
        <f t="shared" si="1"/>
        <v>0</v>
      </c>
      <c r="H25" s="64"/>
    </row>
    <row r="26" spans="1:8" ht="12.75">
      <c r="A26" s="243" t="s">
        <v>300</v>
      </c>
      <c r="B26" s="63">
        <f>'3. 2002 Data &amp; add 4 RSVAs'!B26</f>
        <v>0</v>
      </c>
      <c r="C26" s="45">
        <f>'3. 2002 Data &amp; add 4 RSVAs'!C26</f>
        <v>0</v>
      </c>
      <c r="D26" s="181">
        <f>'3. 2002 Data &amp; add 4 RSVAs'!D26</f>
        <v>0</v>
      </c>
      <c r="E26" s="60">
        <f>'3. 2002 Data &amp; add 4 RSVAs'!E26</f>
        <v>0</v>
      </c>
      <c r="F26" s="182">
        <f t="shared" si="0"/>
        <v>0</v>
      </c>
      <c r="G26" s="262">
        <f t="shared" si="1"/>
        <v>0</v>
      </c>
      <c r="H26" s="64"/>
    </row>
    <row r="27" spans="1:8" ht="12.75">
      <c r="A27" s="52" t="s">
        <v>5</v>
      </c>
      <c r="B27" s="63">
        <f>'3. 2002 Data &amp; add 4 RSVAs'!B27</f>
        <v>113258</v>
      </c>
      <c r="C27" s="45">
        <f>'3. 2002 Data &amp; add 4 RSVAs'!C27</f>
        <v>46713225</v>
      </c>
      <c r="D27" s="45">
        <f>'3. 2002 Data &amp; add 4 RSVAs'!D27</f>
        <v>3</v>
      </c>
      <c r="E27" s="60">
        <f>'3. 2002 Data &amp; add 4 RSVAs'!E27</f>
        <v>45741</v>
      </c>
      <c r="F27" s="182">
        <f t="shared" si="0"/>
        <v>0.06651233737623727</v>
      </c>
      <c r="G27" s="262">
        <f t="shared" si="1"/>
        <v>2289.9344597584445</v>
      </c>
      <c r="H27" s="64"/>
    </row>
    <row r="28" spans="1:8" ht="12.75">
      <c r="A28" s="52" t="s">
        <v>30</v>
      </c>
      <c r="B28" s="63">
        <f>'3. 2002 Data &amp; add 4 RSVAs'!B28</f>
        <v>0</v>
      </c>
      <c r="C28" s="45">
        <f>'3. 2002 Data &amp; add 4 RSVAs'!C28</f>
        <v>0</v>
      </c>
      <c r="D28" s="181">
        <f>'3. 2002 Data &amp; add 4 RSVAs'!D28</f>
        <v>0</v>
      </c>
      <c r="E28" s="60">
        <f>'3. 2002 Data &amp; add 4 RSVAs'!E28</f>
        <v>0</v>
      </c>
      <c r="F28" s="182">
        <f t="shared" si="0"/>
        <v>0</v>
      </c>
      <c r="G28" s="262">
        <f t="shared" si="1"/>
        <v>0</v>
      </c>
      <c r="H28" s="64"/>
    </row>
    <row r="29" spans="1:8" ht="12.75">
      <c r="A29" s="52" t="s">
        <v>28</v>
      </c>
      <c r="B29" s="63">
        <f>'3. 2002 Data &amp; add 4 RSVAs'!B29</f>
        <v>184</v>
      </c>
      <c r="C29" s="45">
        <f>'3. 2002 Data &amp; add 4 RSVAs'!C29</f>
        <v>63674</v>
      </c>
      <c r="D29" s="45">
        <f>'3. 2002 Data &amp; add 4 RSVAs'!D29</f>
        <v>24</v>
      </c>
      <c r="E29" s="60">
        <f>'3. 2002 Data &amp; add 4 RSVAs'!E29</f>
        <v>2045</v>
      </c>
      <c r="F29" s="182">
        <f t="shared" si="0"/>
        <v>0.0029736501155288517</v>
      </c>
      <c r="G29" s="262">
        <f t="shared" si="1"/>
        <v>102.37895914400688</v>
      </c>
      <c r="H29" s="62"/>
    </row>
    <row r="30" spans="1:8" ht="12.75">
      <c r="A30" s="52" t="s">
        <v>29</v>
      </c>
      <c r="B30" s="63">
        <f>'3. 2002 Data &amp; add 4 RSVAs'!B30</f>
        <v>2988</v>
      </c>
      <c r="C30" s="45">
        <f>'3. 2002 Data &amp; add 4 RSVAs'!C30</f>
        <v>1088697</v>
      </c>
      <c r="D30" s="181">
        <f>'3. 2002 Data &amp; add 4 RSVAs'!D30</f>
        <v>1</v>
      </c>
      <c r="E30" s="60">
        <f>'3. 2002 Data &amp; add 4 RSVAs'!E30</f>
        <v>10841</v>
      </c>
      <c r="F30" s="182">
        <f aca="true" t="shared" si="2" ref="F30:F35">E30/E$37</f>
        <v>0.015763980881392803</v>
      </c>
      <c r="G30" s="262">
        <f t="shared" si="1"/>
        <v>542.7336411150018</v>
      </c>
      <c r="H30" s="62"/>
    </row>
    <row r="31" spans="1:8" ht="12.75">
      <c r="A31" s="243" t="s">
        <v>322</v>
      </c>
      <c r="B31" s="59" t="s">
        <v>31</v>
      </c>
      <c r="C31" s="45">
        <f>'3. 2002 Data &amp; add 4 RSVAs'!C31</f>
        <v>0</v>
      </c>
      <c r="D31" s="181">
        <f>'3. 2002 Data &amp; add 4 RSVAs'!D31</f>
        <v>0</v>
      </c>
      <c r="E31" s="60">
        <f>'3. 2002 Data &amp; add 4 RSVAs'!E31</f>
        <v>0</v>
      </c>
      <c r="F31" s="182">
        <f t="shared" si="2"/>
        <v>0</v>
      </c>
      <c r="G31" s="262">
        <f t="shared" si="1"/>
        <v>0</v>
      </c>
      <c r="H31" s="62"/>
    </row>
    <row r="32" spans="1:8" ht="12.75">
      <c r="A32" s="243" t="s">
        <v>301</v>
      </c>
      <c r="B32" s="59" t="s">
        <v>31</v>
      </c>
      <c r="C32" s="45">
        <f>'3. 2002 Data &amp; add 4 RSVAs'!C32</f>
        <v>0</v>
      </c>
      <c r="D32" s="181">
        <f>'3. 2002 Data &amp; add 4 RSVAs'!D32</f>
        <v>0</v>
      </c>
      <c r="E32" s="60">
        <f>'3. 2002 Data &amp; add 4 RSVAs'!E32</f>
        <v>0</v>
      </c>
      <c r="F32" s="182">
        <f t="shared" si="2"/>
        <v>0</v>
      </c>
      <c r="G32" s="262">
        <f t="shared" si="1"/>
        <v>0</v>
      </c>
      <c r="H32" s="62"/>
    </row>
    <row r="33" spans="1:8" ht="12.75">
      <c r="A33" s="243" t="s">
        <v>303</v>
      </c>
      <c r="B33" s="59" t="s">
        <v>31</v>
      </c>
      <c r="C33" s="45">
        <f>'3. 2002 Data &amp; add 4 RSVAs'!C33</f>
        <v>0</v>
      </c>
      <c r="D33" s="181">
        <f>'3. 2002 Data &amp; add 4 RSVAs'!D33</f>
        <v>0</v>
      </c>
      <c r="E33" s="60">
        <f>'3. 2002 Data &amp; add 4 RSVAs'!E33</f>
        <v>0</v>
      </c>
      <c r="F33" s="182">
        <f t="shared" si="2"/>
        <v>0</v>
      </c>
      <c r="G33" s="262">
        <f t="shared" si="1"/>
        <v>0</v>
      </c>
      <c r="H33" s="62"/>
    </row>
    <row r="34" spans="1:8" ht="12.75">
      <c r="A34" s="243" t="s">
        <v>302</v>
      </c>
      <c r="B34" s="63">
        <f>'3. 2002 Data &amp; add 4 RSVAs'!B34</f>
        <v>0</v>
      </c>
      <c r="C34" s="45">
        <f>'3. 2002 Data &amp; add 4 RSVAs'!C34</f>
        <v>0</v>
      </c>
      <c r="D34" s="181">
        <f>'3. 2002 Data &amp; add 4 RSVAs'!D34</f>
        <v>0</v>
      </c>
      <c r="E34" s="60">
        <f>'3. 2002 Data &amp; add 4 RSVAs'!E34</f>
        <v>0</v>
      </c>
      <c r="F34" s="182">
        <f t="shared" si="2"/>
        <v>0</v>
      </c>
      <c r="G34" s="262">
        <f t="shared" si="1"/>
        <v>0</v>
      </c>
      <c r="H34" s="62"/>
    </row>
    <row r="35" spans="1:8" ht="12.75">
      <c r="A35" s="243" t="s">
        <v>304</v>
      </c>
      <c r="B35" s="59" t="s">
        <v>31</v>
      </c>
      <c r="C35" s="45">
        <f>'3. 2002 Data &amp; add 4 RSVAs'!C35</f>
        <v>0</v>
      </c>
      <c r="D35" s="181">
        <f>'3. 2002 Data &amp; add 4 RSVAs'!D35</f>
        <v>0</v>
      </c>
      <c r="E35" s="60">
        <f>'3. 2002 Data &amp; add 4 RSVAs'!E35</f>
        <v>0</v>
      </c>
      <c r="F35" s="182">
        <f t="shared" si="2"/>
        <v>0</v>
      </c>
      <c r="G35" s="262">
        <f t="shared" si="1"/>
        <v>0</v>
      </c>
      <c r="H35" s="65"/>
    </row>
    <row r="36" spans="1:8" ht="12.75">
      <c r="A36" s="52"/>
      <c r="B36" s="66"/>
      <c r="C36" s="67"/>
      <c r="D36" s="68"/>
      <c r="E36" s="66"/>
      <c r="F36" s="66"/>
      <c r="G36" s="61"/>
      <c r="H36" s="58"/>
    </row>
    <row r="37" spans="1:8" ht="12.75">
      <c r="A37" s="52" t="s">
        <v>26</v>
      </c>
      <c r="B37" s="37"/>
      <c r="C37" s="185">
        <f>SUM(C22:C35)</f>
        <v>109245026</v>
      </c>
      <c r="D37" s="185">
        <f>SUM(D22:D35)</f>
        <v>2761</v>
      </c>
      <c r="E37" s="110">
        <f>SUM(E22:E35)</f>
        <v>687707</v>
      </c>
      <c r="F37" s="186">
        <f>SUM(F22:F35)</f>
        <v>1</v>
      </c>
      <c r="G37" s="41">
        <f>SUM(G22:G35)</f>
        <v>34428.71728902081</v>
      </c>
      <c r="H37" s="58"/>
    </row>
    <row r="38" spans="1:8" ht="12.75">
      <c r="A38" s="36"/>
      <c r="B38" s="37"/>
      <c r="C38" s="37" t="s">
        <v>161</v>
      </c>
      <c r="F38" s="37"/>
      <c r="G38" s="96">
        <f>G14</f>
        <v>34428.7172890208</v>
      </c>
      <c r="H38" s="69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4" t="s">
        <v>34</v>
      </c>
    </row>
    <row r="42" ht="10.5" customHeight="1">
      <c r="A42" s="28"/>
    </row>
    <row r="43" ht="15">
      <c r="A43" s="32" t="s">
        <v>176</v>
      </c>
    </row>
    <row r="44" ht="9" customHeight="1">
      <c r="A44" s="32"/>
    </row>
    <row r="45" spans="1:4" ht="51.75" customHeight="1">
      <c r="A45" s="32"/>
      <c r="B45" s="25" t="s">
        <v>145</v>
      </c>
      <c r="C45" s="25" t="s">
        <v>146</v>
      </c>
      <c r="D45" s="25" t="s">
        <v>177</v>
      </c>
    </row>
    <row r="46" spans="1:3" ht="15">
      <c r="A46" s="32"/>
      <c r="B46" s="33" t="s">
        <v>32</v>
      </c>
      <c r="C46" s="33" t="s">
        <v>32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178</v>
      </c>
      <c r="B49" s="58">
        <f>D49*B47</f>
        <v>18514.97193012494</v>
      </c>
      <c r="C49" s="58">
        <f>D49*C47</f>
        <v>0</v>
      </c>
      <c r="D49" s="58">
        <f>G22</f>
        <v>18514.97193012494</v>
      </c>
    </row>
    <row r="50" spans="1:4" ht="12.75">
      <c r="A50" t="s">
        <v>144</v>
      </c>
      <c r="B50" s="58"/>
      <c r="C50" s="58"/>
      <c r="D50" s="58"/>
    </row>
    <row r="51" spans="2:4" ht="12.75">
      <c r="B51" s="58"/>
      <c r="C51" s="58"/>
      <c r="D51" s="58"/>
    </row>
    <row r="52" spans="1:2" ht="12.75">
      <c r="A52" t="s">
        <v>155</v>
      </c>
      <c r="B52" s="12">
        <f>C22</f>
        <v>27598086</v>
      </c>
    </row>
    <row r="54" spans="1:2" ht="12.75">
      <c r="A54" t="s">
        <v>33</v>
      </c>
      <c r="B54" s="70">
        <f>B49/B52</f>
        <v>0.000670878840298017</v>
      </c>
    </row>
    <row r="55" ht="12.75">
      <c r="A55" t="s">
        <v>36</v>
      </c>
    </row>
    <row r="56" ht="12.75">
      <c r="A56" t="s">
        <v>37</v>
      </c>
    </row>
    <row r="59" ht="15.75">
      <c r="A59" s="54" t="s">
        <v>35</v>
      </c>
    </row>
    <row r="60" ht="7.5" customHeight="1">
      <c r="A60" s="54"/>
    </row>
    <row r="61" ht="15">
      <c r="A61" s="32" t="s">
        <v>176</v>
      </c>
    </row>
    <row r="62" ht="10.5" customHeight="1">
      <c r="A62" s="32"/>
    </row>
    <row r="63" spans="1:4" ht="52.5" customHeight="1">
      <c r="A63" s="32"/>
      <c r="B63" s="25" t="s">
        <v>145</v>
      </c>
      <c r="C63" s="25" t="s">
        <v>146</v>
      </c>
      <c r="D63" s="25" t="s">
        <v>177</v>
      </c>
    </row>
    <row r="64" spans="1:3" ht="13.5" customHeight="1">
      <c r="A64" s="32"/>
      <c r="B64" s="33" t="s">
        <v>32</v>
      </c>
      <c r="C64" s="33" t="s">
        <v>32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178</v>
      </c>
      <c r="B67" s="58">
        <f>D67*B65</f>
        <v>5857.077724251316</v>
      </c>
      <c r="C67" s="58">
        <f>D67*C65</f>
        <v>0</v>
      </c>
      <c r="D67" s="58">
        <f>G23</f>
        <v>5857.077724251316</v>
      </c>
    </row>
    <row r="68" spans="1:4" ht="12.75">
      <c r="A68" t="s">
        <v>147</v>
      </c>
      <c r="B68" s="58"/>
      <c r="C68" s="58"/>
      <c r="D68" s="58"/>
    </row>
    <row r="69" spans="2:4" ht="12.75">
      <c r="B69" s="58"/>
      <c r="C69" s="58"/>
      <c r="D69" s="58"/>
    </row>
    <row r="70" spans="1:2" ht="12.75">
      <c r="A70" t="s">
        <v>155</v>
      </c>
      <c r="B70" s="12">
        <f>C23</f>
        <v>12005267</v>
      </c>
    </row>
    <row r="72" spans="1:2" ht="12.75">
      <c r="A72" t="s">
        <v>33</v>
      </c>
      <c r="B72" s="70">
        <f>B67/B70</f>
        <v>0.0004878756735898765</v>
      </c>
    </row>
    <row r="73" ht="12.75">
      <c r="A73" t="s">
        <v>36</v>
      </c>
    </row>
    <row r="74" ht="12.75">
      <c r="A74" t="s">
        <v>37</v>
      </c>
    </row>
    <row r="76" ht="12.75">
      <c r="C76" s="58"/>
    </row>
    <row r="77" ht="15.75">
      <c r="A77" s="54" t="s">
        <v>38</v>
      </c>
    </row>
    <row r="78" ht="9" customHeight="1">
      <c r="A78" s="54"/>
    </row>
    <row r="79" ht="15">
      <c r="A79" s="32" t="s">
        <v>176</v>
      </c>
    </row>
    <row r="80" ht="9" customHeight="1">
      <c r="A80" s="32"/>
    </row>
    <row r="81" spans="1:4" ht="54" customHeight="1">
      <c r="A81" s="32"/>
      <c r="B81" s="25" t="s">
        <v>145</v>
      </c>
      <c r="C81" s="25" t="s">
        <v>146</v>
      </c>
      <c r="D81" s="25" t="s">
        <v>177</v>
      </c>
    </row>
    <row r="82" spans="1:3" ht="15">
      <c r="A82" s="32"/>
      <c r="B82" s="33" t="s">
        <v>32</v>
      </c>
      <c r="C82" s="33" t="s">
        <v>32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178</v>
      </c>
      <c r="B85" s="58">
        <f>D85*B83</f>
        <v>7121.620574627096</v>
      </c>
      <c r="C85" s="58">
        <f>D85*C83</f>
        <v>0</v>
      </c>
      <c r="D85" s="58">
        <f>G24</f>
        <v>7121.620574627096</v>
      </c>
    </row>
    <row r="86" spans="1:4" ht="12.75">
      <c r="A86" t="s">
        <v>148</v>
      </c>
      <c r="B86" s="58"/>
      <c r="C86" s="58"/>
      <c r="D86" s="58"/>
    </row>
    <row r="87" spans="2:4" ht="12.75">
      <c r="B87" s="58"/>
      <c r="C87" s="58"/>
      <c r="D87" s="58"/>
    </row>
    <row r="88" spans="1:2" ht="12.75">
      <c r="A88" t="s">
        <v>154</v>
      </c>
      <c r="B88" s="12">
        <f>B24</f>
        <v>59974</v>
      </c>
    </row>
    <row r="90" spans="1:2" ht="12.75">
      <c r="A90" t="s">
        <v>40</v>
      </c>
      <c r="B90" s="70">
        <f>B85/B88</f>
        <v>0.11874513246785434</v>
      </c>
    </row>
    <row r="91" ht="12.75">
      <c r="A91" t="s">
        <v>48</v>
      </c>
    </row>
    <row r="92" ht="12.75">
      <c r="A92" t="s">
        <v>37</v>
      </c>
    </row>
    <row r="94" spans="2:4" ht="12.75">
      <c r="B94" s="58"/>
      <c r="C94" s="58"/>
      <c r="D94" s="58"/>
    </row>
    <row r="95" ht="15.75">
      <c r="A95" s="54" t="s">
        <v>41</v>
      </c>
    </row>
    <row r="96" ht="9" customHeight="1">
      <c r="A96" s="54"/>
    </row>
    <row r="97" ht="15">
      <c r="A97" s="32" t="s">
        <v>315</v>
      </c>
    </row>
    <row r="98" ht="6" customHeight="1">
      <c r="A98" s="32"/>
    </row>
    <row r="99" spans="1:4" ht="51" customHeight="1">
      <c r="A99" s="32"/>
      <c r="B99" s="25" t="s">
        <v>145</v>
      </c>
      <c r="C99" s="25" t="s">
        <v>146</v>
      </c>
      <c r="D99" s="25" t="s">
        <v>177</v>
      </c>
    </row>
    <row r="100" spans="1:3" ht="15">
      <c r="A100" s="32"/>
      <c r="B100" s="33" t="s">
        <v>32</v>
      </c>
      <c r="C100" s="33" t="s">
        <v>32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178</v>
      </c>
      <c r="B103" s="58">
        <f>D103*B101</f>
        <v>0</v>
      </c>
      <c r="C103" s="58">
        <f>D103*C101</f>
        <v>0</v>
      </c>
      <c r="D103" s="58">
        <f>G25</f>
        <v>0</v>
      </c>
    </row>
    <row r="104" spans="1:4" ht="12.75">
      <c r="A104" t="s">
        <v>151</v>
      </c>
      <c r="B104" s="58"/>
      <c r="C104" s="58"/>
      <c r="D104" s="58"/>
    </row>
    <row r="105" spans="2:4" ht="12.75">
      <c r="B105" s="58"/>
      <c r="C105" s="58"/>
      <c r="D105" s="58"/>
    </row>
    <row r="106" spans="1:2" ht="12.75">
      <c r="A106" t="s">
        <v>154</v>
      </c>
      <c r="B106" s="12">
        <f>B25</f>
        <v>0</v>
      </c>
    </row>
    <row r="108" spans="1:2" ht="12.75">
      <c r="A108" t="s">
        <v>40</v>
      </c>
      <c r="B108" s="70" t="e">
        <f>B103/B106</f>
        <v>#DIV/0!</v>
      </c>
    </row>
    <row r="109" ht="12.75">
      <c r="A109" t="s">
        <v>48</v>
      </c>
    </row>
    <row r="110" ht="12.75">
      <c r="A110" t="s">
        <v>37</v>
      </c>
    </row>
    <row r="113" ht="15.75">
      <c r="A113" s="254" t="s">
        <v>300</v>
      </c>
    </row>
    <row r="114" ht="15.75">
      <c r="A114" s="254"/>
    </row>
    <row r="115" ht="15">
      <c r="A115" s="255" t="s">
        <v>314</v>
      </c>
    </row>
    <row r="116" ht="15">
      <c r="A116" s="255"/>
    </row>
    <row r="117" spans="1:4" ht="51">
      <c r="A117" s="255"/>
      <c r="B117" s="25" t="s">
        <v>145</v>
      </c>
      <c r="C117" s="25" t="s">
        <v>146</v>
      </c>
      <c r="D117" s="25" t="s">
        <v>177</v>
      </c>
    </row>
    <row r="118" spans="1:3" ht="15">
      <c r="A118" s="255"/>
      <c r="B118" s="33" t="s">
        <v>32</v>
      </c>
      <c r="C118" s="33" t="s">
        <v>32</v>
      </c>
    </row>
    <row r="119" spans="1:4" ht="15">
      <c r="A119" s="255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52"/>
      <c r="B120" s="25"/>
      <c r="C120" s="25"/>
      <c r="D120" s="25"/>
    </row>
    <row r="121" spans="1:4" ht="12.75">
      <c r="A121" s="252" t="s">
        <v>178</v>
      </c>
      <c r="B121" s="58">
        <f>D121*B119</f>
        <v>0</v>
      </c>
      <c r="C121" s="58">
        <f>D121*C119</f>
        <v>0</v>
      </c>
      <c r="D121" s="58">
        <f>G26</f>
        <v>0</v>
      </c>
    </row>
    <row r="122" spans="1:4" ht="12.75">
      <c r="A122" s="252" t="s">
        <v>151</v>
      </c>
      <c r="B122" s="58"/>
      <c r="C122" s="58"/>
      <c r="D122" s="58"/>
    </row>
    <row r="123" spans="1:4" ht="12.75">
      <c r="A123" s="252"/>
      <c r="B123" s="58"/>
      <c r="C123" s="58"/>
      <c r="D123" s="58"/>
    </row>
    <row r="124" spans="1:2" ht="12.75">
      <c r="A124" s="252" t="s">
        <v>154</v>
      </c>
      <c r="B124" s="12">
        <f>B26</f>
        <v>0</v>
      </c>
    </row>
    <row r="125" ht="12.75">
      <c r="A125" s="252"/>
    </row>
    <row r="126" spans="1:2" ht="12.75">
      <c r="A126" s="252" t="s">
        <v>40</v>
      </c>
      <c r="B126" s="70" t="e">
        <f>B121/B124</f>
        <v>#DIV/0!</v>
      </c>
    </row>
    <row r="127" ht="12.75">
      <c r="A127" s="252" t="s">
        <v>48</v>
      </c>
    </row>
    <row r="128" ht="12.75">
      <c r="A128" s="252" t="s">
        <v>37</v>
      </c>
    </row>
    <row r="131" ht="15.75">
      <c r="A131" s="54" t="s">
        <v>43</v>
      </c>
    </row>
    <row r="132" ht="10.5" customHeight="1">
      <c r="A132" s="54"/>
    </row>
    <row r="133" ht="15">
      <c r="A133" s="32" t="s">
        <v>315</v>
      </c>
    </row>
    <row r="134" ht="9.75" customHeight="1">
      <c r="A134" s="32"/>
    </row>
    <row r="135" spans="1:4" ht="51.75" customHeight="1">
      <c r="A135" s="32"/>
      <c r="B135" s="25" t="s">
        <v>145</v>
      </c>
      <c r="C135" s="25" t="s">
        <v>146</v>
      </c>
      <c r="D135" s="25" t="s">
        <v>177</v>
      </c>
    </row>
    <row r="136" spans="1:3" ht="15">
      <c r="A136" s="32"/>
      <c r="B136" s="33" t="s">
        <v>32</v>
      </c>
      <c r="C136" s="33" t="s">
        <v>32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178</v>
      </c>
      <c r="B139" s="58">
        <f>D139*B137</f>
        <v>2289.9344597584445</v>
      </c>
      <c r="C139" s="58">
        <f>D139*C137</f>
        <v>0</v>
      </c>
      <c r="D139" s="58">
        <f>G27</f>
        <v>2289.9344597584445</v>
      </c>
    </row>
    <row r="140" spans="1:4" ht="12.75">
      <c r="A140" t="s">
        <v>39</v>
      </c>
      <c r="B140" s="58"/>
      <c r="C140" s="58"/>
      <c r="D140" s="58"/>
    </row>
    <row r="141" spans="2:4" ht="12.75">
      <c r="B141" s="58"/>
      <c r="C141" s="58"/>
      <c r="D141" s="58"/>
    </row>
    <row r="142" spans="1:2" ht="12.75">
      <c r="A142" t="s">
        <v>154</v>
      </c>
      <c r="B142" s="12">
        <f>B27</f>
        <v>113258</v>
      </c>
    </row>
    <row r="144" spans="1:2" ht="12.75">
      <c r="A144" t="s">
        <v>40</v>
      </c>
      <c r="B144" s="70">
        <f>B139/B142</f>
        <v>0.0202187435744799</v>
      </c>
    </row>
    <row r="145" ht="12.75">
      <c r="A145" t="s">
        <v>48</v>
      </c>
    </row>
    <row r="146" ht="12.75">
      <c r="A146" t="s">
        <v>37</v>
      </c>
    </row>
    <row r="149" ht="15.75">
      <c r="A149" s="54" t="s">
        <v>45</v>
      </c>
    </row>
    <row r="150" ht="10.5" customHeight="1">
      <c r="A150" s="54"/>
    </row>
    <row r="151" ht="15">
      <c r="A151" s="32" t="s">
        <v>315</v>
      </c>
    </row>
    <row r="152" ht="9" customHeight="1">
      <c r="A152" s="32"/>
    </row>
    <row r="153" spans="1:4" ht="54.75" customHeight="1">
      <c r="A153" s="32"/>
      <c r="B153" s="25" t="s">
        <v>145</v>
      </c>
      <c r="C153" s="25" t="s">
        <v>146</v>
      </c>
      <c r="D153" s="25" t="s">
        <v>177</v>
      </c>
    </row>
    <row r="154" spans="1:3" ht="15">
      <c r="A154" s="32"/>
      <c r="B154" s="33" t="s">
        <v>32</v>
      </c>
      <c r="C154" s="33" t="s">
        <v>32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178</v>
      </c>
      <c r="B157" s="58">
        <f>D157*B155</f>
        <v>0</v>
      </c>
      <c r="C157" s="58">
        <f>D157*C155</f>
        <v>0</v>
      </c>
      <c r="D157" s="58">
        <f>G28</f>
        <v>0</v>
      </c>
    </row>
    <row r="158" spans="1:4" ht="12.75">
      <c r="A158" t="s">
        <v>42</v>
      </c>
      <c r="B158" s="58"/>
      <c r="C158" s="58"/>
      <c r="D158" s="58"/>
    </row>
    <row r="159" spans="2:4" ht="12.75">
      <c r="B159" s="58"/>
      <c r="C159" s="58"/>
      <c r="D159" s="58"/>
    </row>
    <row r="160" spans="1:2" ht="12.75">
      <c r="A160" t="s">
        <v>154</v>
      </c>
      <c r="B160" s="12">
        <f>B28</f>
        <v>0</v>
      </c>
    </row>
    <row r="162" spans="1:2" ht="12.75">
      <c r="A162" t="s">
        <v>40</v>
      </c>
      <c r="B162" s="70" t="e">
        <f>B157/B160</f>
        <v>#DIV/0!</v>
      </c>
    </row>
    <row r="163" ht="12.75">
      <c r="A163" t="s">
        <v>48</v>
      </c>
    </row>
    <row r="164" ht="12.75">
      <c r="A164" t="s">
        <v>37</v>
      </c>
    </row>
    <row r="167" ht="15.75">
      <c r="A167" s="54" t="s">
        <v>49</v>
      </c>
    </row>
    <row r="168" ht="6.75" customHeight="1">
      <c r="A168" s="54"/>
    </row>
    <row r="169" ht="15">
      <c r="A169" s="32" t="s">
        <v>176</v>
      </c>
    </row>
    <row r="170" ht="6.75" customHeight="1">
      <c r="A170" s="32"/>
    </row>
    <row r="171" spans="1:4" ht="54" customHeight="1">
      <c r="A171" s="32"/>
      <c r="B171" s="25" t="s">
        <v>145</v>
      </c>
      <c r="C171" s="25" t="s">
        <v>146</v>
      </c>
      <c r="D171" s="25" t="s">
        <v>177</v>
      </c>
    </row>
    <row r="172" spans="1:3" ht="15">
      <c r="A172" s="32"/>
      <c r="B172" s="33" t="s">
        <v>32</v>
      </c>
      <c r="C172" s="33" t="s">
        <v>32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178</v>
      </c>
      <c r="B175" s="58">
        <f>D175*B173</f>
        <v>102.37895914400688</v>
      </c>
      <c r="C175" s="58">
        <f>D175*C173</f>
        <v>0</v>
      </c>
      <c r="D175" s="58">
        <f>G29</f>
        <v>102.37895914400688</v>
      </c>
    </row>
    <row r="176" spans="1:4" ht="12.75">
      <c r="A176" t="s">
        <v>44</v>
      </c>
      <c r="B176" s="58"/>
      <c r="C176" s="58"/>
      <c r="D176" s="58"/>
    </row>
    <row r="177" spans="2:4" ht="12.75">
      <c r="B177" s="58"/>
      <c r="C177" s="58"/>
      <c r="D177" s="58"/>
    </row>
    <row r="178" spans="1:2" ht="12.75">
      <c r="A178" t="s">
        <v>154</v>
      </c>
      <c r="B178" s="12">
        <f>B29</f>
        <v>184</v>
      </c>
    </row>
    <row r="180" spans="1:2" ht="12.75">
      <c r="A180" t="s">
        <v>40</v>
      </c>
      <c r="B180" s="70">
        <f>B175/B178</f>
        <v>0.5564073866522113</v>
      </c>
    </row>
    <row r="181" ht="12.75">
      <c r="A181" t="s">
        <v>48</v>
      </c>
    </row>
    <row r="182" ht="12.75">
      <c r="A182" t="s">
        <v>37</v>
      </c>
    </row>
    <row r="185" ht="15.75">
      <c r="A185" s="54" t="s">
        <v>47</v>
      </c>
    </row>
    <row r="186" ht="9.75" customHeight="1">
      <c r="A186" s="54"/>
    </row>
    <row r="187" ht="15">
      <c r="A187" s="32" t="s">
        <v>176</v>
      </c>
    </row>
    <row r="188" ht="9" customHeight="1">
      <c r="A188" s="32"/>
    </row>
    <row r="189" spans="1:7" ht="54.75" customHeight="1">
      <c r="A189" s="32"/>
      <c r="B189" s="25" t="s">
        <v>145</v>
      </c>
      <c r="C189" s="25" t="s">
        <v>146</v>
      </c>
      <c r="D189" s="25" t="s">
        <v>177</v>
      </c>
      <c r="G189" s="25"/>
    </row>
    <row r="190" spans="1:3" ht="15">
      <c r="A190" s="32"/>
      <c r="B190" s="33" t="s">
        <v>32</v>
      </c>
      <c r="C190" s="33" t="s">
        <v>32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178</v>
      </c>
      <c r="B193" s="58">
        <f>D193*B191</f>
        <v>542.7336411150018</v>
      </c>
      <c r="C193" s="58">
        <f>D193*C191</f>
        <v>0</v>
      </c>
      <c r="D193" s="58">
        <f>G30</f>
        <v>542.7336411150018</v>
      </c>
    </row>
    <row r="194" spans="1:4" ht="12.75">
      <c r="A194" t="s">
        <v>46</v>
      </c>
      <c r="B194" s="58"/>
      <c r="C194" s="58"/>
      <c r="D194" s="58"/>
    </row>
    <row r="195" spans="2:4" ht="12.75">
      <c r="B195" s="58"/>
      <c r="C195" s="58"/>
      <c r="D195" s="58"/>
    </row>
    <row r="196" spans="1:2" ht="12.75">
      <c r="A196" t="s">
        <v>154</v>
      </c>
      <c r="B196" s="12">
        <f>B30</f>
        <v>2988</v>
      </c>
    </row>
    <row r="198" spans="1:2" ht="12.75">
      <c r="A198" t="s">
        <v>40</v>
      </c>
      <c r="B198" s="70">
        <f>B193/B196</f>
        <v>0.18163776476405682</v>
      </c>
    </row>
    <row r="199" ht="12.75">
      <c r="A199" t="s">
        <v>48</v>
      </c>
    </row>
    <row r="200" ht="12.75">
      <c r="A200" t="s">
        <v>37</v>
      </c>
    </row>
    <row r="202" ht="15.75">
      <c r="A202" s="254" t="s">
        <v>322</v>
      </c>
    </row>
    <row r="203" ht="15.75">
      <c r="A203" s="256"/>
    </row>
    <row r="204" ht="15">
      <c r="A204" s="255" t="s">
        <v>149</v>
      </c>
    </row>
    <row r="205" ht="15">
      <c r="A205" s="255"/>
    </row>
    <row r="206" spans="1:4" ht="51">
      <c r="A206" s="255"/>
      <c r="B206" s="25" t="s">
        <v>145</v>
      </c>
      <c r="C206" s="25" t="s">
        <v>146</v>
      </c>
      <c r="D206" s="25" t="s">
        <v>177</v>
      </c>
    </row>
    <row r="207" spans="1:3" ht="15">
      <c r="A207" s="255"/>
      <c r="B207" s="33" t="s">
        <v>32</v>
      </c>
      <c r="C207" s="33" t="s">
        <v>32</v>
      </c>
    </row>
    <row r="208" spans="1:4" ht="15">
      <c r="A208" s="255"/>
      <c r="B208" s="34">
        <v>1</v>
      </c>
      <c r="C208" s="34">
        <f>1-B208</f>
        <v>0</v>
      </c>
      <c r="D208" s="35">
        <f>B208+C208</f>
        <v>1</v>
      </c>
    </row>
    <row r="209" spans="1:4" ht="12.75">
      <c r="A209" s="252"/>
      <c r="B209" s="25"/>
      <c r="C209" s="25"/>
      <c r="D209" s="25"/>
    </row>
    <row r="210" spans="1:4" ht="12.75">
      <c r="A210" s="252" t="s">
        <v>163</v>
      </c>
      <c r="B210" s="58">
        <f>D210*B208</f>
        <v>0</v>
      </c>
      <c r="C210" s="58">
        <f>D210*C208</f>
        <v>0</v>
      </c>
      <c r="D210" s="58">
        <f>G31</f>
        <v>0</v>
      </c>
    </row>
    <row r="211" spans="1:4" ht="12.75">
      <c r="A211" s="252" t="s">
        <v>144</v>
      </c>
      <c r="B211" s="58"/>
      <c r="C211" s="58"/>
      <c r="D211" s="58"/>
    </row>
    <row r="212" spans="1:4" ht="12.75">
      <c r="A212" s="252"/>
      <c r="B212" s="58"/>
      <c r="C212" s="58"/>
      <c r="D212" s="58"/>
    </row>
    <row r="213" spans="1:2" ht="12.75">
      <c r="A213" s="252" t="s">
        <v>155</v>
      </c>
      <c r="B213" s="12">
        <f>C31</f>
        <v>0</v>
      </c>
    </row>
    <row r="214" ht="12.75">
      <c r="A214" s="252"/>
    </row>
    <row r="215" spans="1:2" ht="12.75">
      <c r="A215" s="252" t="s">
        <v>33</v>
      </c>
      <c r="B215" s="70" t="e">
        <f>B210/B213</f>
        <v>#DIV/0!</v>
      </c>
    </row>
    <row r="216" ht="12.75">
      <c r="A216" s="252" t="s">
        <v>36</v>
      </c>
    </row>
    <row r="217" ht="12.75">
      <c r="A217" s="252" t="s">
        <v>37</v>
      </c>
    </row>
    <row r="220" ht="15.75">
      <c r="A220" s="254" t="s">
        <v>312</v>
      </c>
    </row>
    <row r="221" ht="15.75">
      <c r="A221" s="256"/>
    </row>
    <row r="222" ht="15">
      <c r="A222" s="255" t="s">
        <v>149</v>
      </c>
    </row>
    <row r="223" ht="15">
      <c r="A223" s="255"/>
    </row>
    <row r="224" spans="1:4" ht="51">
      <c r="A224" s="255"/>
      <c r="B224" s="25" t="s">
        <v>145</v>
      </c>
      <c r="C224" s="25" t="s">
        <v>146</v>
      </c>
      <c r="D224" s="25" t="s">
        <v>177</v>
      </c>
    </row>
    <row r="225" spans="1:3" ht="15">
      <c r="A225" s="255"/>
      <c r="B225" s="33" t="s">
        <v>32</v>
      </c>
      <c r="C225" s="33" t="s">
        <v>32</v>
      </c>
    </row>
    <row r="226" spans="1:4" ht="15">
      <c r="A226" s="255"/>
      <c r="B226" s="34">
        <v>1</v>
      </c>
      <c r="C226" s="34">
        <f>1-B226</f>
        <v>0</v>
      </c>
      <c r="D226" s="35">
        <f>B226+C226</f>
        <v>1</v>
      </c>
    </row>
    <row r="227" spans="1:4" ht="12.75">
      <c r="A227" s="252"/>
      <c r="B227" s="25"/>
      <c r="C227" s="25"/>
      <c r="D227" s="25"/>
    </row>
    <row r="228" spans="1:4" ht="12.75">
      <c r="A228" s="252" t="s">
        <v>163</v>
      </c>
      <c r="B228" s="58">
        <f>D228*B226</f>
        <v>0</v>
      </c>
      <c r="C228" s="58">
        <f>D228*C226</f>
        <v>0</v>
      </c>
      <c r="D228" s="58">
        <f>G32</f>
        <v>0</v>
      </c>
    </row>
    <row r="229" spans="1:4" ht="12.75">
      <c r="A229" s="252" t="s">
        <v>144</v>
      </c>
      <c r="B229" s="58"/>
      <c r="C229" s="58"/>
      <c r="D229" s="58"/>
    </row>
    <row r="230" spans="1:4" ht="12.75">
      <c r="A230" s="252"/>
      <c r="B230" s="58"/>
      <c r="C230" s="58"/>
      <c r="D230" s="58"/>
    </row>
    <row r="231" spans="1:2" ht="12.75">
      <c r="A231" s="252" t="s">
        <v>155</v>
      </c>
      <c r="B231" s="12">
        <f>C32</f>
        <v>0</v>
      </c>
    </row>
    <row r="232" ht="12.75">
      <c r="A232" s="252"/>
    </row>
    <row r="233" spans="1:2" ht="12.75">
      <c r="A233" s="252" t="s">
        <v>33</v>
      </c>
      <c r="B233" s="70" t="e">
        <f>B228/B231</f>
        <v>#DIV/0!</v>
      </c>
    </row>
    <row r="234" ht="12.75">
      <c r="A234" s="252" t="s">
        <v>36</v>
      </c>
    </row>
    <row r="235" ht="12.75">
      <c r="A235" s="252" t="s">
        <v>37</v>
      </c>
    </row>
    <row r="238" ht="15.75">
      <c r="A238" s="254" t="s">
        <v>311</v>
      </c>
    </row>
    <row r="239" ht="15.75">
      <c r="A239" s="254"/>
    </row>
    <row r="240" ht="15">
      <c r="A240" s="255" t="s">
        <v>149</v>
      </c>
    </row>
    <row r="241" ht="15">
      <c r="A241" s="255"/>
    </row>
    <row r="242" spans="1:4" ht="51">
      <c r="A242" s="255"/>
      <c r="B242" s="25" t="s">
        <v>145</v>
      </c>
      <c r="C242" s="25" t="s">
        <v>146</v>
      </c>
      <c r="D242" s="25" t="s">
        <v>177</v>
      </c>
    </row>
    <row r="243" spans="1:3" ht="15">
      <c r="A243" s="255"/>
      <c r="B243" s="33" t="s">
        <v>32</v>
      </c>
      <c r="C243" s="33" t="s">
        <v>32</v>
      </c>
    </row>
    <row r="244" spans="1:4" ht="15">
      <c r="A244" s="255"/>
      <c r="B244" s="34">
        <v>1</v>
      </c>
      <c r="C244" s="34">
        <f>1-B244</f>
        <v>0</v>
      </c>
      <c r="D244" s="35">
        <f>B244+C244</f>
        <v>1</v>
      </c>
    </row>
    <row r="245" spans="1:4" ht="12.75">
      <c r="A245" s="252"/>
      <c r="B245" s="25"/>
      <c r="C245" s="25"/>
      <c r="D245" s="25"/>
    </row>
    <row r="246" spans="1:4" ht="12.75">
      <c r="A246" s="252" t="s">
        <v>163</v>
      </c>
      <c r="B246" s="58">
        <f>D246*B244</f>
        <v>0</v>
      </c>
      <c r="C246" s="58">
        <f>D246*C244</f>
        <v>0</v>
      </c>
      <c r="D246" s="58">
        <f>G33</f>
        <v>0</v>
      </c>
    </row>
    <row r="247" spans="1:4" ht="12.75">
      <c r="A247" s="252" t="s">
        <v>147</v>
      </c>
      <c r="B247" s="58"/>
      <c r="C247" s="58"/>
      <c r="D247" s="58"/>
    </row>
    <row r="248" spans="1:4" ht="12.75">
      <c r="A248" s="252"/>
      <c r="B248" s="58"/>
      <c r="C248" s="58"/>
      <c r="D248" s="58"/>
    </row>
    <row r="249" spans="1:2" ht="12.75">
      <c r="A249" s="252" t="s">
        <v>155</v>
      </c>
      <c r="B249" s="12">
        <f>C33</f>
        <v>0</v>
      </c>
    </row>
    <row r="250" ht="12.75">
      <c r="A250" s="252"/>
    </row>
    <row r="251" spans="1:2" ht="12.75">
      <c r="A251" s="252" t="s">
        <v>33</v>
      </c>
      <c r="B251" s="70" t="e">
        <f>B246/B249</f>
        <v>#DIV/0!</v>
      </c>
    </row>
    <row r="252" ht="12.75">
      <c r="A252" s="252" t="s">
        <v>36</v>
      </c>
    </row>
    <row r="253" ht="12.75">
      <c r="A253" s="252" t="s">
        <v>37</v>
      </c>
    </row>
    <row r="255" ht="12.75">
      <c r="C255" s="58"/>
    </row>
    <row r="256" ht="15.75">
      <c r="A256" s="254" t="s">
        <v>310</v>
      </c>
    </row>
    <row r="257" ht="15.75">
      <c r="A257" s="254"/>
    </row>
    <row r="258" ht="15">
      <c r="A258" s="255" t="s">
        <v>150</v>
      </c>
    </row>
    <row r="259" ht="15">
      <c r="A259" s="255"/>
    </row>
    <row r="260" spans="1:4" ht="51">
      <c r="A260" s="255"/>
      <c r="B260" s="25" t="s">
        <v>145</v>
      </c>
      <c r="C260" s="25" t="s">
        <v>146</v>
      </c>
      <c r="D260" s="25" t="s">
        <v>177</v>
      </c>
    </row>
    <row r="261" spans="1:3" ht="15">
      <c r="A261" s="255"/>
      <c r="B261" s="33" t="s">
        <v>32</v>
      </c>
      <c r="C261" s="33" t="s">
        <v>32</v>
      </c>
    </row>
    <row r="262" spans="1:4" ht="15">
      <c r="A262" s="255"/>
      <c r="B262" s="34">
        <v>1</v>
      </c>
      <c r="C262" s="34">
        <f>1-B262</f>
        <v>0</v>
      </c>
      <c r="D262" s="35">
        <f>B262+C262</f>
        <v>1</v>
      </c>
    </row>
    <row r="263" spans="1:4" ht="12.75">
      <c r="A263" s="252"/>
      <c r="B263" s="25"/>
      <c r="C263" s="25"/>
      <c r="D263" s="25"/>
    </row>
    <row r="264" spans="1:4" ht="12.75">
      <c r="A264" s="252" t="s">
        <v>163</v>
      </c>
      <c r="B264" s="58">
        <f>D264*B262</f>
        <v>0</v>
      </c>
      <c r="C264" s="58">
        <f>D264*C262</f>
        <v>0</v>
      </c>
      <c r="D264" s="58">
        <f>G34</f>
        <v>0</v>
      </c>
    </row>
    <row r="265" spans="1:4" ht="12.75">
      <c r="A265" s="252" t="s">
        <v>148</v>
      </c>
      <c r="B265" s="58"/>
      <c r="C265" s="58"/>
      <c r="D265" s="58"/>
    </row>
    <row r="266" spans="1:4" ht="12.75">
      <c r="A266" s="252"/>
      <c r="B266" s="58"/>
      <c r="C266" s="58"/>
      <c r="D266" s="58"/>
    </row>
    <row r="267" spans="1:2" ht="12.75">
      <c r="A267" s="252" t="s">
        <v>154</v>
      </c>
      <c r="B267" s="12">
        <f>B34</f>
        <v>0</v>
      </c>
    </row>
    <row r="268" ht="12.75">
      <c r="A268" s="252"/>
    </row>
    <row r="269" spans="1:2" ht="12.75">
      <c r="A269" s="252" t="s">
        <v>40</v>
      </c>
      <c r="B269" s="70" t="e">
        <f>B264/B267</f>
        <v>#DIV/0!</v>
      </c>
    </row>
    <row r="270" ht="12.75">
      <c r="A270" s="252" t="s">
        <v>48</v>
      </c>
    </row>
    <row r="271" ht="12.75">
      <c r="A271" s="252" t="s">
        <v>37</v>
      </c>
    </row>
    <row r="273" spans="2:4" ht="12.75">
      <c r="B273" s="58"/>
      <c r="C273" s="58"/>
      <c r="D273" s="58"/>
    </row>
    <row r="274" ht="15.75">
      <c r="A274" s="254" t="s">
        <v>309</v>
      </c>
    </row>
    <row r="275" ht="15.75">
      <c r="A275" s="256"/>
    </row>
    <row r="276" ht="15">
      <c r="A276" s="255" t="s">
        <v>149</v>
      </c>
    </row>
    <row r="277" ht="15">
      <c r="A277" s="255"/>
    </row>
    <row r="278" spans="1:4" ht="51">
      <c r="A278" s="255"/>
      <c r="B278" s="25" t="s">
        <v>145</v>
      </c>
      <c r="C278" s="25" t="s">
        <v>146</v>
      </c>
      <c r="D278" s="25" t="s">
        <v>177</v>
      </c>
    </row>
    <row r="279" spans="1:3" ht="15">
      <c r="A279" s="255"/>
      <c r="B279" s="33" t="s">
        <v>32</v>
      </c>
      <c r="C279" s="33" t="s">
        <v>32</v>
      </c>
    </row>
    <row r="280" spans="1:4" ht="15">
      <c r="A280" s="255"/>
      <c r="B280" s="34">
        <v>1</v>
      </c>
      <c r="C280" s="34">
        <f>1-B280</f>
        <v>0</v>
      </c>
      <c r="D280" s="35">
        <f>B280+C280</f>
        <v>1</v>
      </c>
    </row>
    <row r="281" spans="1:4" ht="12.75">
      <c r="A281" s="252"/>
      <c r="B281" s="25"/>
      <c r="C281" s="25"/>
      <c r="D281" s="25"/>
    </row>
    <row r="282" spans="1:4" ht="12.75">
      <c r="A282" s="252" t="s">
        <v>163</v>
      </c>
      <c r="B282" s="58">
        <f>D282*B280</f>
        <v>0</v>
      </c>
      <c r="C282" s="58">
        <f>D282*C280</f>
        <v>0</v>
      </c>
      <c r="D282" s="58">
        <f>G35</f>
        <v>0</v>
      </c>
    </row>
    <row r="283" spans="1:4" ht="12.75">
      <c r="A283" s="252" t="s">
        <v>144</v>
      </c>
      <c r="B283" s="58"/>
      <c r="C283" s="58"/>
      <c r="D283" s="58"/>
    </row>
    <row r="284" spans="1:4" ht="12.75">
      <c r="A284" s="252"/>
      <c r="B284" s="58"/>
      <c r="C284" s="58"/>
      <c r="D284" s="58"/>
    </row>
    <row r="285" spans="1:2" ht="12.75">
      <c r="A285" s="252" t="s">
        <v>155</v>
      </c>
      <c r="B285" s="12">
        <f>C35</f>
        <v>0</v>
      </c>
    </row>
    <row r="286" ht="12.75">
      <c r="A286" s="252"/>
    </row>
    <row r="287" spans="1:2" ht="12.75">
      <c r="A287" s="252" t="s">
        <v>33</v>
      </c>
      <c r="B287" s="70" t="e">
        <f>B282/B285</f>
        <v>#DIV/0!</v>
      </c>
    </row>
    <row r="288" ht="12.75">
      <c r="A288" s="252" t="s">
        <v>36</v>
      </c>
    </row>
    <row r="289" ht="12.75">
      <c r="A289" s="252" t="s">
        <v>37</v>
      </c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E21" sqref="E21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97" t="str">
        <f>'2. 2002 Base Rate Schedule'!F3</f>
        <v>ED-1999-0292</v>
      </c>
    </row>
    <row r="4" spans="1:6" ht="18">
      <c r="A4" s="101" t="s">
        <v>3</v>
      </c>
      <c r="B4" s="97" t="str">
        <f>'2. 2002 Base Rate Schedule'!B4</f>
        <v>NICOLE C. LEDUC</v>
      </c>
      <c r="C4" s="15"/>
      <c r="E4" s="101" t="s">
        <v>4</v>
      </c>
      <c r="F4" s="97" t="str">
        <f>'2. 2002 Base Rate Schedule'!F4</f>
        <v>(705) 372-2815</v>
      </c>
    </row>
    <row r="5" spans="1:3" ht="18">
      <c r="A5" s="28" t="s">
        <v>21</v>
      </c>
      <c r="B5" s="97" t="str">
        <f>'2. 2002 Base Rate Schedule'!B5</f>
        <v>nleduc@ntl.sympatico.ca</v>
      </c>
      <c r="C5" s="15"/>
    </row>
    <row r="6" spans="1:3" ht="18">
      <c r="A6" s="101" t="s">
        <v>2</v>
      </c>
      <c r="B6" s="97" t="str">
        <f>'2. 2002 Base Rate Schedule'!B6</f>
        <v>Revised for Regulatory assets</v>
      </c>
      <c r="C6" s="15"/>
    </row>
    <row r="7" spans="1:3" ht="18">
      <c r="A7" s="28" t="s">
        <v>22</v>
      </c>
      <c r="B7" s="100">
        <f>'2. 2002 Base Rate Schedule'!B7</f>
        <v>38054</v>
      </c>
      <c r="C7" s="15"/>
    </row>
    <row r="8" spans="1:3" ht="18">
      <c r="A8" s="28"/>
      <c r="B8" s="126"/>
      <c r="C8" s="15"/>
    </row>
    <row r="9" spans="1:3" ht="18">
      <c r="A9" s="28"/>
      <c r="B9" s="126"/>
      <c r="C9" s="15"/>
    </row>
    <row r="10" ht="18">
      <c r="C10" s="15"/>
    </row>
    <row r="11" spans="1:2" ht="14.25">
      <c r="A11" s="113" t="s">
        <v>188</v>
      </c>
      <c r="B11" s="4"/>
    </row>
    <row r="12" ht="14.25">
      <c r="A12" s="113"/>
    </row>
    <row r="14" spans="1:7" ht="18">
      <c r="A14" s="8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PILs'!B54</f>
        <v>0.0065575915151230586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5.404832599506184</v>
      </c>
      <c r="C18" s="14"/>
      <c r="D18" s="17"/>
      <c r="E18" s="14"/>
      <c r="F18" s="20"/>
      <c r="G18" s="7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PILs'!B54</f>
        <v>0.0004009693472373376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PILs'!B72</f>
        <v>0.006299010363587818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3.596943013973926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PILs'!B90</f>
        <v>1.8420939708535882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21.487333668712598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PILs'!B108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53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61"/>
      <c r="B50" s="14"/>
      <c r="C50" s="14"/>
      <c r="D50" s="17"/>
      <c r="E50" s="14"/>
      <c r="F50" s="14"/>
      <c r="G50" s="14"/>
    </row>
    <row r="51" spans="1:7" ht="12.75" customHeight="1">
      <c r="A51" s="252" t="s">
        <v>12</v>
      </c>
      <c r="B51" s="14" t="e">
        <f>'6. 2004 Rate Sch. with Interims'!B51+'7. 2002 Data &amp; 2004 PILs'!B126</f>
        <v>#DIV/0!</v>
      </c>
      <c r="C51" s="14"/>
      <c r="D51" s="17"/>
      <c r="E51" s="14"/>
      <c r="F51" s="14"/>
      <c r="G51" s="14"/>
    </row>
    <row r="52" spans="1:7" ht="12.75" customHeight="1">
      <c r="A52" s="252"/>
      <c r="B52" s="14"/>
      <c r="C52" s="14"/>
      <c r="D52" s="17"/>
      <c r="E52" s="14"/>
      <c r="F52" s="14"/>
      <c r="G52" s="14"/>
    </row>
    <row r="53" spans="1:7" ht="12.75" customHeight="1">
      <c r="A53" s="252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2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PILs'!B144</f>
        <v>0.20820915660648484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41.080556317454025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9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9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>
        <f>'6. 2004 Rate Sch. with Interims'!B72+'7. 2002 Data &amp; 2004 PILs'!B180</f>
        <v>1.0987622507803816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65</v>
      </c>
      <c r="B74" s="17">
        <f>'2. 2002 Base Rate Schedule'!B74</f>
        <v>2.9416219617317414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9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PILs'!B180</f>
        <v>0.594484200197797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9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'6. 2004 Rate Sch. with Interims'!B87+'7. 2002 Data &amp; 2004 PILs'!B198</f>
        <v>0.6643289727843413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65</v>
      </c>
      <c r="B89" s="17">
        <f>'2. 2002 Base Rate Schedule'!B89</f>
        <v>0.7179431774409708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9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'6. 2004 Rate Sch. with Interims'!B95+'7. 2002 Data &amp; 2004 PILs'!B198</f>
        <v>0.05782897278434128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65</v>
      </c>
      <c r="B97" s="17">
        <f>'2. 2002 Base Rate Schedule'!B97</f>
        <v>0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91"/>
      <c r="C99" s="91"/>
      <c r="D99" s="17"/>
      <c r="E99" s="14"/>
      <c r="F99" s="14"/>
      <c r="G99" s="14"/>
    </row>
    <row r="100" spans="1:7" ht="18">
      <c r="A100" s="253" t="s">
        <v>322</v>
      </c>
      <c r="B100" s="16"/>
      <c r="C100" s="91"/>
      <c r="D100" s="17"/>
      <c r="E100" s="14"/>
      <c r="F100" s="14"/>
      <c r="G100" s="14"/>
    </row>
    <row r="101" spans="1:7" ht="12.75">
      <c r="A101" s="252"/>
      <c r="B101" s="14"/>
      <c r="C101" s="91"/>
      <c r="E101" s="14"/>
      <c r="F101" s="14"/>
      <c r="G101" s="14"/>
    </row>
    <row r="102" spans="1:7" ht="12.75">
      <c r="A102" s="252" t="s">
        <v>8</v>
      </c>
      <c r="B102" s="14" t="e">
        <f>'6. 2004 Rate Sch. with Interims'!B102+'7. 2002 Data &amp; 2004 PILs'!B216</f>
        <v>#DIV/0!</v>
      </c>
      <c r="C102" s="14"/>
      <c r="D102" s="17"/>
      <c r="E102" s="14"/>
      <c r="F102" s="14"/>
      <c r="G102" s="14"/>
    </row>
    <row r="103" spans="1:2" ht="12.75">
      <c r="A103" s="252"/>
      <c r="B103" s="14"/>
    </row>
    <row r="104" spans="1:2" ht="12.75">
      <c r="A104" s="252" t="s">
        <v>62</v>
      </c>
      <c r="B104" s="17">
        <f>'2. 2002 Base Rate Schedule'!B104</f>
        <v>3.596943013973926</v>
      </c>
    </row>
    <row r="105" ht="12.75">
      <c r="A105" s="252"/>
    </row>
    <row r="106" ht="12.75">
      <c r="A106" s="252"/>
    </row>
    <row r="107" spans="1:2" ht="18">
      <c r="A107" s="253" t="s">
        <v>306</v>
      </c>
      <c r="B107" s="16"/>
    </row>
    <row r="108" spans="1:2" ht="12.75">
      <c r="A108" s="252"/>
      <c r="B108" s="14"/>
    </row>
    <row r="109" spans="1:2" ht="12.75">
      <c r="A109" s="252" t="s">
        <v>8</v>
      </c>
      <c r="B109" s="14" t="e">
        <f>'6. 2004 Rate Sch. with Interims'!B109+'7. 2002 Data &amp; 2004 PILs'!B234</f>
        <v>#DIV/0!</v>
      </c>
    </row>
    <row r="110" spans="1:2" ht="12.75">
      <c r="A110" s="252"/>
      <c r="B110" s="14"/>
    </row>
    <row r="111" spans="1:2" ht="12.75">
      <c r="A111" s="252" t="s">
        <v>62</v>
      </c>
      <c r="B111" s="17">
        <f>'2. 2002 Base Rate Schedule'!B111</f>
        <v>0</v>
      </c>
    </row>
    <row r="112" spans="1:2" ht="12.75">
      <c r="A112" s="252"/>
      <c r="B112" s="17"/>
    </row>
    <row r="113" spans="1:2" ht="12.75">
      <c r="A113" s="252"/>
      <c r="B113" s="14"/>
    </row>
    <row r="114" spans="1:2" ht="18">
      <c r="A114" s="253" t="s">
        <v>307</v>
      </c>
      <c r="B114" s="16"/>
    </row>
    <row r="115" spans="1:2" ht="12.75">
      <c r="A115" s="252"/>
      <c r="B115" s="14"/>
    </row>
    <row r="116" spans="1:2" ht="12.75">
      <c r="A116" s="252" t="s">
        <v>8</v>
      </c>
      <c r="B116" s="14" t="e">
        <f>'6. 2004 Rate Sch. with Interims'!B116+'7. 2002 Data &amp; 2004 PILs'!B252</f>
        <v>#DIV/0!</v>
      </c>
    </row>
    <row r="117" spans="1:2" ht="12.75">
      <c r="A117" s="252"/>
      <c r="B117" s="14"/>
    </row>
    <row r="118" spans="1:2" ht="12.75">
      <c r="A118" s="252" t="s">
        <v>62</v>
      </c>
      <c r="B118" s="17">
        <f>'2. 2002 Base Rate Schedule'!B118</f>
        <v>0</v>
      </c>
    </row>
    <row r="119" spans="1:2" ht="12.75">
      <c r="A119" s="252"/>
      <c r="B119" s="14"/>
    </row>
    <row r="120" spans="1:2" ht="12.75">
      <c r="A120" s="252"/>
      <c r="B120" s="14"/>
    </row>
    <row r="121" spans="1:2" ht="18">
      <c r="A121" s="253" t="s">
        <v>308</v>
      </c>
      <c r="B121" s="16"/>
    </row>
    <row r="122" spans="1:2" ht="12.75">
      <c r="A122" s="252"/>
      <c r="B122" s="14"/>
    </row>
    <row r="123" spans="1:2" ht="12.75">
      <c r="A123" s="252" t="s">
        <v>12</v>
      </c>
      <c r="B123" s="14" t="e">
        <f>'6. 2004 Rate Sch. with Interims'!B123+'7. 2002 Data &amp; 2004 PILs'!B270</f>
        <v>#DIV/0!</v>
      </c>
    </row>
    <row r="124" spans="1:2" ht="12.75">
      <c r="A124" s="252"/>
      <c r="B124" s="14"/>
    </row>
    <row r="125" spans="1:2" ht="12.75">
      <c r="A125" s="252" t="s">
        <v>62</v>
      </c>
      <c r="B125" s="17">
        <f>'2. 2002 Base Rate Schedule'!B125</f>
        <v>0</v>
      </c>
    </row>
    <row r="126" ht="12.75">
      <c r="A126" s="252"/>
    </row>
    <row r="127" ht="12.75">
      <c r="A127" s="252"/>
    </row>
    <row r="128" spans="1:2" ht="18">
      <c r="A128" s="253" t="s">
        <v>305</v>
      </c>
      <c r="B128" s="16"/>
    </row>
    <row r="129" spans="1:2" ht="12.75">
      <c r="A129" s="252"/>
      <c r="B129" s="14"/>
    </row>
    <row r="130" spans="1:2" ht="12.75">
      <c r="A130" s="252" t="s">
        <v>8</v>
      </c>
      <c r="B130" s="14" t="e">
        <f>'6. 2004 Rate Sch. with Interims'!B130+'7. 2002 Data &amp; 2004 PILs'!B288</f>
        <v>#DIV/0!</v>
      </c>
    </row>
    <row r="131" spans="1:2" ht="12.75">
      <c r="A131" s="252"/>
      <c r="B131" s="14"/>
    </row>
    <row r="132" spans="1:2" ht="12.75">
      <c r="A132" s="252" t="s">
        <v>62</v>
      </c>
      <c r="B132" s="17">
        <f>'2. 2002 Base Rate Schedule'!B132</f>
        <v>0</v>
      </c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B18">
      <selection activeCell="E37" sqref="E3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270</v>
      </c>
    </row>
    <row r="2" ht="18">
      <c r="A2" s="1"/>
    </row>
    <row r="3" spans="1:7" ht="18">
      <c r="A3" s="101" t="s">
        <v>0</v>
      </c>
      <c r="B3" s="102" t="str">
        <f>'2. 2002 Base Rate Schedule'!B3</f>
        <v>HEARST POWER DISTRIBUTION COMPANY LIMITED</v>
      </c>
      <c r="C3" s="98"/>
      <c r="E3" s="101" t="s">
        <v>1</v>
      </c>
      <c r="F3" s="1"/>
      <c r="G3" s="104" t="str">
        <f>'2. 2002 Base Rate Schedule'!F3</f>
        <v>ED-1999-0292</v>
      </c>
    </row>
    <row r="4" spans="1:7" ht="18">
      <c r="A4" s="101" t="s">
        <v>3</v>
      </c>
      <c r="B4" s="103" t="str">
        <f>'2. 2002 Base Rate Schedule'!B4</f>
        <v>NICOLE C. LEDUC</v>
      </c>
      <c r="C4" s="15"/>
      <c r="E4" s="101" t="s">
        <v>4</v>
      </c>
      <c r="F4" s="1"/>
      <c r="G4" s="103" t="str">
        <f>'2. 2002 Base Rate Schedule'!F4</f>
        <v>(705) 372-2815</v>
      </c>
    </row>
    <row r="5" spans="1:3" ht="18">
      <c r="A5" s="28" t="s">
        <v>21</v>
      </c>
      <c r="B5" s="103" t="str">
        <f>'2. 2002 Base Rate Schedule'!B5</f>
        <v>nleduc@ntl.sympatico.ca</v>
      </c>
      <c r="C5" s="15"/>
    </row>
    <row r="6" spans="1:3" ht="18">
      <c r="A6" s="101" t="s">
        <v>2</v>
      </c>
      <c r="B6" s="103" t="str">
        <f>'2. 2002 Base Rate Schedule'!B6</f>
        <v>Revised for Regulatory assets</v>
      </c>
      <c r="C6" s="15"/>
    </row>
    <row r="7" spans="1:3" ht="18">
      <c r="A7" s="28" t="s">
        <v>22</v>
      </c>
      <c r="B7" s="220">
        <f>'2. 2002 Base Rate Schedule'!B7</f>
        <v>38054</v>
      </c>
      <c r="C7" s="15"/>
    </row>
    <row r="8" ht="18">
      <c r="C8" s="15"/>
    </row>
    <row r="9" ht="15">
      <c r="A9" s="32" t="s">
        <v>271</v>
      </c>
    </row>
    <row r="10" spans="1:5" ht="15">
      <c r="A10" s="32" t="s">
        <v>272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298</v>
      </c>
      <c r="B12" s="32"/>
      <c r="C12" s="32"/>
      <c r="D12" s="32"/>
      <c r="E12" s="32"/>
    </row>
    <row r="13" spans="2:3" ht="12.75">
      <c r="B13" s="9"/>
      <c r="C13" s="57"/>
    </row>
    <row r="14" spans="1:7" ht="14.25">
      <c r="A14" s="113"/>
      <c r="B14" s="9"/>
      <c r="C14" s="58"/>
      <c r="F14" s="57"/>
      <c r="G14" s="57"/>
    </row>
    <row r="15" spans="1:7" ht="14.25">
      <c r="A15" s="113"/>
      <c r="B15" s="9"/>
      <c r="C15" s="58"/>
      <c r="F15" s="57"/>
      <c r="G15" s="180"/>
    </row>
    <row r="16" ht="12.75">
      <c r="C16" s="7"/>
    </row>
    <row r="17" ht="14.25">
      <c r="A17" s="113"/>
    </row>
    <row r="18" ht="14.25">
      <c r="A18" s="113"/>
    </row>
    <row r="20" spans="1:8" ht="38.25">
      <c r="A20" s="48" t="s">
        <v>133</v>
      </c>
      <c r="B20" s="49" t="s">
        <v>23</v>
      </c>
      <c r="C20" s="50" t="s">
        <v>24</v>
      </c>
      <c r="D20" s="50" t="s">
        <v>88</v>
      </c>
      <c r="E20" s="239" t="s">
        <v>277</v>
      </c>
      <c r="F20" s="225"/>
      <c r="G20" s="225"/>
      <c r="H20" s="26"/>
    </row>
    <row r="21" spans="1:7" ht="12.75">
      <c r="A21" s="36"/>
      <c r="B21" s="37"/>
      <c r="C21" s="38"/>
      <c r="D21" s="38"/>
      <c r="E21" s="229"/>
      <c r="F21" s="37"/>
      <c r="G21" s="37"/>
    </row>
    <row r="22" spans="1:8" ht="12.75">
      <c r="A22" s="52" t="s">
        <v>27</v>
      </c>
      <c r="B22" s="59" t="s">
        <v>31</v>
      </c>
      <c r="C22" s="45">
        <f>'3. 2002 Data &amp; add 4 RSVAs'!C22</f>
        <v>27598086</v>
      </c>
      <c r="D22" s="181">
        <f>'3. 2002 Data &amp; add 4 RSVAs'!D22</f>
        <v>2303</v>
      </c>
      <c r="E22" s="230">
        <v>5.75</v>
      </c>
      <c r="F22" s="182"/>
      <c r="G22" s="66"/>
      <c r="H22" s="62"/>
    </row>
    <row r="23" spans="1:8" ht="12.75">
      <c r="A23" s="52" t="s">
        <v>66</v>
      </c>
      <c r="B23" s="59" t="s">
        <v>31</v>
      </c>
      <c r="C23" s="45">
        <f>'3. 2002 Data &amp; add 4 RSVAs'!C23</f>
        <v>12005267</v>
      </c>
      <c r="D23" s="181">
        <f>'3. 2002 Data &amp; add 4 RSVAs'!D23</f>
        <v>392</v>
      </c>
      <c r="E23" s="230">
        <v>3.79</v>
      </c>
      <c r="F23" s="182"/>
      <c r="G23" s="66"/>
      <c r="H23" s="62"/>
    </row>
    <row r="24" spans="1:8" ht="12.75">
      <c r="A24" s="52" t="s">
        <v>67</v>
      </c>
      <c r="B24" s="63">
        <f>'3. 2002 Data &amp; add 4 RSVAs'!B24</f>
        <v>59974</v>
      </c>
      <c r="C24" s="45">
        <f>'3. 2002 Data &amp; add 4 RSVAs'!C24</f>
        <v>21776077</v>
      </c>
      <c r="D24" s="181">
        <f>'3. 2002 Data &amp; add 4 RSVAs'!D24</f>
        <v>38</v>
      </c>
      <c r="E24" s="230">
        <v>24.15</v>
      </c>
      <c r="F24" s="182"/>
      <c r="G24" s="66"/>
      <c r="H24" s="62"/>
    </row>
    <row r="25" spans="1:8" ht="12.75">
      <c r="A25" s="52" t="s">
        <v>58</v>
      </c>
      <c r="B25" s="63">
        <f>'3. 2002 Data &amp; add 4 RSVAs'!B25</f>
        <v>0</v>
      </c>
      <c r="C25" s="45">
        <f>'3. 2002 Data &amp; add 4 RSVAs'!C25</f>
        <v>0</v>
      </c>
      <c r="D25" s="181">
        <f>'3. 2002 Data &amp; add 4 RSVAs'!D25</f>
        <v>0</v>
      </c>
      <c r="E25" s="230">
        <v>0</v>
      </c>
      <c r="F25" s="182"/>
      <c r="G25" s="66"/>
      <c r="H25" s="64"/>
    </row>
    <row r="26" spans="1:8" ht="12.75">
      <c r="A26" s="243" t="s">
        <v>300</v>
      </c>
      <c r="B26" s="63">
        <f>'3. 2002 Data &amp; add 4 RSVAs'!B26</f>
        <v>0</v>
      </c>
      <c r="C26" s="45">
        <f>'3. 2002 Data &amp; add 4 RSVAs'!C26</f>
        <v>0</v>
      </c>
      <c r="D26" s="181">
        <f>'3. 2002 Data &amp; add 4 RSVAs'!D26</f>
        <v>0</v>
      </c>
      <c r="E26" s="230">
        <v>0</v>
      </c>
      <c r="F26" s="182"/>
      <c r="G26" s="66"/>
      <c r="H26" s="64"/>
    </row>
    <row r="27" spans="1:8" ht="12.75">
      <c r="A27" s="52" t="s">
        <v>5</v>
      </c>
      <c r="B27" s="63">
        <f>'3. 2002 Data &amp; add 4 RSVAs'!B27</f>
        <v>113258</v>
      </c>
      <c r="C27" s="45">
        <f>'3. 2002 Data &amp; add 4 RSVAs'!C27</f>
        <v>46713225</v>
      </c>
      <c r="D27" s="181">
        <f>'3. 2002 Data &amp; add 4 RSVAs'!D27</f>
        <v>3</v>
      </c>
      <c r="E27" s="230">
        <v>43.52</v>
      </c>
      <c r="F27" s="182"/>
      <c r="G27" s="66"/>
      <c r="H27" s="64"/>
    </row>
    <row r="28" spans="1:8" ht="12.75">
      <c r="A28" s="52" t="s">
        <v>30</v>
      </c>
      <c r="B28" s="63">
        <f>'3. 2002 Data &amp; add 4 RSVAs'!B28</f>
        <v>0</v>
      </c>
      <c r="C28" s="45">
        <f>'3. 2002 Data &amp; add 4 RSVAs'!C28</f>
        <v>0</v>
      </c>
      <c r="D28" s="181">
        <f>'3. 2002 Data &amp; add 4 RSVAs'!D28</f>
        <v>0</v>
      </c>
      <c r="E28" s="230">
        <v>0</v>
      </c>
      <c r="F28" s="182"/>
      <c r="G28" s="66"/>
      <c r="H28" s="64"/>
    </row>
    <row r="29" spans="1:8" ht="13.5" customHeight="1">
      <c r="A29" s="52" t="s">
        <v>28</v>
      </c>
      <c r="B29" s="63">
        <f>'3. 2002 Data &amp; add 4 RSVAs'!B29</f>
        <v>184</v>
      </c>
      <c r="C29" s="45">
        <f>'3. 2002 Data &amp; add 4 RSVAs'!C29</f>
        <v>63674</v>
      </c>
      <c r="D29" s="181">
        <f>'3. 2002 Data &amp; add 4 RSVAs'!D29</f>
        <v>24</v>
      </c>
      <c r="E29" s="230">
        <v>3.12</v>
      </c>
      <c r="F29" s="182"/>
      <c r="G29" s="66"/>
      <c r="H29" s="62"/>
    </row>
    <row r="30" spans="1:8" ht="13.5" customHeight="1">
      <c r="A30" s="52" t="s">
        <v>29</v>
      </c>
      <c r="B30" s="63">
        <f>'3. 2002 Data &amp; add 4 RSVAs'!B30</f>
        <v>2988</v>
      </c>
      <c r="C30" s="45">
        <f>'3. 2002 Data &amp; add 4 RSVAs'!C30</f>
        <v>1088697</v>
      </c>
      <c r="D30" s="181">
        <f>'3. 2002 Data &amp; add 4 RSVAs'!D30</f>
        <v>1</v>
      </c>
      <c r="E30" s="230">
        <v>0.76</v>
      </c>
      <c r="F30" s="182"/>
      <c r="G30" s="66"/>
      <c r="H30" s="62"/>
    </row>
    <row r="31" spans="1:8" ht="13.5" customHeight="1">
      <c r="A31" s="243" t="s">
        <v>322</v>
      </c>
      <c r="B31" s="59" t="s">
        <v>31</v>
      </c>
      <c r="C31" s="45">
        <f>'3. 2002 Data &amp; add 4 RSVAs'!C31</f>
        <v>0</v>
      </c>
      <c r="D31" s="181">
        <f>'3. 2002 Data &amp; add 4 RSVAs'!D31</f>
        <v>0</v>
      </c>
      <c r="E31" s="230">
        <v>3.79</v>
      </c>
      <c r="F31" s="182"/>
      <c r="G31" s="66"/>
      <c r="H31" s="62"/>
    </row>
    <row r="32" spans="1:8" ht="13.5" customHeight="1">
      <c r="A32" s="243" t="s">
        <v>301</v>
      </c>
      <c r="B32" s="59" t="s">
        <v>31</v>
      </c>
      <c r="C32" s="45">
        <f>'3. 2002 Data &amp; add 4 RSVAs'!C32</f>
        <v>0</v>
      </c>
      <c r="D32" s="181">
        <f>'3. 2002 Data &amp; add 4 RSVAs'!D32</f>
        <v>0</v>
      </c>
      <c r="E32" s="230">
        <v>0</v>
      </c>
      <c r="F32" s="182"/>
      <c r="G32" s="66"/>
      <c r="H32" s="62"/>
    </row>
    <row r="33" spans="1:8" ht="13.5" customHeight="1">
      <c r="A33" s="243" t="s">
        <v>303</v>
      </c>
      <c r="B33" s="59" t="s">
        <v>31</v>
      </c>
      <c r="C33" s="45">
        <f>'3. 2002 Data &amp; add 4 RSVAs'!C33</f>
        <v>0</v>
      </c>
      <c r="D33" s="181">
        <f>'3. 2002 Data &amp; add 4 RSVAs'!D33</f>
        <v>0</v>
      </c>
      <c r="E33" s="230">
        <v>0</v>
      </c>
      <c r="F33" s="182"/>
      <c r="G33" s="66"/>
      <c r="H33" s="62"/>
    </row>
    <row r="34" spans="1:8" ht="13.5" customHeight="1">
      <c r="A34" s="243" t="s">
        <v>302</v>
      </c>
      <c r="B34" s="63">
        <f>'3. 2002 Data &amp; add 4 RSVAs'!B34</f>
        <v>0</v>
      </c>
      <c r="C34" s="45">
        <f>'3. 2002 Data &amp; add 4 RSVAs'!C34</f>
        <v>0</v>
      </c>
      <c r="D34" s="181">
        <f>'3. 2002 Data &amp; add 4 RSVAs'!D34</f>
        <v>0</v>
      </c>
      <c r="E34" s="230">
        <v>0</v>
      </c>
      <c r="F34" s="182"/>
      <c r="G34" s="66"/>
      <c r="H34" s="62"/>
    </row>
    <row r="35" spans="1:8" ht="13.5" customHeight="1">
      <c r="A35" s="243" t="s">
        <v>304</v>
      </c>
      <c r="B35" s="251" t="s">
        <v>31</v>
      </c>
      <c r="C35" s="175">
        <f>'3. 2002 Data &amp; add 4 RSVAs'!C35</f>
        <v>0</v>
      </c>
      <c r="D35" s="183">
        <f>'3. 2002 Data &amp; add 4 RSVAs'!D35</f>
        <v>0</v>
      </c>
      <c r="E35" s="231">
        <v>0</v>
      </c>
      <c r="F35" s="182"/>
      <c r="G35" s="66"/>
      <c r="H35" s="62"/>
    </row>
    <row r="36" spans="6:8" ht="13.5" customHeight="1">
      <c r="F36" s="182"/>
      <c r="G36" s="66"/>
      <c r="H36" s="65"/>
    </row>
    <row r="37" spans="1:8" ht="13.5" customHeight="1">
      <c r="A37" s="52"/>
      <c r="B37" s="66"/>
      <c r="C37" s="67"/>
      <c r="D37" s="68"/>
      <c r="E37" s="228"/>
      <c r="F37" s="66"/>
      <c r="G37" s="66"/>
      <c r="H37" s="58"/>
    </row>
    <row r="38" spans="1:8" ht="13.5" customHeight="1">
      <c r="A38" s="52" t="s">
        <v>26</v>
      </c>
      <c r="B38" s="37"/>
      <c r="C38" s="185">
        <f>SUM(C22:C35)</f>
        <v>109245026</v>
      </c>
      <c r="D38" s="185">
        <f>SUM(D22:D35)</f>
        <v>2761</v>
      </c>
      <c r="E38" s="227"/>
      <c r="F38" s="186"/>
      <c r="G38" s="226"/>
      <c r="H38" s="58"/>
    </row>
    <row r="39" spans="1:7" ht="13.5" customHeight="1">
      <c r="A39" s="42"/>
      <c r="B39" s="43"/>
      <c r="C39" s="43"/>
      <c r="D39" s="43"/>
      <c r="E39" s="44"/>
      <c r="F39" s="37"/>
      <c r="G39" s="37"/>
    </row>
    <row r="40" spans="6:7" ht="12.75">
      <c r="F40" s="37"/>
      <c r="G40" s="37"/>
    </row>
    <row r="41" ht="15.75">
      <c r="A41" s="54" t="s">
        <v>34</v>
      </c>
    </row>
    <row r="42" spans="1:3" ht="12" customHeight="1">
      <c r="A42" s="224"/>
      <c r="B42" s="32"/>
      <c r="C42" s="32"/>
    </row>
    <row r="43" spans="1:3" ht="17.25" customHeight="1">
      <c r="A43" s="74" t="s">
        <v>278</v>
      </c>
      <c r="B43" s="74"/>
      <c r="C43" s="234">
        <f>E22*D22*12</f>
        <v>158907</v>
      </c>
    </row>
    <row r="44" spans="1:4" ht="15.75" customHeight="1">
      <c r="A44" s="74" t="s">
        <v>281</v>
      </c>
      <c r="B44" s="74"/>
      <c r="C44" s="235">
        <f>'8. 2004 Rate Sch. with PILs'!B18*D22*12</f>
        <v>149367.9537199529</v>
      </c>
      <c r="D44" s="25"/>
    </row>
    <row r="45" spans="1:3" ht="12.75">
      <c r="A45" s="74" t="s">
        <v>273</v>
      </c>
      <c r="B45" s="74"/>
      <c r="C45" s="234">
        <f>C43-C44</f>
        <v>9539.0462800471</v>
      </c>
    </row>
    <row r="46" spans="1:4" ht="12.75">
      <c r="A46" s="74"/>
      <c r="B46" s="74"/>
      <c r="C46" s="74"/>
      <c r="D46" s="35"/>
    </row>
    <row r="47" spans="1:4" ht="13.5" customHeight="1" thickBot="1">
      <c r="A47" s="74" t="s">
        <v>274</v>
      </c>
      <c r="B47" s="232" t="s">
        <v>86</v>
      </c>
      <c r="C47" s="233">
        <f>C45/C22</f>
        <v>0.0003456415883350425</v>
      </c>
      <c r="D47" s="25"/>
    </row>
    <row r="48" spans="1:4" ht="13.5" thickBot="1">
      <c r="A48" s="74" t="s">
        <v>275</v>
      </c>
      <c r="B48" s="232" t="s">
        <v>86</v>
      </c>
      <c r="D48" s="236">
        <f>'8. 2004 Rate Sch. with PILs'!B16-C47</f>
        <v>0.006211949926788016</v>
      </c>
    </row>
    <row r="49" spans="2:4" ht="12.75">
      <c r="B49" s="58"/>
      <c r="C49" s="58"/>
      <c r="D49" s="58"/>
    </row>
    <row r="50" spans="2:4" ht="12.75">
      <c r="B50" s="58"/>
      <c r="C50" s="58"/>
      <c r="D50" s="58"/>
    </row>
    <row r="51" ht="15.75">
      <c r="A51" s="54" t="s">
        <v>280</v>
      </c>
    </row>
    <row r="52" spans="1:3" ht="12" customHeight="1">
      <c r="A52" s="224"/>
      <c r="B52" s="32"/>
      <c r="C52" s="32"/>
    </row>
    <row r="53" spans="1:3" ht="12.75">
      <c r="A53" s="74" t="s">
        <v>278</v>
      </c>
      <c r="B53" s="74"/>
      <c r="C53" s="234">
        <f>E22*D22*12</f>
        <v>158907</v>
      </c>
    </row>
    <row r="54" spans="1:4" ht="12.75">
      <c r="A54" s="74" t="s">
        <v>281</v>
      </c>
      <c r="B54" s="74"/>
      <c r="C54" s="235">
        <f>'8. 2004 Rate Sch. with PILs'!B18*D22*12</f>
        <v>149367.9537199529</v>
      </c>
      <c r="D54" s="25"/>
    </row>
    <row r="55" spans="1:3" ht="12.75">
      <c r="A55" s="74" t="s">
        <v>273</v>
      </c>
      <c r="B55" s="74"/>
      <c r="C55" s="234">
        <f>C53-C54</f>
        <v>9539.0462800471</v>
      </c>
    </row>
    <row r="56" spans="1:4" ht="12.75">
      <c r="A56" s="74"/>
      <c r="B56" s="74"/>
      <c r="C56" s="74"/>
      <c r="D56" s="35"/>
    </row>
    <row r="57" spans="1:4" ht="13.5" thickBot="1">
      <c r="A57" s="74" t="s">
        <v>274</v>
      </c>
      <c r="B57" s="232" t="s">
        <v>86</v>
      </c>
      <c r="C57" s="233">
        <f>C45/C22</f>
        <v>0.0003456415883350425</v>
      </c>
      <c r="D57" s="25"/>
    </row>
    <row r="58" spans="1:4" ht="13.5" thickBot="1">
      <c r="A58" s="74" t="s">
        <v>275</v>
      </c>
      <c r="B58" s="232" t="s">
        <v>86</v>
      </c>
      <c r="D58" s="236">
        <f>'8. 2004 Rate Sch. with PILs'!B23-C57</f>
        <v>5.53277589022951E-05</v>
      </c>
    </row>
    <row r="59" spans="2:4" ht="12.75">
      <c r="B59" s="58"/>
      <c r="C59" s="58"/>
      <c r="D59" s="58"/>
    </row>
    <row r="60" spans="2:4" ht="12.75">
      <c r="B60" s="58"/>
      <c r="C60" s="58"/>
      <c r="D60" s="58"/>
    </row>
    <row r="61" ht="15.75">
      <c r="A61" s="54" t="s">
        <v>279</v>
      </c>
    </row>
    <row r="62" spans="1:3" ht="12" customHeight="1">
      <c r="A62" s="224"/>
      <c r="B62" s="32"/>
      <c r="C62" s="32"/>
    </row>
    <row r="63" spans="1:3" ht="12.75">
      <c r="A63" s="74" t="s">
        <v>278</v>
      </c>
      <c r="B63" s="74"/>
      <c r="C63" s="234">
        <f>E23*D23*12</f>
        <v>17828.16</v>
      </c>
    </row>
    <row r="64" spans="1:3" ht="12.75">
      <c r="A64" s="74" t="s">
        <v>281</v>
      </c>
      <c r="B64" s="74"/>
      <c r="C64" s="235">
        <f>'8. 2004 Rate Sch. with PILs'!B32*D23*12</f>
        <v>16920.01993773335</v>
      </c>
    </row>
    <row r="65" spans="1:3" ht="12.75">
      <c r="A65" s="74" t="s">
        <v>273</v>
      </c>
      <c r="B65" s="74"/>
      <c r="C65" s="234">
        <f>C63-C64</f>
        <v>908.1400622666515</v>
      </c>
    </row>
    <row r="66" spans="1:3" ht="12.75">
      <c r="A66" s="74"/>
      <c r="B66" s="74"/>
      <c r="C66" s="74"/>
    </row>
    <row r="67" spans="1:3" ht="13.5" thickBot="1">
      <c r="A67" s="74" t="s">
        <v>274</v>
      </c>
      <c r="B67" s="232" t="s">
        <v>86</v>
      </c>
      <c r="C67" s="233">
        <f>C65/C23</f>
        <v>7.564513661101011E-05</v>
      </c>
    </row>
    <row r="68" spans="1:4" ht="13.5" thickBot="1">
      <c r="A68" s="74" t="s">
        <v>275</v>
      </c>
      <c r="B68" s="232" t="s">
        <v>86</v>
      </c>
      <c r="D68" s="236">
        <f>'8. 2004 Rate Sch. with PILs'!B30-C67</f>
        <v>0.006223365226976808</v>
      </c>
    </row>
    <row r="69" spans="2:3" ht="12.75" customHeight="1">
      <c r="B69" s="58"/>
      <c r="C69" s="58"/>
    </row>
    <row r="70" ht="14.25" customHeight="1">
      <c r="A70" s="32"/>
    </row>
    <row r="71" ht="15" customHeight="1">
      <c r="A71" s="54" t="s">
        <v>282</v>
      </c>
    </row>
    <row r="72" spans="1:3" ht="13.5" customHeight="1">
      <c r="A72" s="224"/>
      <c r="B72" s="32"/>
      <c r="C72" s="32"/>
    </row>
    <row r="73" spans="1:3" ht="13.5" customHeight="1">
      <c r="A73" s="74" t="s">
        <v>278</v>
      </c>
      <c r="B73" s="74"/>
      <c r="C73" s="234">
        <f>E24*D24*12</f>
        <v>11012.4</v>
      </c>
    </row>
    <row r="74" spans="1:3" ht="12.75">
      <c r="A74" s="74" t="s">
        <v>281</v>
      </c>
      <c r="B74" s="74"/>
      <c r="C74" s="235">
        <f>'8. 2004 Rate Sch. with PILs'!B39*D24*12</f>
        <v>9798.224152932944</v>
      </c>
    </row>
    <row r="75" spans="1:3" ht="12.75">
      <c r="A75" s="74" t="s">
        <v>273</v>
      </c>
      <c r="B75" s="74"/>
      <c r="C75" s="234">
        <f>C73-C74</f>
        <v>1214.1758470670557</v>
      </c>
    </row>
    <row r="76" spans="1:3" ht="12.75">
      <c r="A76" s="74"/>
      <c r="B76" s="74"/>
      <c r="C76" s="74"/>
    </row>
    <row r="77" spans="1:3" ht="13.5" thickBot="1">
      <c r="A77" s="74" t="s">
        <v>274</v>
      </c>
      <c r="B77" s="232" t="s">
        <v>276</v>
      </c>
      <c r="C77" s="233">
        <f>C75/B24</f>
        <v>0.020245036967136688</v>
      </c>
    </row>
    <row r="78" spans="1:4" ht="13.5" thickBot="1">
      <c r="A78" s="74" t="s">
        <v>275</v>
      </c>
      <c r="B78" s="232" t="s">
        <v>276</v>
      </c>
      <c r="D78" s="236">
        <f>'8. 2004 Rate Sch. with PILs'!B37-C77</f>
        <v>1.8218489338864514</v>
      </c>
    </row>
    <row r="79" ht="12.75">
      <c r="B79" s="12"/>
    </row>
    <row r="81" ht="15.75">
      <c r="A81" s="54" t="s">
        <v>283</v>
      </c>
    </row>
    <row r="82" spans="1:3" ht="12" customHeight="1">
      <c r="A82" s="224"/>
      <c r="B82" s="32"/>
      <c r="C82" s="32"/>
    </row>
    <row r="83" spans="1:3" ht="12.75">
      <c r="A83" s="74" t="s">
        <v>278</v>
      </c>
      <c r="B83" s="74"/>
      <c r="C83" s="234">
        <f>E25*D25*12</f>
        <v>0</v>
      </c>
    </row>
    <row r="84" spans="1:3" ht="12.75">
      <c r="A84" s="74" t="s">
        <v>281</v>
      </c>
      <c r="B84" s="74"/>
      <c r="C84" s="235">
        <f>'8. 2004 Rate Sch. with PILs'!B46*D25*12</f>
        <v>0</v>
      </c>
    </row>
    <row r="85" spans="1:3" ht="12.75">
      <c r="A85" s="74" t="s">
        <v>273</v>
      </c>
      <c r="B85" s="74"/>
      <c r="C85" s="234">
        <f>C83-C84</f>
        <v>0</v>
      </c>
    </row>
    <row r="86" spans="1:3" ht="12" customHeight="1">
      <c r="A86" s="74"/>
      <c r="B86" s="74"/>
      <c r="C86" s="74"/>
    </row>
    <row r="87" spans="1:3" ht="12.75" customHeight="1" thickBot="1">
      <c r="A87" s="74" t="s">
        <v>274</v>
      </c>
      <c r="B87" s="232" t="s">
        <v>276</v>
      </c>
      <c r="C87" s="233" t="e">
        <f>C85/B25</f>
        <v>#DIV/0!</v>
      </c>
    </row>
    <row r="88" spans="1:4" ht="13.5" thickBot="1">
      <c r="A88" s="74" t="s">
        <v>275</v>
      </c>
      <c r="B88" s="232" t="s">
        <v>276</v>
      </c>
      <c r="D88" s="236" t="e">
        <f>'8. 2004 Rate Sch. with PILs'!B44-C87</f>
        <v>#DIV/0!</v>
      </c>
    </row>
    <row r="89" ht="12.75" customHeight="1">
      <c r="A89" s="32"/>
    </row>
    <row r="90" spans="1:3" ht="15">
      <c r="A90" s="32"/>
      <c r="B90" s="33"/>
      <c r="C90" s="33"/>
    </row>
    <row r="91" ht="15.75">
      <c r="A91" s="254" t="s">
        <v>300</v>
      </c>
    </row>
    <row r="92" spans="1:3" ht="15.75">
      <c r="A92" s="264"/>
      <c r="B92" s="32"/>
      <c r="C92" s="32"/>
    </row>
    <row r="93" spans="1:3" ht="12.75">
      <c r="A93" s="265" t="s">
        <v>278</v>
      </c>
      <c r="B93" s="74"/>
      <c r="C93" s="234">
        <f>E26*D26*12</f>
        <v>0</v>
      </c>
    </row>
    <row r="94" spans="1:3" ht="12.75">
      <c r="A94" s="265" t="s">
        <v>281</v>
      </c>
      <c r="B94" s="74"/>
      <c r="C94" s="235">
        <f>'8. 2004 Rate Sch. with PILs'!B53*D26*12</f>
        <v>0</v>
      </c>
    </row>
    <row r="95" spans="1:3" ht="12.75">
      <c r="A95" s="265" t="s">
        <v>273</v>
      </c>
      <c r="B95" s="74"/>
      <c r="C95" s="234">
        <f>C93-C94</f>
        <v>0</v>
      </c>
    </row>
    <row r="96" spans="1:3" ht="12.75">
      <c r="A96" s="265"/>
      <c r="B96" s="74"/>
      <c r="C96" s="74"/>
    </row>
    <row r="97" spans="1:3" ht="13.5" thickBot="1">
      <c r="A97" s="265" t="s">
        <v>274</v>
      </c>
      <c r="B97" s="232" t="s">
        <v>276</v>
      </c>
      <c r="C97" s="237" t="e">
        <f>C95/B26</f>
        <v>#DIV/0!</v>
      </c>
    </row>
    <row r="98" spans="1:4" ht="13.5" thickBot="1">
      <c r="A98" s="265" t="s">
        <v>275</v>
      </c>
      <c r="B98" s="232" t="s">
        <v>276</v>
      </c>
      <c r="D98" s="236" t="e">
        <f>'8. 2004 Rate Sch. with PILs'!B51-C97</f>
        <v>#DIV/0!</v>
      </c>
    </row>
    <row r="99" spans="1:3" ht="15">
      <c r="A99" s="32"/>
      <c r="B99" s="33"/>
      <c r="C99" s="33"/>
    </row>
    <row r="100" spans="1:3" ht="15">
      <c r="A100" s="32"/>
      <c r="B100" s="33"/>
      <c r="C100" s="33"/>
    </row>
    <row r="101" ht="15.75">
      <c r="A101" s="54" t="s">
        <v>284</v>
      </c>
    </row>
    <row r="102" spans="1:3" ht="12.75" customHeight="1">
      <c r="A102" s="224"/>
      <c r="B102" s="32"/>
      <c r="C102" s="32"/>
    </row>
    <row r="103" spans="1:3" ht="12.75">
      <c r="A103" s="74" t="s">
        <v>278</v>
      </c>
      <c r="B103" s="74"/>
      <c r="C103" s="234">
        <f>E27*D27*12</f>
        <v>1566.72</v>
      </c>
    </row>
    <row r="104" spans="1:3" ht="12.75">
      <c r="A104" s="74" t="s">
        <v>281</v>
      </c>
      <c r="B104" s="74"/>
      <c r="C104" s="235">
        <f>'8. 2004 Rate Sch. with PILs'!B60*D27*12</f>
        <v>1478.9000274283449</v>
      </c>
    </row>
    <row r="105" spans="1:3" ht="12.75">
      <c r="A105" s="74" t="s">
        <v>273</v>
      </c>
      <c r="B105" s="74"/>
      <c r="C105" s="234">
        <f>C103-C104</f>
        <v>87.81997257165517</v>
      </c>
    </row>
    <row r="106" spans="1:3" ht="12.75">
      <c r="A106" s="74"/>
      <c r="B106" s="74"/>
      <c r="C106" s="74"/>
    </row>
    <row r="107" spans="1:3" ht="13.5" thickBot="1">
      <c r="A107" s="74" t="s">
        <v>274</v>
      </c>
      <c r="B107" s="232" t="s">
        <v>276</v>
      </c>
      <c r="C107" s="237">
        <f>C105/B27</f>
        <v>0.000775397522220551</v>
      </c>
    </row>
    <row r="108" spans="1:4" ht="13.5" thickBot="1">
      <c r="A108" s="74" t="s">
        <v>275</v>
      </c>
      <c r="B108" s="232" t="s">
        <v>276</v>
      </c>
      <c r="D108" s="236">
        <f>'8. 2004 Rate Sch. with PILs'!B58-C107</f>
        <v>0.20743375908426429</v>
      </c>
    </row>
    <row r="109" ht="15">
      <c r="A109" s="32"/>
    </row>
    <row r="111" ht="15.75">
      <c r="A111" s="54" t="s">
        <v>285</v>
      </c>
    </row>
    <row r="112" spans="1:3" ht="15.75">
      <c r="A112" s="224"/>
      <c r="B112" s="32"/>
      <c r="C112" s="32"/>
    </row>
    <row r="113" spans="1:3" ht="14.25" customHeight="1">
      <c r="A113" s="74" t="s">
        <v>278</v>
      </c>
      <c r="B113" s="74"/>
      <c r="C113" s="234">
        <f>E28*D28*12</f>
        <v>0</v>
      </c>
    </row>
    <row r="114" spans="1:3" ht="12" customHeight="1">
      <c r="A114" s="74" t="s">
        <v>281</v>
      </c>
      <c r="B114" s="74"/>
      <c r="C114" s="235">
        <f>'8. 2004 Rate Sch. with PILs'!B67*D28*12</f>
        <v>0</v>
      </c>
    </row>
    <row r="115" spans="1:3" ht="15" customHeight="1">
      <c r="A115" s="74" t="s">
        <v>273</v>
      </c>
      <c r="B115" s="74"/>
      <c r="C115" s="234">
        <f>C113-C114</f>
        <v>0</v>
      </c>
    </row>
    <row r="116" spans="1:3" ht="14.25" customHeight="1">
      <c r="A116" s="74"/>
      <c r="B116" s="74"/>
      <c r="C116" s="74"/>
    </row>
    <row r="117" spans="1:3" ht="13.5" thickBot="1">
      <c r="A117" s="74" t="s">
        <v>274</v>
      </c>
      <c r="B117" s="232" t="s">
        <v>276</v>
      </c>
      <c r="C117" s="238" t="e">
        <f>C115/B28</f>
        <v>#DIV/0!</v>
      </c>
    </row>
    <row r="118" spans="1:4" ht="13.5" thickBot="1">
      <c r="A118" s="74" t="s">
        <v>275</v>
      </c>
      <c r="B118" s="232" t="s">
        <v>276</v>
      </c>
      <c r="D118" s="236" t="e">
        <f>'8. 2004 Rate Sch. with PILs'!B65-C117</f>
        <v>#DIV/0!</v>
      </c>
    </row>
    <row r="119" ht="15">
      <c r="A119" s="32"/>
    </row>
    <row r="120" spans="2:4" ht="12.75">
      <c r="B120" s="58"/>
      <c r="C120" s="58"/>
      <c r="D120" s="58"/>
    </row>
    <row r="121" ht="18">
      <c r="A121" s="89" t="s">
        <v>16</v>
      </c>
    </row>
    <row r="122" spans="1:3" ht="12.75" customHeight="1">
      <c r="A122" s="224"/>
      <c r="B122" s="32"/>
      <c r="C122" s="32"/>
    </row>
    <row r="123" spans="1:3" ht="12.75">
      <c r="A123" s="74" t="s">
        <v>278</v>
      </c>
      <c r="B123" s="74"/>
      <c r="C123" s="234">
        <f>E29*D29*12</f>
        <v>898.56</v>
      </c>
    </row>
    <row r="124" spans="1:3" ht="12.75">
      <c r="A124" s="74" t="s">
        <v>281</v>
      </c>
      <c r="B124" s="74"/>
      <c r="C124" s="235">
        <f>'8. 2004 Rate Sch. with PILs'!B74*D29*12</f>
        <v>847.1871249787416</v>
      </c>
    </row>
    <row r="125" spans="1:3" ht="12.75">
      <c r="A125" s="74" t="s">
        <v>273</v>
      </c>
      <c r="B125" s="74"/>
      <c r="C125" s="234">
        <f>C123-C124</f>
        <v>51.372875021258324</v>
      </c>
    </row>
    <row r="126" spans="1:3" ht="12.75">
      <c r="A126" s="74"/>
      <c r="B126" s="74"/>
      <c r="C126" s="74"/>
    </row>
    <row r="127" spans="1:3" ht="13.5" thickBot="1">
      <c r="A127" s="74" t="s">
        <v>274</v>
      </c>
      <c r="B127" s="232" t="s">
        <v>276</v>
      </c>
      <c r="C127" s="237">
        <f>C125/B29</f>
        <v>0.27920040772423</v>
      </c>
    </row>
    <row r="128" spans="1:4" ht="13.5" thickBot="1">
      <c r="A128" s="74" t="s">
        <v>275</v>
      </c>
      <c r="B128" s="232" t="s">
        <v>276</v>
      </c>
      <c r="D128" s="236">
        <f>'8. 2004 Rate Sch. with PILs'!B72-C127</f>
        <v>0.8195618430561515</v>
      </c>
    </row>
    <row r="129" ht="12.75" customHeight="1">
      <c r="A129" s="32"/>
    </row>
    <row r="130" ht="17.25" customHeight="1">
      <c r="A130" s="28" t="s">
        <v>288</v>
      </c>
    </row>
    <row r="131" ht="12" customHeight="1">
      <c r="A131" s="32"/>
    </row>
    <row r="132" ht="18" customHeight="1">
      <c r="A132" s="89" t="s">
        <v>18</v>
      </c>
    </row>
    <row r="133" spans="1:3" ht="12" customHeight="1">
      <c r="A133" s="224"/>
      <c r="B133" s="32"/>
      <c r="C133" s="32"/>
    </row>
    <row r="134" spans="1:3" ht="12.75">
      <c r="A134" s="74" t="s">
        <v>278</v>
      </c>
      <c r="B134" s="74"/>
      <c r="C134" s="234">
        <f>E29*D29*12</f>
        <v>898.56</v>
      </c>
    </row>
    <row r="135" spans="1:3" ht="12.75">
      <c r="A135" s="74" t="s">
        <v>281</v>
      </c>
      <c r="B135" s="74"/>
      <c r="C135" s="235">
        <f>'8. 2004 Rate Sch. with PILs'!B82*D29*12</f>
        <v>0</v>
      </c>
    </row>
    <row r="136" spans="1:3" ht="12.75">
      <c r="A136" s="74" t="s">
        <v>273</v>
      </c>
      <c r="B136" s="74"/>
      <c r="C136" s="234">
        <f>C134-C135</f>
        <v>898.56</v>
      </c>
    </row>
    <row r="137" spans="1:3" ht="12.75">
      <c r="A137" s="74"/>
      <c r="B137" s="74"/>
      <c r="C137" s="74"/>
    </row>
    <row r="138" spans="1:3" ht="13.5" thickBot="1">
      <c r="A138" s="74" t="s">
        <v>274</v>
      </c>
      <c r="B138" s="232" t="s">
        <v>276</v>
      </c>
      <c r="C138" s="237">
        <f>C136/B29</f>
        <v>4.883478260869565</v>
      </c>
    </row>
    <row r="139" spans="1:4" ht="13.5" thickBot="1">
      <c r="A139" s="74" t="s">
        <v>275</v>
      </c>
      <c r="B139" s="232" t="s">
        <v>276</v>
      </c>
      <c r="D139" s="236">
        <f>'8. 2004 Rate Sch. with PILs'!B80-C138</f>
        <v>-4.288994060671769</v>
      </c>
    </row>
    <row r="140" ht="15">
      <c r="A140" s="32"/>
    </row>
    <row r="142" ht="15.75">
      <c r="A142" s="54" t="s">
        <v>286</v>
      </c>
    </row>
    <row r="143" spans="1:3" ht="15.75">
      <c r="A143" s="224"/>
      <c r="B143" s="32"/>
      <c r="C143" s="32"/>
    </row>
    <row r="144" spans="1:3" ht="12.75">
      <c r="A144" s="74" t="s">
        <v>278</v>
      </c>
      <c r="B144" s="74"/>
      <c r="C144" s="234">
        <f>E30*D30*12</f>
        <v>9.120000000000001</v>
      </c>
    </row>
    <row r="145" spans="1:3" ht="12.75">
      <c r="A145" s="74" t="s">
        <v>281</v>
      </c>
      <c r="B145" s="74"/>
      <c r="C145" s="235">
        <f>'8. 2004 Rate Sch. with PILs'!B89*D30*12</f>
        <v>8.61531812929165</v>
      </c>
    </row>
    <row r="146" spans="1:3" ht="13.5" customHeight="1">
      <c r="A146" s="74" t="s">
        <v>273</v>
      </c>
      <c r="B146" s="74"/>
      <c r="C146" s="234">
        <f>C144-C145</f>
        <v>0.5046818707083514</v>
      </c>
    </row>
    <row r="147" spans="1:3" ht="12" customHeight="1">
      <c r="A147" s="74"/>
      <c r="B147" s="74"/>
      <c r="C147" s="74"/>
    </row>
    <row r="148" spans="1:3" ht="15" customHeight="1" thickBot="1">
      <c r="A148" s="74" t="s">
        <v>274</v>
      </c>
      <c r="B148" s="232" t="s">
        <v>276</v>
      </c>
      <c r="C148" s="241">
        <f>C146/B30</f>
        <v>0.00016890290184349107</v>
      </c>
    </row>
    <row r="149" spans="1:4" ht="12.75" customHeight="1" thickBot="1">
      <c r="A149" s="74" t="s">
        <v>275</v>
      </c>
      <c r="B149" s="232" t="s">
        <v>276</v>
      </c>
      <c r="D149" s="236">
        <f>'8. 2004 Rate Sch. with PILs'!B87-C148</f>
        <v>0.6641600698824979</v>
      </c>
    </row>
    <row r="150" ht="15">
      <c r="A150" s="32"/>
    </row>
    <row r="151" spans="1:4" ht="15.75">
      <c r="A151" s="28" t="s">
        <v>288</v>
      </c>
      <c r="B151" s="240"/>
      <c r="C151" s="240"/>
      <c r="D151" s="35"/>
    </row>
    <row r="152" spans="2:4" ht="12.75">
      <c r="B152" s="25"/>
      <c r="C152" s="25"/>
      <c r="D152" s="25"/>
    </row>
    <row r="153" ht="15.75">
      <c r="A153" s="54" t="s">
        <v>287</v>
      </c>
    </row>
    <row r="154" spans="1:3" ht="15.75">
      <c r="A154" s="224"/>
      <c r="B154" s="32"/>
      <c r="C154" s="32"/>
    </row>
    <row r="155" spans="1:3" ht="12.75">
      <c r="A155" s="74" t="s">
        <v>278</v>
      </c>
      <c r="B155" s="74"/>
      <c r="C155" s="234">
        <f>E30*D30*12</f>
        <v>9.120000000000001</v>
      </c>
    </row>
    <row r="156" spans="1:3" ht="12.75">
      <c r="A156" s="74" t="s">
        <v>281</v>
      </c>
      <c r="B156" s="74"/>
      <c r="C156" s="235">
        <f>'8. 2004 Rate Sch. with PILs'!B97*D30*12</f>
        <v>0</v>
      </c>
    </row>
    <row r="157" spans="1:3" ht="12.75">
      <c r="A157" s="74" t="s">
        <v>273</v>
      </c>
      <c r="B157" s="74"/>
      <c r="C157" s="234">
        <f>C155-C156</f>
        <v>9.120000000000001</v>
      </c>
    </row>
    <row r="158" spans="1:3" ht="12.75">
      <c r="A158" s="74"/>
      <c r="B158" s="74"/>
      <c r="C158" s="74"/>
    </row>
    <row r="159" spans="1:3" ht="13.5" thickBot="1">
      <c r="A159" s="74" t="s">
        <v>274</v>
      </c>
      <c r="B159" s="232" t="s">
        <v>276</v>
      </c>
      <c r="C159" s="238">
        <f>C157/B30</f>
        <v>0.003052208835341366</v>
      </c>
    </row>
    <row r="160" spans="1:4" ht="13.5" thickBot="1">
      <c r="A160" s="74" t="s">
        <v>275</v>
      </c>
      <c r="B160" s="232" t="s">
        <v>276</v>
      </c>
      <c r="D160" s="236">
        <f>'8. 2004 Rate Sch. with PILs'!B95-C159</f>
        <v>0.05477676394899991</v>
      </c>
    </row>
    <row r="161" ht="15">
      <c r="A161" s="32"/>
    </row>
    <row r="163" ht="18">
      <c r="A163" s="253" t="s">
        <v>322</v>
      </c>
    </row>
    <row r="164" spans="1:3" ht="12" customHeight="1">
      <c r="A164" s="264"/>
      <c r="B164" s="32"/>
      <c r="C164" s="32"/>
    </row>
    <row r="165" spans="1:3" ht="12.75">
      <c r="A165" s="265" t="s">
        <v>278</v>
      </c>
      <c r="B165" s="74"/>
      <c r="C165" s="234">
        <f>E31*D31*12</f>
        <v>0</v>
      </c>
    </row>
    <row r="166" spans="1:4" ht="12.75" customHeight="1">
      <c r="A166" s="265" t="s">
        <v>281</v>
      </c>
      <c r="B166" s="74"/>
      <c r="C166" s="235">
        <f>'8. 2004 Rate Sch. with PILs'!B104*D31*12</f>
        <v>0</v>
      </c>
      <c r="D166" s="25"/>
    </row>
    <row r="167" spans="1:3" ht="14.25" customHeight="1">
      <c r="A167" s="265" t="s">
        <v>273</v>
      </c>
      <c r="B167" s="74"/>
      <c r="C167" s="234">
        <f>C165-C166</f>
        <v>0</v>
      </c>
    </row>
    <row r="168" spans="1:4" ht="12.75">
      <c r="A168" s="265"/>
      <c r="B168" s="74"/>
      <c r="C168" s="74"/>
      <c r="D168" s="35"/>
    </row>
    <row r="169" spans="1:4" ht="13.5" thickBot="1">
      <c r="A169" s="265" t="s">
        <v>274</v>
      </c>
      <c r="B169" s="232" t="s">
        <v>86</v>
      </c>
      <c r="C169" s="237" t="e">
        <f>C167/C31</f>
        <v>#DIV/0!</v>
      </c>
      <c r="D169" s="25"/>
    </row>
    <row r="170" spans="1:4" ht="13.5" thickBot="1">
      <c r="A170" s="265" t="s">
        <v>275</v>
      </c>
      <c r="B170" s="232" t="s">
        <v>86</v>
      </c>
      <c r="D170" s="236" t="e">
        <f>'8. 2004 Rate Sch. with PILs'!B102-C169</f>
        <v>#DIV/0!</v>
      </c>
    </row>
    <row r="171" spans="2:4" ht="12.75">
      <c r="B171" s="58"/>
      <c r="C171" s="58"/>
      <c r="D171" s="58"/>
    </row>
    <row r="172" spans="2:4" ht="12.75">
      <c r="B172" s="58"/>
      <c r="C172" s="58"/>
      <c r="D172" s="58"/>
    </row>
    <row r="173" ht="18">
      <c r="A173" s="253" t="s">
        <v>306</v>
      </c>
    </row>
    <row r="174" spans="1:3" ht="15.75">
      <c r="A174" s="264"/>
      <c r="B174" s="32"/>
      <c r="C174" s="32"/>
    </row>
    <row r="175" spans="1:3" ht="12.75">
      <c r="A175" s="265" t="s">
        <v>278</v>
      </c>
      <c r="B175" s="74"/>
      <c r="C175" s="234">
        <f>E32*D32*12</f>
        <v>0</v>
      </c>
    </row>
    <row r="176" spans="1:4" ht="12.75">
      <c r="A176" s="265" t="s">
        <v>281</v>
      </c>
      <c r="B176" s="74"/>
      <c r="C176" s="235">
        <f>'8. 2004 Rate Sch. with PILs'!B111*D32*12</f>
        <v>0</v>
      </c>
      <c r="D176" s="25"/>
    </row>
    <row r="177" spans="1:3" ht="12.75">
      <c r="A177" s="265" t="s">
        <v>273</v>
      </c>
      <c r="B177" s="74"/>
      <c r="C177" s="234">
        <f>C175-C176</f>
        <v>0</v>
      </c>
    </row>
    <row r="178" spans="1:4" ht="12.75">
      <c r="A178" s="265"/>
      <c r="B178" s="74"/>
      <c r="C178" s="74"/>
      <c r="D178" s="35"/>
    </row>
    <row r="179" spans="1:4" ht="13.5" thickBot="1">
      <c r="A179" s="265" t="s">
        <v>274</v>
      </c>
      <c r="B179" s="232" t="s">
        <v>86</v>
      </c>
      <c r="C179" s="237" t="e">
        <f>C167/C32</f>
        <v>#DIV/0!</v>
      </c>
      <c r="D179" s="25"/>
    </row>
    <row r="180" spans="1:4" ht="13.5" thickBot="1">
      <c r="A180" s="265" t="s">
        <v>275</v>
      </c>
      <c r="B180" s="232" t="s">
        <v>86</v>
      </c>
      <c r="D180" s="266" t="e">
        <f>'8. 2004 Rate Sch. with PILs'!B109-C179</f>
        <v>#DIV/0!</v>
      </c>
    </row>
    <row r="181" spans="2:4" ht="12.75">
      <c r="B181" s="58"/>
      <c r="C181" s="58"/>
      <c r="D181" s="58"/>
    </row>
    <row r="182" spans="2:4" ht="9.75" customHeight="1">
      <c r="B182" s="58"/>
      <c r="C182" s="58"/>
      <c r="D182" s="58"/>
    </row>
    <row r="183" ht="18">
      <c r="A183" s="253" t="s">
        <v>307</v>
      </c>
    </row>
    <row r="184" spans="1:3" ht="12.75" customHeight="1">
      <c r="A184" s="264"/>
      <c r="B184" s="32"/>
      <c r="C184" s="32"/>
    </row>
    <row r="185" spans="1:7" ht="15.75" customHeight="1">
      <c r="A185" s="265" t="s">
        <v>278</v>
      </c>
      <c r="B185" s="74"/>
      <c r="C185" s="234">
        <f>E33*D33*12</f>
        <v>0</v>
      </c>
      <c r="G185" s="25"/>
    </row>
    <row r="186" spans="1:3" ht="12.75">
      <c r="A186" s="265" t="s">
        <v>281</v>
      </c>
      <c r="B186" s="74"/>
      <c r="C186" s="235">
        <f>'8. 2004 Rate Sch. with PILs'!B118*D33*12</f>
        <v>0</v>
      </c>
    </row>
    <row r="187" spans="1:3" ht="12.75">
      <c r="A187" s="265" t="s">
        <v>273</v>
      </c>
      <c r="B187" s="74"/>
      <c r="C187" s="234">
        <f>C185-C186</f>
        <v>0</v>
      </c>
    </row>
    <row r="188" spans="1:3" ht="12.75">
      <c r="A188" s="265"/>
      <c r="B188" s="74"/>
      <c r="C188" s="74"/>
    </row>
    <row r="189" spans="1:3" ht="13.5" thickBot="1">
      <c r="A189" s="265" t="s">
        <v>274</v>
      </c>
      <c r="B189" s="232" t="s">
        <v>86</v>
      </c>
      <c r="C189" s="237" t="e">
        <f>C187/C33</f>
        <v>#DIV/0!</v>
      </c>
    </row>
    <row r="190" spans="1:4" ht="13.5" thickBot="1">
      <c r="A190" s="265" t="s">
        <v>275</v>
      </c>
      <c r="B190" s="232" t="s">
        <v>86</v>
      </c>
      <c r="D190" s="266" t="e">
        <f>'8. 2004 Rate Sch. with PILs'!B116-C189</f>
        <v>#DIV/0!</v>
      </c>
    </row>
    <row r="191" spans="2:3" ht="12.75">
      <c r="B191" s="58"/>
      <c r="C191" s="58"/>
    </row>
    <row r="192" ht="15">
      <c r="A192" s="32"/>
    </row>
    <row r="193" ht="18">
      <c r="A193" s="253" t="s">
        <v>308</v>
      </c>
    </row>
    <row r="194" spans="1:3" ht="15.75">
      <c r="A194" s="264"/>
      <c r="B194" s="32"/>
      <c r="C194" s="32"/>
    </row>
    <row r="195" spans="1:3" ht="12.75">
      <c r="A195" s="265" t="s">
        <v>278</v>
      </c>
      <c r="B195" s="74"/>
      <c r="C195" s="234">
        <f>E34*D34*12</f>
        <v>0</v>
      </c>
    </row>
    <row r="196" spans="1:3" ht="12.75">
      <c r="A196" s="265" t="s">
        <v>281</v>
      </c>
      <c r="B196" s="74"/>
      <c r="C196" s="235">
        <f>'8. 2004 Rate Sch. with PILs'!B125*D34*12</f>
        <v>0</v>
      </c>
    </row>
    <row r="197" spans="1:3" ht="12.75">
      <c r="A197" s="265" t="s">
        <v>273</v>
      </c>
      <c r="B197" s="74"/>
      <c r="C197" s="234">
        <f>C195-C196</f>
        <v>0</v>
      </c>
    </row>
    <row r="198" spans="1:3" ht="12.75">
      <c r="A198" s="265"/>
      <c r="B198" s="74"/>
      <c r="C198" s="74"/>
    </row>
    <row r="199" spans="1:3" ht="13.5" thickBot="1">
      <c r="A199" s="265" t="s">
        <v>274</v>
      </c>
      <c r="B199" s="232" t="s">
        <v>276</v>
      </c>
      <c r="C199" s="237" t="e">
        <f>C197/B34</f>
        <v>#DIV/0!</v>
      </c>
    </row>
    <row r="200" spans="1:4" ht="13.5" thickBot="1">
      <c r="A200" s="265" t="s">
        <v>275</v>
      </c>
      <c r="B200" s="232" t="s">
        <v>276</v>
      </c>
      <c r="D200" s="266" t="e">
        <f>'8. 2004 Rate Sch. with PILs'!B123-C199</f>
        <v>#DIV/0!</v>
      </c>
    </row>
    <row r="201" ht="12.75">
      <c r="B201" s="12"/>
    </row>
    <row r="203" ht="18">
      <c r="A203" s="253" t="s">
        <v>305</v>
      </c>
    </row>
    <row r="204" spans="1:3" ht="15.75">
      <c r="A204" s="264"/>
      <c r="B204" s="32"/>
      <c r="C204" s="32"/>
    </row>
    <row r="205" spans="1:3" ht="12.75">
      <c r="A205" s="265" t="s">
        <v>278</v>
      </c>
      <c r="B205" s="74"/>
      <c r="C205" s="234">
        <f>E35*D35*12</f>
        <v>0</v>
      </c>
    </row>
    <row r="206" spans="1:4" ht="12.75">
      <c r="A206" s="265" t="s">
        <v>281</v>
      </c>
      <c r="B206" s="74"/>
      <c r="C206" s="235">
        <f>'8. 2004 Rate Sch. with PILs'!B132*D35*12</f>
        <v>0</v>
      </c>
      <c r="D206" s="25"/>
    </row>
    <row r="207" spans="1:3" ht="12.75">
      <c r="A207" s="265" t="s">
        <v>273</v>
      </c>
      <c r="B207" s="74"/>
      <c r="C207" s="234">
        <f>C205-C206</f>
        <v>0</v>
      </c>
    </row>
    <row r="208" spans="1:4" ht="12.75">
      <c r="A208" s="265"/>
      <c r="B208" s="74"/>
      <c r="C208" s="74"/>
      <c r="D208" s="35"/>
    </row>
    <row r="209" spans="1:4" ht="13.5" thickBot="1">
      <c r="A209" s="265" t="s">
        <v>274</v>
      </c>
      <c r="B209" s="232" t="s">
        <v>86</v>
      </c>
      <c r="C209" s="237" t="e">
        <f>C207/C35</f>
        <v>#DIV/0!</v>
      </c>
      <c r="D209" s="25"/>
    </row>
    <row r="210" spans="1:4" ht="13.5" thickBot="1">
      <c r="A210" s="265" t="s">
        <v>275</v>
      </c>
      <c r="B210" s="232" t="s">
        <v>86</v>
      </c>
      <c r="D210" s="266" t="e">
        <f>'8. 2004 Rate Sch. with PILs'!B130-C209</f>
        <v>#DIV/0!</v>
      </c>
    </row>
    <row r="211" spans="2:4" ht="12.75">
      <c r="B211" s="58"/>
      <c r="C211" s="58"/>
      <c r="D211" s="58"/>
    </row>
    <row r="212" spans="2:4" ht="12.75">
      <c r="B212" s="58"/>
      <c r="C212" s="58"/>
      <c r="D212" s="58"/>
    </row>
  </sheetData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HarmerLe</cp:lastModifiedBy>
  <cp:lastPrinted>2004-03-08T16:02:56Z</cp:lastPrinted>
  <dcterms:created xsi:type="dcterms:W3CDTF">2001-10-05T18:25:02Z</dcterms:created>
  <dcterms:modified xsi:type="dcterms:W3CDTF">2004-03-08T16:14:21Z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