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965" windowWidth="19230" windowHeight="4035" tabRatio="875" activeTab="0"/>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 sheetId="15" r:id="rId15"/>
    <sheet name="15A. Bill Impact 4 - rate rdsgn" sheetId="16" r:id="rId16"/>
    <sheet name="16. Final 2002 Rate Schedule " sheetId="17" r:id="rId17"/>
    <sheet name="17 Summary of Rate Changes" sheetId="18" r:id="rId18"/>
  </sheets>
  <externalReferences>
    <externalReference r:id="rId21"/>
    <externalReference r:id="rId22"/>
    <externalReference r:id="rId23"/>
    <externalReference r:id="rId24"/>
  </externalReferences>
  <definedNames>
    <definedName name="_xlnm.Print_Area" localSheetId="0">'1. 2001 Approved Rate Schedule'!$A$1:$G$204</definedName>
    <definedName name="_xlnm.Print_Area" localSheetId="9">'10. Bill Impact 2'!$A$1:$N$334</definedName>
    <definedName name="_xlnm.Print_Area" localSheetId="10">'11. Z-Factor Adder Calc'!$A$1:$G$232</definedName>
    <definedName name="_xlnm.Print_Area" localSheetId="11">'12. Z-Factor Adder Sch'!$A$1:$H$151</definedName>
    <definedName name="_xlnm.Print_Area" localSheetId="12">'13. Transition Cost Adder Calc'!$A$1:$W$248</definedName>
    <definedName name="_xlnm.Print_Area" localSheetId="13">'14. Transition Cost Adder Sch'!$A$1:$H$152</definedName>
    <definedName name="_xlnm.Print_Area" localSheetId="14">'15. Bill Impact 3 '!$A$1:$O$335</definedName>
    <definedName name="_xlnm.Print_Area" localSheetId="15">'15A. Bill Impact 4 - rate rdsgn'!$A$1:$N$336</definedName>
    <definedName name="_xlnm.Print_Area" localSheetId="16">'16. Final 2002 Rate Schedule '!$A$1:$G$104</definedName>
    <definedName name="_xlnm.Print_Area" localSheetId="17">'17 Summary of Rate Changes'!$A$1:$H$22</definedName>
    <definedName name="_xlnm.Print_Area" localSheetId="1">'2. PBR Adjusted Rate Schedule'!$A$1:$H$152</definedName>
    <definedName name="_xlnm.Print_Area" localSheetId="2">'3. 1999 Data &amp; add 2002 MARR'!$A$1:$H$231</definedName>
    <definedName name="_xlnm.Print_Area" localSheetId="3">'4. 2002MARR Base Rate Schedule'!$A$1:$H$151</definedName>
    <definedName name="_xlnm.Print_Area" localSheetId="4">'5. Bill Impact 1'!$A$1:$O$336</definedName>
    <definedName name="_xlnm.Print_Area" localSheetId="5">'6. 2001PILs DefAcct Adder Calc'!$A$1:$H$232</definedName>
    <definedName name="_xlnm.Print_Area" localSheetId="6">'7. 2001 PILs DefAcct Adder Sch'!$A$1:$H$151</definedName>
    <definedName name="_xlnm.Print_Area" localSheetId="7">'8. 2002PILs Proxy Adder Calc'!$A$1:$G$231</definedName>
    <definedName name="_xlnm.Print_Area" localSheetId="8">'9. 2002PILs Proxy Adder Sch'!$A$1:$H$151</definedName>
    <definedName name="_xlnm.Print_Titles" localSheetId="0">'1. 2001 Approved Rate Schedule'!$1:$9</definedName>
    <definedName name="_xlnm.Print_Titles" localSheetId="9">'10. Bill Impact 2'!$1:$13</definedName>
    <definedName name="_xlnm.Print_Titles" localSheetId="10">'11. Z-Factor Adder Calc'!$1:$8</definedName>
    <definedName name="_xlnm.Print_Titles" localSheetId="11">'12. Z-Factor Adder Sch'!$1:$8</definedName>
    <definedName name="_xlnm.Print_Titles" localSheetId="12">'13. Transition Cost Adder Calc'!$1:$15</definedName>
    <definedName name="_xlnm.Print_Titles" localSheetId="13">'14. Transition Cost Adder Sch'!$1:$8</definedName>
    <definedName name="_xlnm.Print_Titles" localSheetId="14">'15. Bill Impact 3 '!$1:$14</definedName>
    <definedName name="_xlnm.Print_Titles" localSheetId="15">'15A. Bill Impact 4 - rate rdsgn'!$1:$15</definedName>
    <definedName name="_xlnm.Print_Titles" localSheetId="16">'16. Final 2002 Rate Schedule '!$1:$5</definedName>
    <definedName name="_xlnm.Print_Titles" localSheetId="1">'2. PBR Adjusted Rate Schedule'!$1:$11</definedName>
    <definedName name="_xlnm.Print_Titles" localSheetId="2">'3. 1999 Data &amp; add 2002 MARR'!$1:$7</definedName>
    <definedName name="_xlnm.Print_Titles" localSheetId="3">'4. 2002MARR Base Rate Schedule'!$1:$7</definedName>
    <definedName name="_xlnm.Print_Titles" localSheetId="4">'5. Bill Impact 1'!$1:$13</definedName>
    <definedName name="_xlnm.Print_Titles" localSheetId="5">'6. 2001PILs DefAcct Adder Calc'!$1:$11</definedName>
    <definedName name="_xlnm.Print_Titles" localSheetId="6">'7. 2001 PILs DefAcct Adder Sch'!$1:$8</definedName>
    <definedName name="_xlnm.Print_Titles" localSheetId="7">'8. 2002PILs Proxy Adder Calc'!$1:$8</definedName>
    <definedName name="_xlnm.Print_Titles" localSheetId="8">'9. 2002PILs Proxy Adder Sch'!$1:$8</definedName>
  </definedNames>
  <calcPr fullCalcOnLoad="1" iterate="1" iterateCount="100" iterateDelta="0.001"/>
</workbook>
</file>

<file path=xl/sharedStrings.xml><?xml version="1.0" encoding="utf-8"?>
<sst xmlns="http://schemas.openxmlformats.org/spreadsheetml/2006/main" count="5735" uniqueCount="364">
  <si>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</si>
  <si>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</si>
  <si>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</si>
  <si>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</si>
  <si>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</si>
  <si>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</si>
  <si>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</si>
  <si>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</si>
  <si>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</si>
  <si>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</si>
  <si>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</si>
  <si>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</si>
  <si>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</si>
  <si>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</si>
  <si>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</si>
  <si>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</si>
  <si>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</si>
  <si>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</si>
  <si>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</si>
  <si>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</si>
  <si>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</si>
  <si>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</si>
  <si>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</si>
  <si>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</si>
  <si>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</si>
  <si>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</si>
  <si>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</si>
  <si>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</si>
  <si>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</si>
  <si>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</si>
  <si>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</si>
  <si>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</si>
  <si>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</si>
  <si>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</si>
  <si>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</si>
  <si>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</si>
  <si>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</si>
  <si>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</si>
  <si>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</si>
  <si>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</si>
  <si>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</si>
  <si>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</si>
  <si>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</si>
  <si>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</si>
  <si>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</si>
  <si>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</si>
  <si>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</si>
  <si>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</si>
  <si>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</si>
  <si>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</si>
  <si>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</si>
  <si>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</si>
  <si>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</si>
  <si>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</si>
  <si>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</si>
  <si>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</si>
  <si>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</si>
  <si>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</si>
  <si>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</si>
  <si>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</si>
  <si>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</si>
  <si>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</si>
  <si>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</si>
  <si>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</si>
  <si>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</si>
  <si>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</si>
  <si>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</si>
  <si>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</si>
  <si>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</si>
  <si>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</si>
  <si>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</si>
  <si>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</si>
  <si>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</si>
  <si>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</si>
  <si>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</si>
  <si>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</si>
  <si>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</si>
  <si>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</si>
  <si>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</si>
  <si>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</si>
  <si>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</si>
  <si>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</si>
  <si>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</si>
  <si>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</si>
  <si>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</si>
  <si>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</si>
  <si>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</si>
  <si>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</si>
  <si>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</si>
  <si>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</si>
  <si>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</si>
  <si>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</si>
  <si>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</si>
  <si>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</si>
  <si>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</si>
  <si>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</si>
  <si>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</si>
  <si>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</si>
  <si>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</si>
  <si>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</si>
  <si>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</si>
  <si>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</si>
  <si>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</si>
  <si>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</si>
  <si>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</si>
  <si>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</si>
  <si>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</si>
  <si>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</si>
  <si>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</si>
  <si>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</si>
  <si>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</si>
  <si>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</si>
  <si>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</si>
  <si>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</si>
  <si>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</si>
  <si>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</si>
  <si>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</si>
  <si>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</si>
  <si>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</si>
  <si>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</si>
  <si>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</si>
  <si>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</si>
  <si>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</si>
  <si>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</si>
  <si>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</si>
  <si>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</si>
  <si>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</si>
  <si>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</si>
  <si>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</si>
  <si>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</si>
  <si>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</si>
  <si>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</si>
  <si>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</si>
  <si>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</si>
  <si>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</si>
  <si>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</si>
  <si>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</si>
  <si>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</si>
  <si>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</si>
  <si>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</si>
  <si>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</si>
  <si>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</si>
  <si>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</si>
  <si>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</si>
  <si>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</si>
  <si>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</si>
  <si>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</si>
  <si>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</si>
  <si>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</si>
  <si>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</si>
  <si>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</si>
  <si>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</si>
  <si>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</si>
  <si>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</si>
  <si>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</si>
  <si>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</si>
  <si>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</si>
  <si>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</si>
  <si>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</si>
  <si>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</si>
  <si>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</si>
  <si>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</si>
  <si>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</si>
  <si>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</si>
  <si>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</si>
  <si>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</si>
  <si>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</si>
  <si>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</si>
  <si>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</si>
  <si>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</si>
  <si>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</si>
  <si>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</si>
  <si>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</si>
  <si>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</si>
  <si>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</si>
  <si>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</si>
  <si>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</si>
  <si>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</si>
  <si>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</si>
  <si>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</si>
  <si>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</si>
  <si>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</si>
  <si>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</si>
  <si>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</si>
  <si>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</si>
  <si>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</si>
  <si>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</si>
  <si>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</si>
  <si>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</si>
  <si>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</si>
  <si>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</si>
  <si>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</si>
  <si>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</si>
  <si>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</si>
  <si>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</si>
  <si>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</si>
  <si>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</si>
  <si>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</si>
  <si>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</si>
  <si>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</si>
  <si>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</si>
  <si>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</si>
  <si>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</si>
  <si>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</si>
  <si>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</si>
  <si>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</si>
  <si>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</si>
  <si>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</si>
  <si>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</si>
  <si>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</si>
  <si>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</si>
  <si>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</si>
  <si>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</si>
  <si>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</si>
  <si>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</si>
  <si>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</si>
  <si>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</si>
  <si>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</si>
  <si>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</si>
  <si>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</si>
  <si>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</si>
  <si>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</si>
  <si>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</si>
  <si>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</si>
  <si>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</si>
  <si>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</si>
  <si>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</si>
  <si>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</si>
  <si>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</si>
  <si>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</si>
  <si>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</si>
  <si>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</si>
  <si>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</si>
  <si>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</si>
  <si>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</si>
  <si>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</si>
  <si>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</si>
  <si>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</si>
  <si>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</si>
  <si>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</si>
  <si>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Cost of Power - Winter Peak</t>
  </si>
  <si>
    <t>Cost of Power - Winter Off Peak</t>
  </si>
  <si>
    <t>Cost of Power - Summer Peak</t>
  </si>
  <si>
    <t>Cost of Power - Summer Off Peak</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</si>
  <si>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</si>
  <si>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</si>
  <si>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</si>
  <si>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</si>
  <si>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</si>
  <si>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</si>
  <si>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</si>
  <si>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</si>
  <si>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</si>
  <si>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</si>
  <si>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</si>
  <si>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</si>
  <si>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</si>
  <si>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</si>
  <si>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</si>
  <si>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</si>
  <si>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</si>
  <si>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</si>
  <si>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</si>
  <si>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</si>
  <si>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</si>
  <si>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</si>
  <si>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</si>
  <si>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</si>
  <si>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</si>
  <si>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</si>
  <si>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</si>
  <si>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</si>
  <si>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</si>
  <si>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</si>
  <si>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</si>
  <si>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</si>
  <si>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</si>
  <si>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</si>
  <si>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</si>
  <si>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</si>
  <si>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</si>
  <si>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</si>
  <si>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</si>
  <si>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</si>
  <si>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</si>
  <si>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</si>
  <si>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</si>
  <si>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</si>
  <si>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</si>
  <si>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</si>
  <si>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</si>
  <si>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</si>
  <si>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</si>
  <si>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</si>
  <si>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</si>
  <si>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</si>
  <si>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</si>
  <si>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</si>
  <si>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</si>
  <si>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</si>
  <si>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</si>
  <si>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STREET LIGHTING (Non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</si>
  <si>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</si>
  <si>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</si>
  <si>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</si>
  <si>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</si>
  <si>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</si>
  <si>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</si>
  <si>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ED-1999-0084</t>
  </si>
  <si>
    <t>705-326-2495 x 222</t>
  </si>
  <si>
    <t>1.5%; 19.56%</t>
  </si>
  <si>
    <t>Late Payment rate (per month; per annum)</t>
  </si>
  <si>
    <t>Return Cheque - actual bank charges plus</t>
  </si>
  <si>
    <t>Collection Charge</t>
  </si>
  <si>
    <t>Reconnection - during regular hours</t>
  </si>
  <si>
    <t>Reconnection - after regular hours</t>
  </si>
  <si>
    <t>Occupancy Charge/Account Setup Fee</t>
  </si>
  <si>
    <t>Payment History</t>
  </si>
  <si>
    <t>Determined by RSC</t>
  </si>
  <si>
    <t>Meter Dispute Charge</t>
  </si>
  <si>
    <t xml:space="preserve">Credit Reference Check - Residential </t>
  </si>
  <si>
    <t>Credit Reference Check - General Service</t>
  </si>
  <si>
    <t>Temporary Service</t>
  </si>
  <si>
    <t>Transformer Ownership Credit - per kW of billing</t>
  </si>
  <si>
    <t>Demand for transformation the meets utility</t>
  </si>
  <si>
    <t>Transformer loss specifications (per kW)</t>
  </si>
  <si>
    <t>Primary Metering Adjustment</t>
  </si>
  <si>
    <t>1% of kW and kWh billed</t>
  </si>
  <si>
    <t xml:space="preserve">GENERAL SERVICE &gt; 50 KW </t>
  </si>
  <si>
    <t>GENERAL SERVICE &gt; 50 KW (TOU)</t>
  </si>
  <si>
    <t>Rates</t>
  </si>
  <si>
    <t>Rate Changes</t>
  </si>
  <si>
    <t xml:space="preserve">Current </t>
  </si>
  <si>
    <t>SHEET 1 - 2001 OEB Approved Rate Schedule - Assumes Approval of Rate Redesign</t>
  </si>
  <si>
    <t>250kW, 145,000kWh</t>
  </si>
  <si>
    <t>750kW, 400,000kWh</t>
  </si>
  <si>
    <t>5000kW, 1,450,000kWh</t>
  </si>
  <si>
    <t>Z-Factor, Transition Costs and Rate Redesign)</t>
  </si>
  <si>
    <t xml:space="preserve">                 &amp; Rate Redesign</t>
  </si>
  <si>
    <t>and the impact of the addition of Z-Factor, Transition Cost amounts and the Rate Redesign.</t>
  </si>
  <si>
    <t xml:space="preserve">2002 BILL (IPI-PF, 1/3 MARR, 2001&amp;2002 PILs, Z-Factor , Transition </t>
  </si>
  <si>
    <t>&amp; Rate Redesign)</t>
  </si>
  <si>
    <t>COGENERATION</t>
  </si>
  <si>
    <t>Monthly Standby Capacity Reserve Fee</t>
  </si>
  <si>
    <t>Cost of Power Demand Rate - Peak</t>
  </si>
  <si>
    <t>Cost of Power Energy Rate - Peak</t>
  </si>
  <si>
    <t>SHEET 15A - Bill Impact Analysis for 2002 Rate Schedule after 2001 &amp; 2002 PILs Adjustments, Z-Factor, Transition Costs,</t>
  </si>
  <si>
    <t>Rate Application</t>
  </si>
  <si>
    <t>Revised as per</t>
  </si>
  <si>
    <t>OEB Direction</t>
  </si>
  <si>
    <t>MONTHLY STANDBY CAPACITY</t>
  </si>
  <si>
    <t xml:space="preserve">RESERVE RATE KW RATE </t>
  </si>
  <si>
    <t>ON-PEAK CONSUMPTION WILL BE BILLED AT GENERAL SERVICE &gt; 50 KW NON-TOU RATES</t>
  </si>
  <si>
    <t>OFF-PEAK CONSUMPTION WILL BE BILLED AT GENERAL SERVICE &gt; 50 KW TOU RATES</t>
  </si>
  <si>
    <t>COST OF POWER KWH RATE (WOP)</t>
  </si>
  <si>
    <t>COST OF POWER KWH RATE (SOP)</t>
  </si>
  <si>
    <t>On-peak consumption will be billed at General Service &gt; 50 kW Non-TOU rates</t>
  </si>
  <si>
    <t>Off-peak consumption will be billed at General Service &gt; 50 kW TOU rates</t>
  </si>
  <si>
    <t>UN-METERED SCATTERED LOADS</t>
  </si>
  <si>
    <t>RP-2002-0071</t>
  </si>
  <si>
    <t>EB-2002-0080</t>
  </si>
  <si>
    <t>ORILLIA POWER DISTRIBUTION CORPORATION</t>
  </si>
  <si>
    <t>Pat Hurley, Treasurer</t>
  </si>
  <si>
    <t>phurley@orilliapower.ca</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</si>
</sst>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51">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9">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44" applyFont="1" applyAlignment="1">
      <alignment/>
    </xf>
    <xf numFmtId="0" fontId="0" fillId="0" borderId="0" xfId="0" applyAlignment="1">
      <alignment wrapText="1"/>
    </xf>
    <xf numFmtId="170" fontId="0" fillId="0" borderId="0" xfId="0" applyNumberFormat="1" applyAlignment="1">
      <alignment/>
    </xf>
    <xf numFmtId="170" fontId="0" fillId="0" borderId="0" xfId="44" applyFont="1" applyFill="1" applyBorder="1" applyAlignment="1">
      <alignment/>
    </xf>
    <xf numFmtId="0" fontId="0" fillId="0" borderId="0" xfId="0" applyAlignment="1" quotePrefix="1">
      <alignment/>
    </xf>
    <xf numFmtId="170"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170"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166"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171" fontId="0" fillId="0" borderId="0" xfId="44" applyNumberFormat="1" applyFont="1" applyAlignment="1">
      <alignment/>
    </xf>
    <xf numFmtId="166"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73" fontId="0" fillId="0" borderId="0" xfId="42" applyNumberFormat="1" applyFont="1" applyBorder="1" applyAlignment="1">
      <alignment horizontal="center"/>
    </xf>
    <xf numFmtId="170" fontId="0" fillId="0" borderId="0" xfId="44" applyFont="1" applyBorder="1" applyAlignment="1">
      <alignment/>
    </xf>
    <xf numFmtId="173" fontId="0" fillId="0" borderId="0" xfId="42" applyNumberFormat="1" applyFont="1" applyBorder="1" applyAlignment="1">
      <alignment/>
    </xf>
    <xf numFmtId="171" fontId="0" fillId="0" borderId="0" xfId="42" applyFont="1" applyBorder="1" applyAlignment="1">
      <alignment/>
    </xf>
    <xf numFmtId="170" fontId="0" fillId="0" borderId="12" xfId="0" applyNumberFormat="1"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85" fontId="0" fillId="33" borderId="10" xfId="42"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70" fontId="0" fillId="33" borderId="0" xfId="44" applyFill="1" applyAlignment="1">
      <alignment/>
    </xf>
    <xf numFmtId="170" fontId="0" fillId="0" borderId="0" xfId="44" applyFill="1" applyAlignment="1">
      <alignment/>
    </xf>
    <xf numFmtId="170"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10" fontId="0" fillId="0" borderId="0" xfId="44" applyNumberFormat="1" applyBorder="1" applyAlignment="1">
      <alignment horizontal="center"/>
    </xf>
    <xf numFmtId="170" fontId="0" fillId="0" borderId="12" xfId="44" applyBorder="1" applyAlignment="1">
      <alignment/>
    </xf>
    <xf numFmtId="166"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0" fontId="0" fillId="0" borderId="10" xfId="44" applyNumberFormat="1" applyBorder="1" applyAlignment="1">
      <alignment horizontal="center"/>
    </xf>
    <xf numFmtId="170" fontId="0" fillId="0" borderId="14" xfId="44" applyBorder="1" applyAlignment="1">
      <alignment/>
    </xf>
    <xf numFmtId="166" fontId="0" fillId="0" borderId="0" xfId="44" applyNumberFormat="1" applyBorder="1" applyAlignment="1">
      <alignment/>
    </xf>
    <xf numFmtId="170" fontId="0" fillId="0" borderId="0" xfId="44" applyBorder="1" applyAlignment="1">
      <alignment/>
    </xf>
    <xf numFmtId="173" fontId="0" fillId="0" borderId="0" xfId="42" applyNumberFormat="1" applyBorder="1" applyAlignment="1">
      <alignment/>
    </xf>
    <xf numFmtId="171" fontId="0" fillId="0" borderId="0" xfId="42" applyBorder="1" applyAlignment="1">
      <alignment/>
    </xf>
    <xf numFmtId="171" fontId="0" fillId="0" borderId="12" xfId="42" applyBorder="1" applyAlignment="1">
      <alignment/>
    </xf>
    <xf numFmtId="171"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170"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3"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170" fontId="0" fillId="0" borderId="0" xfId="44" applyFont="1" applyAlignment="1">
      <alignment/>
    </xf>
    <xf numFmtId="203" fontId="0" fillId="0" borderId="0" xfId="44" applyNumberFormat="1" applyAlignment="1">
      <alignment/>
    </xf>
    <xf numFmtId="198" fontId="0" fillId="0" borderId="0" xfId="44" applyNumberFormat="1" applyAlignment="1">
      <alignment/>
    </xf>
    <xf numFmtId="170"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176" fontId="0" fillId="0" borderId="0" xfId="0" applyNumberFormat="1" applyAlignment="1">
      <alignment horizontal="right"/>
    </xf>
    <xf numFmtId="170" fontId="3" fillId="0" borderId="0" xfId="44" applyFont="1" applyAlignment="1">
      <alignment/>
    </xf>
    <xf numFmtId="170" fontId="3" fillId="0" borderId="0" xfId="44" applyFont="1" applyAlignment="1">
      <alignment horizontal="center"/>
    </xf>
    <xf numFmtId="185" fontId="0" fillId="0" borderId="0" xfId="42" applyNumberFormat="1" applyFont="1" applyAlignment="1">
      <alignment/>
    </xf>
    <xf numFmtId="170"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170" fontId="3" fillId="0" borderId="0" xfId="44" applyFont="1" applyBorder="1" applyAlignment="1">
      <alignment horizontal="center"/>
    </xf>
    <xf numFmtId="0" fontId="3" fillId="0" borderId="10" xfId="0" applyFont="1" applyBorder="1" applyAlignment="1">
      <alignment/>
    </xf>
    <xf numFmtId="170" fontId="3" fillId="0" borderId="10" xfId="44" applyFont="1" applyBorder="1" applyAlignment="1">
      <alignment horizontal="center"/>
    </xf>
    <xf numFmtId="0" fontId="0" fillId="0" borderId="19" xfId="0" applyBorder="1" applyAlignment="1">
      <alignment/>
    </xf>
    <xf numFmtId="170"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171"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170"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170" fontId="0" fillId="0" borderId="0" xfId="0" applyNumberFormat="1" applyBorder="1" applyAlignment="1">
      <alignment/>
    </xf>
    <xf numFmtId="170" fontId="0" fillId="0" borderId="10" xfId="44" applyFont="1" applyBorder="1" applyAlignment="1">
      <alignment/>
    </xf>
    <xf numFmtId="0" fontId="0" fillId="0" borderId="21" xfId="0" applyBorder="1" applyAlignment="1">
      <alignment horizontal="center"/>
    </xf>
    <xf numFmtId="170"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170" fontId="0" fillId="0" borderId="13"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4"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170"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0" fontId="0" fillId="34" borderId="18" xfId="44" applyFont="1" applyFill="1" applyBorder="1" applyAlignment="1" applyProtection="1">
      <alignment/>
      <protection/>
    </xf>
    <xf numFmtId="170"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206" fontId="0" fillId="33" borderId="0" xfId="44" applyNumberFormat="1" applyFont="1" applyFill="1" applyBorder="1" applyAlignment="1">
      <alignment horizontal="right"/>
    </xf>
    <xf numFmtId="206" fontId="0" fillId="33" borderId="0" xfId="44" applyNumberFormat="1" applyFont="1" applyFill="1" applyBorder="1" applyAlignment="1">
      <alignment/>
    </xf>
    <xf numFmtId="206" fontId="0" fillId="33" borderId="10" xfId="44" applyNumberFormat="1" applyFont="1" applyFill="1" applyBorder="1" applyAlignment="1">
      <alignment/>
    </xf>
    <xf numFmtId="206" fontId="0" fillId="0" borderId="0" xfId="44" applyNumberFormat="1" applyFont="1" applyBorder="1" applyAlignment="1">
      <alignment/>
    </xf>
    <xf numFmtId="206" fontId="0" fillId="33" borderId="0" xfId="42" applyNumberFormat="1" applyFont="1" applyFill="1" applyBorder="1" applyAlignment="1">
      <alignment/>
    </xf>
    <xf numFmtId="206" fontId="0" fillId="0" borderId="12" xfId="44" applyNumberFormat="1" applyFont="1" applyBorder="1" applyAlignment="1">
      <alignment/>
    </xf>
    <xf numFmtId="206" fontId="0" fillId="0" borderId="14" xfId="44" applyNumberFormat="1" applyFont="1" applyBorder="1" applyAlignment="1">
      <alignment/>
    </xf>
    <xf numFmtId="206" fontId="0" fillId="0" borderId="12" xfId="0" applyNumberFormat="1" applyBorder="1" applyAlignment="1">
      <alignment/>
    </xf>
    <xf numFmtId="206" fontId="0" fillId="0" borderId="18" xfId="44" applyNumberFormat="1" applyFont="1" applyBorder="1" applyAlignment="1">
      <alignment/>
    </xf>
    <xf numFmtId="206" fontId="0" fillId="33" borderId="0" xfId="44" applyNumberFormat="1" applyFont="1" applyFill="1" applyAlignment="1">
      <alignment/>
    </xf>
    <xf numFmtId="206" fontId="0" fillId="0" borderId="0" xfId="0" applyNumberFormat="1" applyAlignment="1">
      <alignment/>
    </xf>
    <xf numFmtId="206" fontId="0" fillId="33" borderId="0" xfId="44" applyNumberFormat="1" applyFill="1" applyAlignment="1">
      <alignment/>
    </xf>
    <xf numFmtId="206" fontId="0" fillId="33" borderId="0" xfId="44" applyNumberFormat="1" applyFill="1" applyBorder="1" applyAlignment="1">
      <alignment horizontal="right"/>
    </xf>
    <xf numFmtId="206" fontId="0" fillId="33" borderId="0" xfId="44" applyNumberFormat="1" applyFill="1" applyBorder="1" applyAlignment="1">
      <alignment/>
    </xf>
    <xf numFmtId="206" fontId="0" fillId="33" borderId="10" xfId="44" applyNumberFormat="1" applyFill="1" applyBorder="1" applyAlignment="1">
      <alignment/>
    </xf>
    <xf numFmtId="206" fontId="0" fillId="0" borderId="0" xfId="44" applyNumberFormat="1" applyBorder="1" applyAlignment="1">
      <alignment/>
    </xf>
    <xf numFmtId="206" fontId="0" fillId="33" borderId="0" xfId="42" applyNumberFormat="1" applyFill="1" applyBorder="1" applyAlignment="1">
      <alignment/>
    </xf>
    <xf numFmtId="206" fontId="0" fillId="0" borderId="12" xfId="44" applyNumberFormat="1" applyBorder="1" applyAlignment="1">
      <alignment/>
    </xf>
    <xf numFmtId="206" fontId="0" fillId="0" borderId="14" xfId="44" applyNumberFormat="1" applyBorder="1" applyAlignment="1">
      <alignment/>
    </xf>
    <xf numFmtId="206" fontId="0" fillId="0" borderId="12" xfId="42" applyNumberFormat="1" applyBorder="1" applyAlignment="1">
      <alignment/>
    </xf>
    <xf numFmtId="3" fontId="0" fillId="33" borderId="0" xfId="44" applyNumberFormat="1" applyFill="1" applyAlignment="1">
      <alignment/>
    </xf>
    <xf numFmtId="206" fontId="0" fillId="33" borderId="10" xfId="44" applyNumberFormat="1" applyFill="1" applyBorder="1" applyAlignment="1">
      <alignment horizontal="right"/>
    </xf>
    <xf numFmtId="170" fontId="0" fillId="0" borderId="0" xfId="44" applyFont="1" applyFill="1" applyAlignment="1">
      <alignment horizontal="right"/>
    </xf>
    <xf numFmtId="0" fontId="0" fillId="0" borderId="0" xfId="0" applyFill="1" applyAlignment="1">
      <alignment/>
    </xf>
    <xf numFmtId="0" fontId="16" fillId="0" borderId="0" xfId="0" applyFont="1" applyAlignment="1">
      <alignment/>
    </xf>
    <xf numFmtId="0" fontId="16" fillId="0" borderId="0" xfId="0" applyFont="1" applyAlignment="1">
      <alignment horizontal="center"/>
    </xf>
    <xf numFmtId="0" fontId="0" fillId="0" borderId="0" xfId="0" applyFill="1" applyAlignment="1">
      <alignment horizontal="right"/>
    </xf>
    <xf numFmtId="0" fontId="12" fillId="0" borderId="0" xfId="0" applyFont="1" applyFill="1" applyAlignment="1">
      <alignment/>
    </xf>
    <xf numFmtId="0" fontId="1" fillId="0" borderId="0" xfId="0" applyFont="1" applyFill="1" applyAlignment="1">
      <alignment/>
    </xf>
    <xf numFmtId="15"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ill="1" applyAlignment="1">
      <alignment horizontal="left"/>
    </xf>
    <xf numFmtId="0" fontId="1" fillId="0" borderId="0" xfId="0" applyFont="1" applyFill="1" applyAlignment="1" applyProtection="1">
      <alignment/>
      <protection locked="0"/>
    </xf>
    <xf numFmtId="0" fontId="0" fillId="0" borderId="0" xfId="0" applyFill="1" applyBorder="1" applyAlignment="1">
      <alignment/>
    </xf>
    <xf numFmtId="0" fontId="1" fillId="0" borderId="0" xfId="0" applyFont="1" applyFill="1" applyBorder="1" applyAlignment="1">
      <alignment/>
    </xf>
    <xf numFmtId="0" fontId="9" fillId="0" borderId="11" xfId="0" applyFont="1" applyBorder="1" applyAlignment="1">
      <alignment/>
    </xf>
    <xf numFmtId="0" fontId="3" fillId="0" borderId="13" xfId="0" applyFont="1" applyBorder="1" applyAlignment="1">
      <alignment/>
    </xf>
    <xf numFmtId="176" fontId="0" fillId="0" borderId="0" xfId="0" applyNumberFormat="1" applyFont="1" applyAlignment="1">
      <alignment horizontal="right"/>
    </xf>
    <xf numFmtId="17" fontId="3" fillId="0" borderId="0" xfId="0" applyNumberFormat="1" applyFont="1" applyAlignment="1">
      <alignment horizontal="center"/>
    </xf>
    <xf numFmtId="9" fontId="0" fillId="0" borderId="0" xfId="0" applyNumberFormat="1" applyAlignment="1">
      <alignment/>
    </xf>
    <xf numFmtId="0" fontId="4" fillId="0" borderId="0" xfId="0" applyFont="1" applyAlignment="1">
      <alignment horizontal="center"/>
    </xf>
    <xf numFmtId="0" fontId="12" fillId="33" borderId="0" xfId="0" applyFont="1" applyFill="1" applyAlignment="1">
      <alignment/>
    </xf>
    <xf numFmtId="15" fontId="12"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EGAL%20&amp;%20GOVERNMENT\Ontario%20Energy%20Board\Rate%20Decisions_Orders\2012_05_RA\PILs%201562%20Final_BB%20Files\2002%20Analyisis\OPDC%20Rate%20Redesign%20Jan%202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20&amp;%20GOVERNMENT\Ontario%20Energy%20Board\Rate%20Decisions_Orders\2012_05_RA\PILs%201562%20Final_BB%20Files\2002%20Analyisis\OPDC%20PILs%202001%20Feb%20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EGAL%20&amp;%20GOVERNMENT\Ontario%20Energy%20Board\Rate%20Decisions_Orders\2012_05_RA\PILs%201562%20Final_BB%20Files\2002%20Analyisis\OPDC%20PILs%202002%20Feb%202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Bacon\My%20Documents\Orillia\2004%20Rates\OPDC%202004%20RAM%20-%20Jan%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001 Approved Rate Schedule"/>
      <sheetName val="2. Rate Redesign"/>
      <sheetName val="3. Bill Impact Full Harm"/>
      <sheetName val="4. Bill Impact Phase In Harm"/>
      <sheetName val="5. Rate Redesign Schedule "/>
    </sheetNames>
    <sheetDataSet>
      <sheetData sheetId="0">
        <row r="17">
          <cell r="B17">
            <v>0.0088</v>
          </cell>
        </row>
        <row r="19">
          <cell r="B19">
            <v>48.15</v>
          </cell>
        </row>
        <row r="30">
          <cell r="B30">
            <v>4.1438</v>
          </cell>
        </row>
        <row r="32">
          <cell r="B32">
            <v>264.35</v>
          </cell>
        </row>
        <row r="42">
          <cell r="B42">
            <v>0.5184</v>
          </cell>
        </row>
        <row r="44">
          <cell r="B44">
            <v>761.7</v>
          </cell>
        </row>
      </sheetData>
      <sheetData sheetId="1">
        <row r="48">
          <cell r="B48">
            <v>0.5043083243794382</v>
          </cell>
        </row>
        <row r="131">
          <cell r="B131">
            <v>0.7023292180186128</v>
          </cell>
        </row>
        <row r="133">
          <cell r="B133">
            <v>0.6266062489522383</v>
          </cell>
        </row>
      </sheetData>
      <sheetData sheetId="4">
        <row r="22">
          <cell r="F22">
            <v>31.061011171460166</v>
          </cell>
        </row>
        <row r="23">
          <cell r="F23">
            <v>0.010733298901850872</v>
          </cell>
        </row>
        <row r="24">
          <cell r="F24">
            <v>0.0586</v>
          </cell>
        </row>
        <row r="29">
          <cell r="F29">
            <v>315.5711050129626</v>
          </cell>
        </row>
        <row r="30">
          <cell r="F30">
            <v>3.552572660048561</v>
          </cell>
        </row>
        <row r="31">
          <cell r="F31">
            <v>5.7218</v>
          </cell>
        </row>
        <row r="32">
          <cell r="F32">
            <v>0.0412</v>
          </cell>
        </row>
        <row r="37">
          <cell r="F37">
            <v>654.2109308164415</v>
          </cell>
        </row>
        <row r="38">
          <cell r="F38">
            <v>1.050536701770863</v>
          </cell>
        </row>
        <row r="40">
          <cell r="F40">
            <v>7.89</v>
          </cell>
        </row>
        <row r="41">
          <cell r="F41">
            <v>6.24</v>
          </cell>
        </row>
        <row r="43">
          <cell r="F43">
            <v>0.0713</v>
          </cell>
        </row>
        <row r="44">
          <cell r="F44">
            <v>0.0418</v>
          </cell>
        </row>
        <row r="45">
          <cell r="F45">
            <v>0.0599</v>
          </cell>
        </row>
        <row r="46">
          <cell r="F46">
            <v>0.0305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NFO"/>
      <sheetName val="TAXCALC"/>
      <sheetName val="TAXREC"/>
    </sheetNames>
    <sheetDataSet>
      <sheetData sheetId="1">
        <row r="87">
          <cell r="G87">
            <v>304090.38907294156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GINFO"/>
      <sheetName val="TAXCALC"/>
      <sheetName val="TAXREC"/>
    </sheetNames>
    <sheetDataSet>
      <sheetData sheetId="1">
        <row r="87">
          <cell r="C87">
            <v>872014.4356410007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Dec. 31, 2002 Reg. Assets"/>
      <sheetName val="2. 2002 Base Rate Schedule"/>
      <sheetName val="3. 2002 Data &amp; add 4 RSVAs"/>
      <sheetName val="4. 2004 Rate Sch. with 4 RSVAs"/>
      <sheetName val="5. 2002 Data &amp; Int. Reg. Assets"/>
      <sheetName val="6. 2004 Rate Sch. with Interims"/>
      <sheetName val="7. 2002 Data &amp; 2004 PILs"/>
      <sheetName val="8. 2004 Rate Sch. with PILs"/>
      <sheetName val="9. Service Charge Adj."/>
      <sheetName val="10. 2004 Rate Schedule "/>
      <sheetName val="11.Bill Impact (no commod. in.)"/>
      <sheetName val="12. Bill Impact (commod. inc.) "/>
    </sheetNames>
    <sheetDataSet>
      <sheetData sheetId="0">
        <row r="3">
          <cell r="B3" t="str">
            <v>ORILLIA POWER DISTRIBUTION CORPORATION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0"/>
  <sheetViews>
    <sheetView tabSelected="1" zoomScale="75" zoomScaleNormal="75" zoomScalePageLayoutView="0" workbookViewId="0" topLeftCell="A1">
      <selection activeCell="D46" sqref="D46"/>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3.57421875" style="0" customWidth="1"/>
  </cols>
  <sheetData>
    <row r="1" ht="18">
      <c r="A1" s="17" t="s">
        <v>333</v>
      </c>
    </row>
    <row r="3" spans="1:6" ht="18">
      <c r="A3" s="130" t="s">
        <v>0</v>
      </c>
      <c r="B3" s="237" t="s">
        <v>361</v>
      </c>
      <c r="C3" s="125"/>
      <c r="D3" s="124"/>
      <c r="E3" s="130" t="s">
        <v>1</v>
      </c>
      <c r="F3" s="126" t="s">
        <v>308</v>
      </c>
    </row>
    <row r="4" spans="1:6" ht="18">
      <c r="A4" s="130" t="s">
        <v>3</v>
      </c>
      <c r="B4" s="124" t="s">
        <v>362</v>
      </c>
      <c r="C4" s="125"/>
      <c r="E4" s="130" t="s">
        <v>4</v>
      </c>
      <c r="F4" s="124" t="s">
        <v>309</v>
      </c>
    </row>
    <row r="5" spans="1:3" ht="18">
      <c r="A5" s="30" t="s">
        <v>33</v>
      </c>
      <c r="B5" s="127" t="s">
        <v>363</v>
      </c>
      <c r="C5" s="125"/>
    </row>
    <row r="6" spans="1:3" ht="18">
      <c r="A6" s="130" t="s">
        <v>2</v>
      </c>
      <c r="B6" s="124">
        <v>2</v>
      </c>
      <c r="C6" s="125"/>
    </row>
    <row r="7" spans="1:3" ht="15.75">
      <c r="A7" s="30" t="s">
        <v>34</v>
      </c>
      <c r="B7" s="127">
        <v>37314</v>
      </c>
      <c r="C7" s="124"/>
    </row>
    <row r="8" ht="18">
      <c r="C8" s="17"/>
    </row>
    <row r="9" spans="1:4" ht="16.5" customHeight="1">
      <c r="A9" t="s">
        <v>37</v>
      </c>
      <c r="C9" s="5"/>
      <c r="D9" s="21"/>
    </row>
    <row r="10" spans="1:4" ht="14.25" customHeight="1">
      <c r="A10" s="17"/>
      <c r="B10" s="2"/>
      <c r="C10" s="5"/>
      <c r="D10" s="21"/>
    </row>
    <row r="11" spans="1:4" ht="13.5" customHeight="1">
      <c r="A11" s="68"/>
      <c r="B11" s="2"/>
      <c r="C11" s="5"/>
      <c r="D11" s="21"/>
    </row>
    <row r="12" spans="1:4" ht="15" customHeight="1">
      <c r="A12" s="17"/>
      <c r="B12" s="2"/>
      <c r="C12" s="5"/>
      <c r="D12" s="21"/>
    </row>
    <row r="13" spans="2:6" ht="12.75">
      <c r="B13" s="12"/>
      <c r="C13" s="12"/>
      <c r="D13" s="12"/>
      <c r="E13" s="12"/>
      <c r="F13" s="12"/>
    </row>
    <row r="14" spans="1:7" ht="18">
      <c r="A14" s="114" t="s">
        <v>6</v>
      </c>
      <c r="B14" s="18"/>
      <c r="C14" s="7"/>
      <c r="E14" s="16"/>
      <c r="G14" s="16"/>
    </row>
    <row r="15" spans="2:7" ht="12.75">
      <c r="B15" s="16"/>
      <c r="C15" s="16"/>
      <c r="D15" s="19"/>
      <c r="E15" s="16"/>
      <c r="F15" s="16"/>
      <c r="G15" s="16"/>
    </row>
    <row r="16" spans="1:7" ht="12.75">
      <c r="A16" t="s">
        <v>8</v>
      </c>
      <c r="B16" s="24">
        <v>0.0088</v>
      </c>
      <c r="C16" s="16"/>
      <c r="D16" s="19"/>
      <c r="E16" s="16"/>
      <c r="F16" s="16"/>
      <c r="G16" s="16"/>
    </row>
    <row r="17" spans="2:7" ht="12.75">
      <c r="B17" s="16"/>
      <c r="C17" s="16"/>
      <c r="D17" s="19"/>
      <c r="E17" s="16"/>
      <c r="F17" s="16"/>
      <c r="G17" s="16"/>
    </row>
    <row r="18" spans="1:7" ht="12.75">
      <c r="A18" t="s">
        <v>115</v>
      </c>
      <c r="B18" s="25">
        <v>13.45</v>
      </c>
      <c r="C18" s="16"/>
      <c r="D18" s="19"/>
      <c r="E18" s="16"/>
      <c r="F18" s="16"/>
      <c r="G18" s="16"/>
    </row>
    <row r="19" spans="2:7" ht="12.75">
      <c r="B19" s="16"/>
      <c r="C19" s="16"/>
      <c r="D19" s="19"/>
      <c r="E19" s="16"/>
      <c r="F19" s="16"/>
      <c r="G19" s="16"/>
    </row>
    <row r="20" spans="1:7" ht="12.75">
      <c r="A20" t="s">
        <v>9</v>
      </c>
      <c r="B20" s="24">
        <v>0.0586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4" t="s">
        <v>10</v>
      </c>
      <c r="B24" s="18"/>
      <c r="C24" s="7"/>
      <c r="D24" s="16"/>
      <c r="E24" s="16"/>
      <c r="F24" s="16"/>
      <c r="G24" s="16"/>
    </row>
    <row r="25" spans="2:7" ht="12.75">
      <c r="B25" s="16"/>
      <c r="C25" s="16"/>
      <c r="D25" s="16"/>
      <c r="E25" s="16"/>
      <c r="F25" s="16"/>
      <c r="G25" s="16"/>
    </row>
    <row r="26" spans="1:7" ht="12.75">
      <c r="A26" t="s">
        <v>8</v>
      </c>
      <c r="B26" s="24">
        <v>0</v>
      </c>
      <c r="C26" s="16"/>
      <c r="D26" s="16"/>
      <c r="E26" s="16"/>
      <c r="F26" s="16"/>
      <c r="G26" s="16"/>
    </row>
    <row r="27" spans="2:7" ht="12.75">
      <c r="B27" s="16"/>
      <c r="C27" s="16"/>
      <c r="D27" s="16"/>
      <c r="E27" s="16"/>
      <c r="F27" s="16"/>
      <c r="G27" s="16"/>
    </row>
    <row r="28" spans="1:7" ht="12.75">
      <c r="A28" t="s">
        <v>115</v>
      </c>
      <c r="B28" s="25">
        <v>0</v>
      </c>
      <c r="C28" s="16"/>
      <c r="D28" s="16"/>
      <c r="E28" s="16"/>
      <c r="F28" s="16"/>
      <c r="G28" s="16"/>
    </row>
    <row r="29" spans="2:7" ht="12.75">
      <c r="B29" s="19"/>
      <c r="C29" s="16"/>
      <c r="D29" s="16"/>
      <c r="E29" s="16"/>
      <c r="F29" s="16"/>
      <c r="G29" s="16"/>
    </row>
    <row r="30" spans="1:7" ht="12.75">
      <c r="A30" t="s">
        <v>11</v>
      </c>
      <c r="B30" s="116" t="s">
        <v>12</v>
      </c>
      <c r="C30" s="116" t="s">
        <v>13</v>
      </c>
      <c r="D30" s="117" t="s">
        <v>14</v>
      </c>
      <c r="E30" s="116" t="s">
        <v>15</v>
      </c>
      <c r="F30" s="16"/>
      <c r="G30" s="16"/>
    </row>
    <row r="31" spans="2:7" ht="12.75">
      <c r="B31" s="116"/>
      <c r="C31" s="116" t="s">
        <v>16</v>
      </c>
      <c r="D31" s="117"/>
      <c r="E31" s="116" t="s">
        <v>16</v>
      </c>
      <c r="F31" s="16"/>
      <c r="G31" s="16"/>
    </row>
    <row r="32" spans="2:7" ht="12.75">
      <c r="B32" s="116" t="s">
        <v>17</v>
      </c>
      <c r="C32" s="116" t="s">
        <v>17</v>
      </c>
      <c r="D32" s="117" t="s">
        <v>17</v>
      </c>
      <c r="E32" s="116" t="s">
        <v>17</v>
      </c>
      <c r="F32" s="16"/>
      <c r="G32" s="16"/>
    </row>
    <row r="33" spans="2:7" ht="12.75">
      <c r="B33" s="118">
        <v>0</v>
      </c>
      <c r="C33" s="118">
        <v>0</v>
      </c>
      <c r="D33" s="118">
        <v>0</v>
      </c>
      <c r="E33" s="118">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14" t="s">
        <v>18</v>
      </c>
      <c r="B37" s="18"/>
      <c r="C37" s="7"/>
      <c r="D37" s="19"/>
      <c r="E37" s="16"/>
      <c r="F37" s="16"/>
      <c r="G37" s="16"/>
    </row>
    <row r="38" spans="2:7" ht="12.75">
      <c r="B38" s="16"/>
      <c r="C38" s="16"/>
      <c r="D38" s="19"/>
      <c r="E38" s="16"/>
      <c r="F38" s="16"/>
      <c r="G38" s="16"/>
    </row>
    <row r="39" spans="1:7" ht="12.75">
      <c r="A39" t="s">
        <v>8</v>
      </c>
      <c r="B39" s="24">
        <f>'[1]5. Rate Redesign Schedule '!$F$23</f>
        <v>0.010733298901850872</v>
      </c>
      <c r="C39" s="16"/>
      <c r="D39" s="19"/>
      <c r="E39" s="16"/>
      <c r="F39" s="16"/>
      <c r="G39" s="16"/>
    </row>
    <row r="40" spans="2:7" ht="12.75">
      <c r="B40" s="16"/>
      <c r="C40" s="16"/>
      <c r="D40" s="19"/>
      <c r="E40" s="16"/>
      <c r="F40" s="16"/>
      <c r="G40" s="16"/>
    </row>
    <row r="41" spans="1:7" ht="12.75">
      <c r="A41" t="s">
        <v>115</v>
      </c>
      <c r="B41" s="25">
        <f>'[1]5. Rate Redesign Schedule '!$F$22</f>
        <v>31.061011171460166</v>
      </c>
      <c r="C41" s="16"/>
      <c r="D41" s="19"/>
      <c r="E41" s="16"/>
      <c r="F41" s="16"/>
      <c r="G41" s="16"/>
    </row>
    <row r="42" spans="2:7" ht="12.75">
      <c r="B42" s="16"/>
      <c r="C42" s="16"/>
      <c r="D42" s="19"/>
      <c r="E42" s="16"/>
      <c r="F42" s="16"/>
      <c r="G42" s="16"/>
    </row>
    <row r="43" spans="1:7" ht="12.75">
      <c r="A43" t="s">
        <v>9</v>
      </c>
      <c r="B43" s="24">
        <f>'[1]5. Rate Redesign Schedule '!$F$24</f>
        <v>0.0586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4" t="s">
        <v>19</v>
      </c>
      <c r="B47" s="18"/>
      <c r="C47" s="7"/>
      <c r="D47" s="19"/>
      <c r="E47" s="16"/>
      <c r="F47" s="16"/>
      <c r="G47" s="16"/>
    </row>
    <row r="48" spans="2:7" ht="12.75">
      <c r="B48" s="16"/>
      <c r="C48" s="16"/>
      <c r="D48" s="19"/>
      <c r="E48" s="16"/>
      <c r="F48" s="16"/>
      <c r="G48" s="16"/>
    </row>
    <row r="49" spans="1:7" ht="12.75">
      <c r="A49" t="s">
        <v>8</v>
      </c>
      <c r="B49" s="24">
        <v>0</v>
      </c>
      <c r="C49" s="16"/>
      <c r="D49" s="19"/>
      <c r="E49" s="16"/>
      <c r="F49" s="16"/>
      <c r="G49" s="16"/>
    </row>
    <row r="50" spans="2:7" ht="12.75">
      <c r="B50" s="16"/>
      <c r="C50" s="16"/>
      <c r="D50" s="19"/>
      <c r="E50" s="16"/>
      <c r="F50" s="16"/>
      <c r="G50" s="16"/>
    </row>
    <row r="51" spans="1:7" ht="12.75">
      <c r="A51" t="s">
        <v>114</v>
      </c>
      <c r="B51" s="25">
        <v>0</v>
      </c>
      <c r="C51" s="16"/>
      <c r="D51" s="19"/>
      <c r="E51" s="16"/>
      <c r="F51" s="16"/>
      <c r="G51" s="16"/>
    </row>
    <row r="52" spans="2:7" ht="12.75">
      <c r="B52" s="16"/>
      <c r="C52" s="16"/>
      <c r="D52" s="19"/>
      <c r="E52" s="16"/>
      <c r="F52" s="16"/>
      <c r="G52" s="16"/>
    </row>
    <row r="53" spans="1:7" ht="12.75">
      <c r="A53" t="s">
        <v>11</v>
      </c>
      <c r="B53" s="116" t="s">
        <v>12</v>
      </c>
      <c r="C53" s="116" t="s">
        <v>13</v>
      </c>
      <c r="D53" s="117" t="s">
        <v>14</v>
      </c>
      <c r="E53" s="116" t="s">
        <v>15</v>
      </c>
      <c r="F53" s="16"/>
      <c r="G53" s="16"/>
    </row>
    <row r="54" spans="2:7" ht="12.75">
      <c r="B54" s="116"/>
      <c r="C54" s="116" t="s">
        <v>16</v>
      </c>
      <c r="D54" s="117"/>
      <c r="E54" s="116" t="s">
        <v>16</v>
      </c>
      <c r="F54" s="16"/>
      <c r="G54" s="16"/>
    </row>
    <row r="55" spans="2:7" ht="12.75">
      <c r="B55" s="116" t="s">
        <v>17</v>
      </c>
      <c r="C55" s="116" t="s">
        <v>17</v>
      </c>
      <c r="D55" s="117" t="s">
        <v>17</v>
      </c>
      <c r="E55" s="116" t="s">
        <v>17</v>
      </c>
      <c r="F55" s="16"/>
      <c r="G55" s="16"/>
    </row>
    <row r="56" spans="2:7" ht="12.75">
      <c r="B56" s="118">
        <v>0</v>
      </c>
      <c r="C56" s="118">
        <v>0</v>
      </c>
      <c r="D56" s="118">
        <v>0</v>
      </c>
      <c r="E56" s="118">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4" t="s">
        <v>20</v>
      </c>
      <c r="B60" s="18"/>
      <c r="C60" s="7"/>
      <c r="D60" s="19"/>
      <c r="E60" s="16"/>
      <c r="F60" s="16"/>
      <c r="G60" s="16"/>
    </row>
    <row r="61" spans="2:7" ht="12.75">
      <c r="B61" s="16"/>
      <c r="C61" s="16"/>
      <c r="D61" s="19"/>
      <c r="E61" s="16"/>
      <c r="F61" s="16"/>
      <c r="G61" s="16"/>
    </row>
    <row r="62" spans="1:7" ht="12.75">
      <c r="A62" t="s">
        <v>21</v>
      </c>
      <c r="B62" s="24">
        <f>'[1]5. Rate Redesign Schedule '!$F$30</f>
        <v>3.552572660048561</v>
      </c>
      <c r="C62" s="16"/>
      <c r="D62" s="19"/>
      <c r="E62" s="16"/>
      <c r="F62" s="16"/>
      <c r="G62" s="16"/>
    </row>
    <row r="63" spans="2:7" ht="12.75">
      <c r="B63" s="16"/>
      <c r="C63" s="16"/>
      <c r="D63" s="19"/>
      <c r="E63" s="16"/>
      <c r="F63" s="16"/>
      <c r="G63" s="16"/>
    </row>
    <row r="64" spans="1:7" ht="12.75">
      <c r="A64" t="s">
        <v>114</v>
      </c>
      <c r="B64" s="25">
        <f>'[1]5. Rate Redesign Schedule '!$F$29</f>
        <v>315.5711050129626</v>
      </c>
      <c r="C64" s="16"/>
      <c r="D64" s="19"/>
      <c r="E64" s="16"/>
      <c r="F64" s="16"/>
      <c r="G64" s="16"/>
    </row>
    <row r="65" spans="2:7" ht="12.75">
      <c r="B65" s="16"/>
      <c r="C65" s="16"/>
      <c r="D65" s="19"/>
      <c r="E65" s="16"/>
      <c r="F65" s="16"/>
      <c r="G65" s="16"/>
    </row>
    <row r="66" spans="1:7" ht="12.75">
      <c r="A66" t="s">
        <v>23</v>
      </c>
      <c r="B66" s="24">
        <f>'[1]5. Rate Redesign Schedule '!$F$31</f>
        <v>5.7218</v>
      </c>
      <c r="C66" s="16"/>
      <c r="D66" s="19"/>
      <c r="E66" s="16"/>
      <c r="F66" s="16"/>
      <c r="G66" s="16"/>
    </row>
    <row r="67" spans="2:7" ht="12.75">
      <c r="B67" s="16"/>
      <c r="C67" s="16"/>
      <c r="D67" s="19"/>
      <c r="E67" s="16"/>
      <c r="F67" s="16"/>
      <c r="G67" s="16"/>
    </row>
    <row r="68" spans="1:7" ht="12.75">
      <c r="A68" t="s">
        <v>9</v>
      </c>
      <c r="B68" s="24">
        <f>'[1]5. Rate Redesign Schedule '!$F$32</f>
        <v>0.0412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4" t="s">
        <v>24</v>
      </c>
      <c r="B72" s="18"/>
      <c r="C72" s="7"/>
      <c r="D72" s="19"/>
      <c r="E72" s="16"/>
      <c r="F72" s="16"/>
      <c r="G72" s="16"/>
    </row>
    <row r="73" spans="1:7" ht="18">
      <c r="A73" s="17"/>
      <c r="B73" s="16"/>
      <c r="C73" s="16"/>
      <c r="D73" s="19"/>
      <c r="E73" s="16"/>
      <c r="F73" s="16"/>
      <c r="G73" s="16"/>
    </row>
    <row r="74" spans="1:7" ht="12.75">
      <c r="A74" t="s">
        <v>21</v>
      </c>
      <c r="B74" s="24">
        <f>'[1]5. Rate Redesign Schedule '!$F$38</f>
        <v>1.050536701770863</v>
      </c>
      <c r="C74" s="16"/>
      <c r="D74" s="19"/>
      <c r="E74" s="16"/>
      <c r="F74" s="16"/>
      <c r="G74" s="16"/>
    </row>
    <row r="75" spans="2:7" ht="12.75">
      <c r="B75" s="16"/>
      <c r="C75" s="16"/>
      <c r="D75" s="19"/>
      <c r="E75" s="16"/>
      <c r="F75" s="16"/>
      <c r="G75" s="16"/>
    </row>
    <row r="76" spans="1:7" ht="12.75">
      <c r="A76" t="s">
        <v>114</v>
      </c>
      <c r="B76" s="25">
        <f>'[1]5. Rate Redesign Schedule '!$F$37</f>
        <v>654.2109308164415</v>
      </c>
      <c r="C76" s="16"/>
      <c r="D76" s="19"/>
      <c r="E76" s="16"/>
      <c r="F76" s="16"/>
      <c r="G76" s="16"/>
    </row>
    <row r="77" spans="2:7" ht="12.75">
      <c r="B77" s="16"/>
      <c r="C77" s="16"/>
      <c r="D77" s="19"/>
      <c r="E77" s="16"/>
      <c r="F77" s="16"/>
      <c r="G77" s="16"/>
    </row>
    <row r="78" spans="1:7" ht="12.75">
      <c r="A78" t="s">
        <v>11</v>
      </c>
      <c r="B78" s="116" t="s">
        <v>12</v>
      </c>
      <c r="C78" s="116" t="s">
        <v>14</v>
      </c>
      <c r="D78" s="116" t="s">
        <v>12</v>
      </c>
      <c r="E78" s="116" t="s">
        <v>13</v>
      </c>
      <c r="F78" s="117" t="s">
        <v>14</v>
      </c>
      <c r="G78" s="116" t="s">
        <v>15</v>
      </c>
    </row>
    <row r="79" spans="2:7" ht="12.75">
      <c r="B79" s="116"/>
      <c r="C79" s="116"/>
      <c r="D79" s="116"/>
      <c r="E79" s="116" t="s">
        <v>16</v>
      </c>
      <c r="F79" s="117"/>
      <c r="G79" s="116" t="s">
        <v>16</v>
      </c>
    </row>
    <row r="80" spans="2:7" ht="12.75">
      <c r="B80" s="116" t="s">
        <v>25</v>
      </c>
      <c r="C80" s="116" t="s">
        <v>25</v>
      </c>
      <c r="D80" s="116" t="s">
        <v>17</v>
      </c>
      <c r="E80" s="116" t="s">
        <v>17</v>
      </c>
      <c r="F80" s="117" t="s">
        <v>17</v>
      </c>
      <c r="G80" s="116" t="s">
        <v>17</v>
      </c>
    </row>
    <row r="81" spans="1:7" ht="12.75" customHeight="1">
      <c r="A81" s="17"/>
      <c r="B81" s="146">
        <f>'[1]5. Rate Redesign Schedule '!$F$40</f>
        <v>7.89</v>
      </c>
      <c r="C81" s="146">
        <f>'[1]5. Rate Redesign Schedule '!$F$41</f>
        <v>6.24</v>
      </c>
      <c r="D81" s="118">
        <f>'[1]5. Rate Redesign Schedule '!$F$43</f>
        <v>0.0713</v>
      </c>
      <c r="E81" s="118">
        <f>'[1]5. Rate Redesign Schedule '!$F$44</f>
        <v>0.0418</v>
      </c>
      <c r="F81" s="118">
        <f>'[1]5. Rate Redesign Schedule '!$F$45</f>
        <v>0.0599</v>
      </c>
      <c r="G81" s="118">
        <f>'[1]5. Rate Redesign Schedule '!$F$46</f>
        <v>0.0305</v>
      </c>
    </row>
    <row r="82" spans="1:7" ht="12.75" customHeight="1">
      <c r="A82" s="17"/>
      <c r="B82" s="115"/>
      <c r="C82" s="115"/>
      <c r="D82" s="115"/>
      <c r="E82" s="115"/>
      <c r="F82" s="115"/>
      <c r="G82" s="115"/>
    </row>
    <row r="83" spans="1:7" ht="12.75" customHeight="1">
      <c r="A83" s="17"/>
      <c r="B83" s="115"/>
      <c r="C83" s="115"/>
      <c r="D83" s="115"/>
      <c r="E83" s="115"/>
      <c r="F83" s="115"/>
      <c r="G83" s="115"/>
    </row>
    <row r="84" spans="1:7" ht="11.25" customHeight="1">
      <c r="A84" s="17"/>
      <c r="B84" s="16"/>
      <c r="C84" s="16"/>
      <c r="D84" s="19"/>
      <c r="E84" s="16"/>
      <c r="F84" s="16"/>
      <c r="G84" s="16"/>
    </row>
    <row r="85" spans="1:7" ht="18">
      <c r="A85" s="114"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116</v>
      </c>
      <c r="B89" s="25">
        <v>0</v>
      </c>
      <c r="C89" s="16"/>
      <c r="D89" s="19"/>
      <c r="E89" s="16"/>
      <c r="F89" s="16"/>
      <c r="G89" s="16"/>
    </row>
    <row r="90" spans="2:7" ht="12.75">
      <c r="B90" s="16"/>
      <c r="C90" s="16"/>
      <c r="D90" s="19"/>
      <c r="E90" s="16"/>
      <c r="F90" s="16"/>
      <c r="G90" s="16"/>
    </row>
    <row r="91" spans="1:7" ht="12.75">
      <c r="A91" t="s">
        <v>11</v>
      </c>
      <c r="B91" s="116" t="s">
        <v>12</v>
      </c>
      <c r="C91" s="116" t="s">
        <v>14</v>
      </c>
      <c r="D91" s="116" t="s">
        <v>12</v>
      </c>
      <c r="E91" s="116" t="s">
        <v>13</v>
      </c>
      <c r="F91" s="117" t="s">
        <v>14</v>
      </c>
      <c r="G91" s="116" t="s">
        <v>15</v>
      </c>
    </row>
    <row r="92" spans="2:7" ht="12.75">
      <c r="B92" s="116"/>
      <c r="C92" s="116"/>
      <c r="D92" s="116"/>
      <c r="E92" s="116" t="s">
        <v>16</v>
      </c>
      <c r="F92" s="117"/>
      <c r="G92" s="116" t="s">
        <v>16</v>
      </c>
    </row>
    <row r="93" spans="2:7" ht="12.75">
      <c r="B93" s="116" t="s">
        <v>25</v>
      </c>
      <c r="C93" s="116" t="s">
        <v>25</v>
      </c>
      <c r="D93" s="116" t="s">
        <v>17</v>
      </c>
      <c r="E93" s="116" t="s">
        <v>17</v>
      </c>
      <c r="F93" s="117" t="s">
        <v>17</v>
      </c>
      <c r="G93" s="116" t="s">
        <v>17</v>
      </c>
    </row>
    <row r="94" spans="1:7" ht="12.75">
      <c r="A94" s="5"/>
      <c r="B94" s="146">
        <v>0</v>
      </c>
      <c r="C94" s="146">
        <v>0</v>
      </c>
      <c r="D94" s="118">
        <v>0</v>
      </c>
      <c r="E94" s="118">
        <v>0</v>
      </c>
      <c r="F94" s="118">
        <v>0</v>
      </c>
      <c r="G94" s="118">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4"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114</v>
      </c>
      <c r="B102" s="25">
        <v>0</v>
      </c>
      <c r="C102" s="16"/>
      <c r="D102" s="19"/>
      <c r="E102" s="16"/>
      <c r="F102" s="16"/>
      <c r="G102" s="16"/>
    </row>
    <row r="103" spans="2:7" ht="12.75">
      <c r="B103" s="16"/>
      <c r="C103" s="16"/>
      <c r="D103" s="19"/>
      <c r="E103" s="16"/>
      <c r="F103" s="16"/>
      <c r="G103" s="16"/>
    </row>
    <row r="104" spans="1:7" ht="12.75">
      <c r="A104" t="s">
        <v>11</v>
      </c>
      <c r="B104" s="116" t="s">
        <v>12</v>
      </c>
      <c r="C104" s="116" t="s">
        <v>14</v>
      </c>
      <c r="D104" s="116" t="s">
        <v>12</v>
      </c>
      <c r="E104" s="116" t="s">
        <v>13</v>
      </c>
      <c r="F104" s="117" t="s">
        <v>14</v>
      </c>
      <c r="G104" s="116" t="s">
        <v>15</v>
      </c>
    </row>
    <row r="105" spans="2:7" ht="12.75">
      <c r="B105" s="116"/>
      <c r="C105" s="116"/>
      <c r="D105" s="116"/>
      <c r="E105" s="116" t="s">
        <v>16</v>
      </c>
      <c r="F105" s="117"/>
      <c r="G105" s="116" t="s">
        <v>16</v>
      </c>
    </row>
    <row r="106" spans="2:7" ht="12.75">
      <c r="B106" s="116" t="s">
        <v>25</v>
      </c>
      <c r="C106" s="116" t="s">
        <v>25</v>
      </c>
      <c r="D106" s="116" t="s">
        <v>17</v>
      </c>
      <c r="E106" s="116" t="s">
        <v>17</v>
      </c>
      <c r="F106" s="117" t="s">
        <v>17</v>
      </c>
      <c r="G106" s="116" t="s">
        <v>17</v>
      </c>
    </row>
    <row r="107" spans="1:7" ht="12.75">
      <c r="A107" s="5"/>
      <c r="B107" s="118">
        <v>0</v>
      </c>
      <c r="C107" s="118">
        <v>0</v>
      </c>
      <c r="D107" s="118">
        <v>0</v>
      </c>
      <c r="E107" s="118">
        <v>0</v>
      </c>
      <c r="F107" s="118">
        <v>0</v>
      </c>
      <c r="G107" s="118">
        <v>0</v>
      </c>
    </row>
    <row r="108" spans="1:7" ht="12.75">
      <c r="A108" s="5"/>
      <c r="B108" s="115"/>
      <c r="C108" s="115"/>
      <c r="D108" s="115"/>
      <c r="E108" s="115"/>
      <c r="F108" s="115"/>
      <c r="G108" s="115"/>
    </row>
    <row r="109" spans="1:7" ht="12.75">
      <c r="A109" s="5"/>
      <c r="B109" s="115"/>
      <c r="C109" s="115"/>
      <c r="D109" s="115"/>
      <c r="E109" s="115"/>
      <c r="F109" s="115"/>
      <c r="G109" s="115"/>
    </row>
    <row r="110" spans="3:7" ht="12.75">
      <c r="C110" s="16"/>
      <c r="E110" s="16"/>
      <c r="F110" s="16"/>
      <c r="G110" s="16"/>
    </row>
    <row r="111" spans="1:7" ht="18">
      <c r="A111" s="114" t="s">
        <v>27</v>
      </c>
      <c r="B111" s="16"/>
      <c r="C111" s="16"/>
      <c r="D111" s="19"/>
      <c r="E111" s="16"/>
      <c r="F111" s="16"/>
      <c r="G111" s="16"/>
    </row>
    <row r="112" spans="2:7" ht="12.75">
      <c r="B112" s="16"/>
      <c r="C112" s="16"/>
      <c r="D112" s="19"/>
      <c r="E112" s="16"/>
      <c r="F112" s="16"/>
      <c r="G112" s="16"/>
    </row>
    <row r="113" spans="1:7" ht="12.75">
      <c r="A113" t="s">
        <v>21</v>
      </c>
      <c r="B113" s="24">
        <v>6.6247</v>
      </c>
      <c r="C113" s="16"/>
      <c r="D113" s="19"/>
      <c r="E113" s="16"/>
      <c r="F113" s="16"/>
      <c r="G113" s="16"/>
    </row>
    <row r="114" spans="2:7" ht="12.75">
      <c r="B114" s="16"/>
      <c r="C114" s="16"/>
      <c r="D114" s="19"/>
      <c r="E114" s="16"/>
      <c r="F114" s="16"/>
      <c r="G114" s="16"/>
    </row>
    <row r="115" spans="1:7" ht="12.75">
      <c r="A115" t="s">
        <v>117</v>
      </c>
      <c r="B115" s="25">
        <v>3.11</v>
      </c>
      <c r="C115" s="16"/>
      <c r="D115" s="19"/>
      <c r="E115" s="16"/>
      <c r="F115" s="16"/>
      <c r="G115" s="16"/>
    </row>
    <row r="116" spans="2:7" ht="12.75">
      <c r="B116" s="16"/>
      <c r="C116" s="16"/>
      <c r="D116" s="19"/>
      <c r="E116" s="16"/>
      <c r="F116" s="16"/>
      <c r="G116" s="16"/>
    </row>
    <row r="117" spans="1:7" ht="12.75">
      <c r="A117" t="s">
        <v>23</v>
      </c>
      <c r="B117" s="24">
        <v>18.0686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4"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117</v>
      </c>
      <c r="B125" s="25">
        <v>0</v>
      </c>
      <c r="C125" s="16"/>
      <c r="D125" s="19"/>
      <c r="E125" s="16"/>
      <c r="F125" s="16"/>
      <c r="G125" s="16"/>
    </row>
    <row r="126" spans="2:7" ht="12.75">
      <c r="B126" s="16"/>
      <c r="C126" s="16"/>
      <c r="D126" s="19"/>
      <c r="E126" s="16"/>
      <c r="F126" s="16"/>
      <c r="G126" s="16"/>
    </row>
    <row r="127" spans="1:7" ht="12.75">
      <c r="A127" t="s">
        <v>11</v>
      </c>
      <c r="B127" s="116" t="s">
        <v>12</v>
      </c>
      <c r="C127" s="116" t="s">
        <v>14</v>
      </c>
      <c r="D127" s="19"/>
      <c r="E127" s="16"/>
      <c r="F127" s="16"/>
      <c r="G127" s="16"/>
    </row>
    <row r="128" spans="2:7" ht="12.75">
      <c r="B128" s="116" t="s">
        <v>25</v>
      </c>
      <c r="C128" s="116" t="s">
        <v>25</v>
      </c>
      <c r="D128" s="19"/>
      <c r="E128" s="16"/>
      <c r="F128" s="16"/>
      <c r="G128" s="16"/>
    </row>
    <row r="129" spans="2:7" ht="12.75">
      <c r="B129" s="118">
        <v>0</v>
      </c>
      <c r="C129" s="118">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4" t="s">
        <v>30</v>
      </c>
      <c r="B133" s="16"/>
      <c r="C133" s="16"/>
      <c r="D133" s="19"/>
      <c r="E133" s="16"/>
      <c r="F133" s="16"/>
      <c r="G133" s="16"/>
    </row>
    <row r="134" spans="2:7" ht="12.75">
      <c r="B134" s="16"/>
      <c r="C134" s="16"/>
      <c r="D134" s="19"/>
      <c r="E134" s="16"/>
      <c r="F134" s="16"/>
      <c r="G134" s="16"/>
    </row>
    <row r="135" spans="1:7" ht="12.75">
      <c r="A135" t="s">
        <v>21</v>
      </c>
      <c r="B135" s="24">
        <v>2.2169</v>
      </c>
      <c r="C135" s="16"/>
      <c r="D135" s="19"/>
      <c r="E135" s="16"/>
      <c r="F135" s="16"/>
      <c r="G135" s="16"/>
    </row>
    <row r="136" spans="2:7" ht="12.75">
      <c r="B136" s="16"/>
      <c r="C136" s="16"/>
      <c r="D136" s="19"/>
      <c r="E136" s="16"/>
      <c r="F136" s="16"/>
      <c r="G136" s="16"/>
    </row>
    <row r="137" spans="1:7" ht="12.75">
      <c r="A137" t="s">
        <v>117</v>
      </c>
      <c r="B137" s="25">
        <v>1.08</v>
      </c>
      <c r="C137" s="16"/>
      <c r="D137" s="19"/>
      <c r="E137" s="16"/>
      <c r="F137" s="16"/>
      <c r="G137" s="16"/>
    </row>
    <row r="138" spans="2:7" ht="12.75">
      <c r="B138" s="16"/>
      <c r="C138" s="16"/>
      <c r="D138" s="19"/>
      <c r="E138" s="16"/>
      <c r="F138" s="16"/>
      <c r="G138" s="16"/>
    </row>
    <row r="139" spans="1:7" ht="12.75">
      <c r="A139" t="s">
        <v>23</v>
      </c>
      <c r="B139" s="24">
        <v>18.064</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4" t="s">
        <v>31</v>
      </c>
      <c r="B143" s="16"/>
      <c r="C143" s="16"/>
      <c r="D143" s="19"/>
      <c r="E143" s="16"/>
      <c r="F143" s="16"/>
      <c r="G143" s="16"/>
    </row>
    <row r="144" spans="2:7" ht="12.75">
      <c r="B144" s="16"/>
      <c r="C144" s="16"/>
      <c r="D144" s="19"/>
      <c r="E144" s="16"/>
      <c r="F144" s="16"/>
      <c r="G144" s="16"/>
    </row>
    <row r="145" spans="1:7" ht="12.75">
      <c r="A145" t="s">
        <v>21</v>
      </c>
      <c r="B145" s="24">
        <v>0</v>
      </c>
      <c r="C145" s="16"/>
      <c r="D145" s="19"/>
      <c r="E145" s="16"/>
      <c r="F145" s="16"/>
      <c r="G145" s="16"/>
    </row>
    <row r="146" spans="2:7" ht="12.75">
      <c r="B146" s="16"/>
      <c r="C146" s="16"/>
      <c r="D146" s="19"/>
      <c r="E146" s="16"/>
      <c r="F146" s="16"/>
      <c r="G146" s="16"/>
    </row>
    <row r="147" spans="1:7" ht="12.75">
      <c r="A147" t="s">
        <v>117</v>
      </c>
      <c r="B147" s="25">
        <v>0</v>
      </c>
      <c r="C147" s="16"/>
      <c r="D147" s="19"/>
      <c r="E147" s="16"/>
      <c r="F147" s="16"/>
      <c r="G147" s="16"/>
    </row>
    <row r="148" spans="2:7" ht="12.75">
      <c r="B148" s="16"/>
      <c r="C148" s="16"/>
      <c r="D148" s="19"/>
      <c r="E148" s="16"/>
      <c r="F148" s="16"/>
      <c r="G148" s="16"/>
    </row>
    <row r="149" spans="1:7" ht="12.75">
      <c r="A149" t="s">
        <v>11</v>
      </c>
      <c r="B149" s="116" t="s">
        <v>12</v>
      </c>
      <c r="C149" s="116" t="s">
        <v>14</v>
      </c>
      <c r="D149" s="19"/>
      <c r="E149" s="16"/>
      <c r="F149" s="16"/>
      <c r="G149" s="16"/>
    </row>
    <row r="150" spans="2:7" ht="12.75">
      <c r="B150" s="116" t="s">
        <v>25</v>
      </c>
      <c r="C150" s="116" t="s">
        <v>25</v>
      </c>
      <c r="D150" s="19"/>
      <c r="E150" s="16"/>
      <c r="F150" s="16"/>
      <c r="G150" s="16"/>
    </row>
    <row r="151" spans="2:7" ht="12.75">
      <c r="B151" s="118">
        <v>0</v>
      </c>
      <c r="C151" s="118">
        <v>0</v>
      </c>
      <c r="E151" s="16"/>
      <c r="F151" s="16"/>
      <c r="G151" s="16"/>
    </row>
    <row r="152" spans="2:7" ht="12.75">
      <c r="B152" s="16"/>
      <c r="C152" s="16"/>
      <c r="D152" s="19"/>
      <c r="E152" s="16"/>
      <c r="F152" s="16"/>
      <c r="G152" s="16"/>
    </row>
    <row r="153" spans="1:7" ht="18">
      <c r="A153" s="114" t="s">
        <v>358</v>
      </c>
      <c r="B153" s="18"/>
      <c r="C153" s="16"/>
      <c r="D153" s="19"/>
      <c r="E153" s="16"/>
      <c r="F153" s="16"/>
      <c r="G153" s="16"/>
    </row>
    <row r="154" spans="2:7" ht="12.75">
      <c r="B154" s="16"/>
      <c r="C154" s="16"/>
      <c r="D154" s="19"/>
      <c r="E154" s="16"/>
      <c r="F154" s="16"/>
      <c r="G154" s="16"/>
    </row>
    <row r="155" spans="1:7" ht="12.75">
      <c r="A155" t="s">
        <v>8</v>
      </c>
      <c r="B155" s="24">
        <f>B39</f>
        <v>0.010733298901850872</v>
      </c>
      <c r="C155" s="16"/>
      <c r="D155" s="19"/>
      <c r="E155" s="16"/>
      <c r="F155" s="16"/>
      <c r="G155" s="16"/>
    </row>
    <row r="156" spans="2:7" ht="12.75">
      <c r="B156" s="16"/>
      <c r="C156" s="16"/>
      <c r="D156" s="19"/>
      <c r="E156" s="16"/>
      <c r="F156" s="16"/>
      <c r="G156" s="16"/>
    </row>
    <row r="157" spans="1:7" ht="12.75">
      <c r="A157" t="s">
        <v>115</v>
      </c>
      <c r="B157" s="25">
        <f>B41</f>
        <v>31.061011171460166</v>
      </c>
      <c r="C157" s="16"/>
      <c r="D157" s="19"/>
      <c r="E157" s="16"/>
      <c r="F157" s="16"/>
      <c r="G157" s="16"/>
    </row>
    <row r="158" spans="2:7" ht="12.75">
      <c r="B158" s="16"/>
      <c r="C158" s="16"/>
      <c r="D158" s="19"/>
      <c r="E158" s="16"/>
      <c r="F158" s="16"/>
      <c r="G158" s="16"/>
    </row>
    <row r="159" spans="1:7" ht="12.75">
      <c r="A159" t="s">
        <v>9</v>
      </c>
      <c r="B159" s="24">
        <f>B43</f>
        <v>0.0586</v>
      </c>
      <c r="C159" s="16"/>
      <c r="D159" s="19"/>
      <c r="E159" s="16"/>
      <c r="F159" s="16"/>
      <c r="G159" s="16"/>
    </row>
    <row r="160" spans="3:7" ht="12.75">
      <c r="C160" s="16"/>
      <c r="D160" s="19"/>
      <c r="E160" s="16"/>
      <c r="F160" s="16"/>
      <c r="G160" s="16"/>
    </row>
    <row r="161" spans="1:7" ht="18">
      <c r="A161" s="114" t="s">
        <v>342</v>
      </c>
      <c r="C161" s="16"/>
      <c r="D161" s="19"/>
      <c r="E161" s="16"/>
      <c r="F161" s="16"/>
      <c r="G161" s="16"/>
    </row>
    <row r="162" spans="3:7" ht="12.75">
      <c r="C162" s="16"/>
      <c r="D162" s="19"/>
      <c r="E162" s="16"/>
      <c r="F162" s="16"/>
      <c r="G162" s="16"/>
    </row>
    <row r="163" spans="1:7" ht="12.75">
      <c r="A163" t="s">
        <v>350</v>
      </c>
      <c r="C163" s="16"/>
      <c r="D163" s="19"/>
      <c r="E163" s="16"/>
      <c r="F163" s="16"/>
      <c r="G163" s="16"/>
    </row>
    <row r="164" spans="1:7" ht="12.75">
      <c r="A164" t="s">
        <v>351</v>
      </c>
      <c r="B164" s="25">
        <v>1</v>
      </c>
      <c r="C164" s="16"/>
      <c r="D164" s="19"/>
      <c r="E164" s="16"/>
      <c r="F164" s="16"/>
      <c r="G164" s="16"/>
    </row>
    <row r="165" spans="3:7" ht="12.75">
      <c r="C165" s="16"/>
      <c r="D165" s="19"/>
      <c r="E165" s="16"/>
      <c r="F165" s="16"/>
      <c r="G165" s="16"/>
    </row>
    <row r="166" spans="1:7" ht="12.75">
      <c r="A166" t="s">
        <v>21</v>
      </c>
      <c r="B166" s="24">
        <f>B62</f>
        <v>3.552572660048561</v>
      </c>
      <c r="C166" s="16"/>
      <c r="D166" s="19"/>
      <c r="E166" s="16"/>
      <c r="F166" s="16"/>
      <c r="G166" s="16"/>
    </row>
    <row r="167" spans="2:7" ht="12.75">
      <c r="B167" s="16"/>
      <c r="C167" s="16"/>
      <c r="D167" s="19"/>
      <c r="E167" s="16"/>
      <c r="F167" s="16"/>
      <c r="G167" s="16"/>
    </row>
    <row r="168" spans="1:7" ht="12.75">
      <c r="A168" t="s">
        <v>114</v>
      </c>
      <c r="B168" s="25">
        <f>B64</f>
        <v>315.5711050129626</v>
      </c>
      <c r="C168" s="16"/>
      <c r="D168" s="19"/>
      <c r="E168" s="16"/>
      <c r="F168" s="16"/>
      <c r="G168" s="16"/>
    </row>
    <row r="169" spans="2:7" ht="12.75">
      <c r="B169" s="16"/>
      <c r="C169" s="16"/>
      <c r="D169" s="19"/>
      <c r="E169" s="16"/>
      <c r="F169" s="16"/>
      <c r="G169" s="16"/>
    </row>
    <row r="170" ht="12.75">
      <c r="A170" t="s">
        <v>352</v>
      </c>
    </row>
    <row r="172" spans="1:2" ht="12.75">
      <c r="A172" t="s">
        <v>23</v>
      </c>
      <c r="B172" s="24">
        <f>B66</f>
        <v>5.7218</v>
      </c>
    </row>
    <row r="173" ht="12.75">
      <c r="B173" s="16"/>
    </row>
    <row r="174" spans="1:2" ht="12.75">
      <c r="A174" t="s">
        <v>9</v>
      </c>
      <c r="B174" s="24">
        <f>B68</f>
        <v>0.0412</v>
      </c>
    </row>
    <row r="176" ht="12.75">
      <c r="A176" t="s">
        <v>353</v>
      </c>
    </row>
    <row r="178" spans="1:2" ht="12.75">
      <c r="A178" t="s">
        <v>354</v>
      </c>
      <c r="B178" s="24">
        <f>E81</f>
        <v>0.0418</v>
      </c>
    </row>
    <row r="180" spans="1:2" ht="12.75">
      <c r="A180" t="s">
        <v>355</v>
      </c>
      <c r="B180" s="24">
        <f>G81</f>
        <v>0.0305</v>
      </c>
    </row>
    <row r="181" spans="3:7" ht="12.75">
      <c r="C181" s="16"/>
      <c r="D181" s="19"/>
      <c r="E181" s="16"/>
      <c r="F181" s="16"/>
      <c r="G181" s="16"/>
    </row>
    <row r="182" ht="18">
      <c r="A182" s="114" t="s">
        <v>32</v>
      </c>
    </row>
    <row r="184" ht="14.25">
      <c r="A184" s="149" t="s">
        <v>35</v>
      </c>
    </row>
    <row r="185" ht="14.25">
      <c r="A185" s="149" t="s">
        <v>36</v>
      </c>
    </row>
    <row r="186" ht="14.25">
      <c r="A186" s="149" t="s">
        <v>82</v>
      </c>
    </row>
    <row r="189" spans="1:3" ht="14.25">
      <c r="A189" s="149" t="s">
        <v>311</v>
      </c>
      <c r="B189" s="6"/>
      <c r="C189" s="11" t="s">
        <v>310</v>
      </c>
    </row>
    <row r="190" spans="1:3" ht="14.25">
      <c r="A190" s="149" t="s">
        <v>312</v>
      </c>
      <c r="B190" s="6"/>
      <c r="C190" s="11">
        <v>29</v>
      </c>
    </row>
    <row r="191" spans="1:3" ht="14.25">
      <c r="A191" s="149" t="s">
        <v>313</v>
      </c>
      <c r="B191" s="6"/>
      <c r="C191" s="11">
        <v>35</v>
      </c>
    </row>
    <row r="192" spans="1:3" ht="14.25">
      <c r="A192" s="149" t="s">
        <v>314</v>
      </c>
      <c r="B192" s="6"/>
      <c r="C192" s="11">
        <v>55</v>
      </c>
    </row>
    <row r="193" spans="1:3" ht="14.25">
      <c r="A193" s="149" t="s">
        <v>315</v>
      </c>
      <c r="B193" s="6"/>
      <c r="C193" s="11">
        <v>220</v>
      </c>
    </row>
    <row r="194" spans="1:3" ht="14.25">
      <c r="A194" s="149" t="s">
        <v>316</v>
      </c>
      <c r="B194" s="6"/>
      <c r="C194" s="11">
        <v>35</v>
      </c>
    </row>
    <row r="195" spans="1:3" ht="14.25">
      <c r="A195" s="149" t="s">
        <v>317</v>
      </c>
      <c r="B195" s="6"/>
      <c r="C195" s="11" t="s">
        <v>318</v>
      </c>
    </row>
    <row r="196" spans="1:3" ht="14.25">
      <c r="A196" s="149" t="s">
        <v>319</v>
      </c>
      <c r="B196" s="6"/>
      <c r="C196" s="11">
        <v>29</v>
      </c>
    </row>
    <row r="197" spans="1:3" ht="14.25">
      <c r="A197" s="149" t="s">
        <v>320</v>
      </c>
      <c r="B197" s="20"/>
      <c r="C197" s="11">
        <v>15</v>
      </c>
    </row>
    <row r="198" spans="1:3" ht="14.25">
      <c r="A198" s="149" t="s">
        <v>321</v>
      </c>
      <c r="B198" s="6"/>
      <c r="C198" s="11">
        <v>45</v>
      </c>
    </row>
    <row r="199" spans="1:3" ht="14.25">
      <c r="A199" s="149" t="s">
        <v>322</v>
      </c>
      <c r="B199" s="6"/>
      <c r="C199" s="11">
        <v>250</v>
      </c>
    </row>
    <row r="200" ht="12.75">
      <c r="B200" s="6"/>
    </row>
    <row r="201" spans="1:2" ht="14.25">
      <c r="A201" s="149" t="s">
        <v>323</v>
      </c>
      <c r="B201" s="6"/>
    </row>
    <row r="202" spans="1:2" ht="14.25">
      <c r="A202" s="149" t="s">
        <v>324</v>
      </c>
      <c r="B202" s="6"/>
    </row>
    <row r="203" spans="1:3" ht="14.25">
      <c r="A203" s="149" t="s">
        <v>325</v>
      </c>
      <c r="B203" s="6"/>
      <c r="C203" s="11">
        <v>0.6</v>
      </c>
    </row>
    <row r="204" spans="1:3" ht="14.25">
      <c r="A204" s="149" t="s">
        <v>326</v>
      </c>
      <c r="B204" s="6"/>
      <c r="C204" s="11" t="s">
        <v>327</v>
      </c>
    </row>
    <row r="205" ht="12.75">
      <c r="B205" s="6"/>
    </row>
    <row r="207" ht="12.75">
      <c r="B207" s="6"/>
    </row>
    <row r="208" ht="12.75">
      <c r="B208" s="6"/>
    </row>
    <row r="209" ht="12.75">
      <c r="B209" s="6"/>
    </row>
    <row r="210" ht="12.75">
      <c r="B210" s="6"/>
    </row>
  </sheetData>
  <sheetProtection/>
  <printOptions horizontalCentered="1"/>
  <pageMargins left="0.5118110236220472" right="0.5118110236220472" top="0.984251968503937" bottom="0.7874015748031497" header="0.5118110236220472" footer="0.5118110236220472"/>
  <pageSetup horizontalDpi="600" verticalDpi="600" orientation="portrait" scale="70" r:id="rId1"/>
  <headerFooter alignWithMargins="0">
    <oddHeader>&amp;ROrillia Power Distribution Corporation
EB-2011-0191
Filed: October 28, 2011
Appendix K</oddHeader>
    <oddFooter>&amp;C&amp;F
&amp;A&amp;RPage &amp;P
of &amp;N</oddFooter>
  </headerFooter>
  <rowBreaks count="3" manualBreakCount="3">
    <brk id="70" max="6" man="1"/>
    <brk id="131" max="6" man="1"/>
    <brk id="180" max="6" man="1"/>
  </rowBreaks>
</worksheet>
</file>

<file path=xl/worksheets/sheet10.xml><?xml version="1.0" encoding="utf-8"?>
<worksheet xmlns="http://schemas.openxmlformats.org/spreadsheetml/2006/main" xmlns:r="http://schemas.openxmlformats.org/officeDocument/2006/relationships">
  <dimension ref="A1:O334"/>
  <sheetViews>
    <sheetView zoomScale="75" zoomScaleNormal="75" zoomScalePageLayoutView="0" workbookViewId="0" topLeftCell="A1">
      <selection activeCell="F35" sqref="F35"/>
    </sheetView>
  </sheetViews>
  <sheetFormatPr defaultColWidth="9.140625" defaultRowHeight="12.75"/>
  <cols>
    <col min="1" max="1" width="29.28125" style="0" customWidth="1"/>
    <col min="2" max="2" width="1.421875" style="0" customWidth="1"/>
    <col min="3" max="3" width="15.8515625" style="0" customWidth="1"/>
    <col min="4" max="4" width="10.421875" style="0" customWidth="1"/>
    <col min="5" max="5" width="13.421875" style="0" customWidth="1"/>
    <col min="6" max="6" width="14.140625" style="0" customWidth="1"/>
    <col min="7" max="7" width="1.57421875" style="0" customWidth="1"/>
    <col min="8" max="8" width="14.8515625" style="0" customWidth="1"/>
    <col min="9" max="9" width="11.28125" style="0" customWidth="1"/>
    <col min="10" max="10" width="9.8515625" style="0" bestFit="1" customWidth="1"/>
    <col min="11" max="11" width="14.140625" style="0" customWidth="1"/>
    <col min="12" max="12" width="0.85546875" style="0" customWidth="1"/>
    <col min="13" max="13" width="12.57421875" style="0" customWidth="1"/>
    <col min="14" max="14" width="9.28125" style="0" bestFit="1" customWidth="1"/>
  </cols>
  <sheetData>
    <row r="1" spans="1:2" ht="18">
      <c r="A1" s="17" t="s">
        <v>207</v>
      </c>
      <c r="B1" s="17"/>
    </row>
    <row r="3" spans="1:9" ht="18">
      <c r="A3" s="130" t="s">
        <v>0</v>
      </c>
      <c r="B3" s="1"/>
      <c r="C3" s="222" t="str">
        <f>'1. 2001 Approved Rate Schedule'!B3</f>
        <v>ORILLIA POWER DISTRIBUTION CORPORATION</v>
      </c>
      <c r="D3" s="230"/>
      <c r="E3" s="229"/>
      <c r="F3" s="130" t="s">
        <v>1</v>
      </c>
      <c r="H3" s="227" t="str">
        <f>'1. 2001 Approved Rate Schedule'!F3</f>
        <v>ED-1999-0084</v>
      </c>
      <c r="I3" s="218"/>
    </row>
    <row r="4" spans="1:9" ht="18">
      <c r="A4" s="130" t="s">
        <v>3</v>
      </c>
      <c r="B4" s="1"/>
      <c r="C4" s="222" t="str">
        <f>'1. 2001 Approved Rate Schedule'!B4</f>
        <v>Pat Hurley, Treasurer</v>
      </c>
      <c r="D4" s="230"/>
      <c r="E4" s="229"/>
      <c r="F4" s="130" t="s">
        <v>4</v>
      </c>
      <c r="H4" s="227" t="str">
        <f>'1. 2001 Approved Rate Schedule'!F4</f>
        <v>705-326-2495 x 222</v>
      </c>
      <c r="I4" s="218"/>
    </row>
    <row r="5" spans="1:5" ht="18">
      <c r="A5" s="30" t="s">
        <v>33</v>
      </c>
      <c r="B5" s="17"/>
      <c r="C5" s="238" t="str">
        <f>'1. 2001 Approved Rate Schedule'!B5</f>
        <v>phurley@orilliapower.ca</v>
      </c>
      <c r="D5" s="230"/>
      <c r="E5" s="229"/>
    </row>
    <row r="6" spans="1:5" ht="18">
      <c r="A6" s="130" t="s">
        <v>2</v>
      </c>
      <c r="B6" s="1"/>
      <c r="C6" s="218">
        <f>'1. 2001 Approved Rate Schedule'!B6</f>
        <v>2</v>
      </c>
      <c r="D6" s="230"/>
      <c r="E6" s="229"/>
    </row>
    <row r="7" spans="1:5" ht="18">
      <c r="A7" s="30" t="s">
        <v>34</v>
      </c>
      <c r="B7" s="17"/>
      <c r="C7" s="224">
        <f>'1. 2001 Approved Rate Schedule'!B7</f>
        <v>37314</v>
      </c>
      <c r="D7" s="230"/>
      <c r="E7" s="229"/>
    </row>
    <row r="8" ht="18">
      <c r="D8" s="17"/>
    </row>
    <row r="9" ht="14.25">
      <c r="A9" s="149" t="s">
        <v>208</v>
      </c>
    </row>
    <row r="10" ht="14.25">
      <c r="A10" s="149" t="s">
        <v>210</v>
      </c>
    </row>
    <row r="11" ht="12.75">
      <c r="A11" t="s">
        <v>91</v>
      </c>
    </row>
    <row r="13" spans="1:11" ht="18">
      <c r="A13" s="114" t="s">
        <v>285</v>
      </c>
      <c r="B13" s="17"/>
      <c r="K13" s="96"/>
    </row>
    <row r="14" spans="1:11" ht="18">
      <c r="A14" s="95"/>
      <c r="B14" s="95"/>
      <c r="K14" s="96"/>
    </row>
    <row r="15" spans="1:11" ht="12.75">
      <c r="A15" s="97"/>
      <c r="B15" s="97"/>
      <c r="K15" s="96"/>
    </row>
    <row r="16" ht="12.75">
      <c r="K16" s="96"/>
    </row>
    <row r="17" spans="1:11" ht="18">
      <c r="A17" s="114" t="s">
        <v>43</v>
      </c>
      <c r="B17" s="30"/>
      <c r="D17" s="42"/>
      <c r="K17" s="96"/>
    </row>
    <row r="18" ht="12.75">
      <c r="K18" s="96"/>
    </row>
    <row r="19" spans="1:15" ht="15">
      <c r="A19" t="s">
        <v>83</v>
      </c>
      <c r="C19" s="111" t="s">
        <v>102</v>
      </c>
      <c r="D19" s="53"/>
      <c r="E19" s="53"/>
      <c r="F19" s="53"/>
      <c r="H19" s="111" t="s">
        <v>209</v>
      </c>
      <c r="I19" s="53"/>
      <c r="J19" s="53"/>
      <c r="K19" s="104"/>
      <c r="L19" s="53"/>
      <c r="M19" s="53"/>
      <c r="N19" s="53"/>
      <c r="O19" s="42"/>
    </row>
    <row r="20" spans="6:11" ht="12.75">
      <c r="F20" s="96"/>
      <c r="K20" s="96"/>
    </row>
    <row r="21" spans="1:14" ht="15">
      <c r="A21" s="113" t="s">
        <v>90</v>
      </c>
      <c r="B21" s="5"/>
      <c r="D21" s="105" t="s">
        <v>84</v>
      </c>
      <c r="E21" s="105" t="s">
        <v>85</v>
      </c>
      <c r="F21" s="106" t="s">
        <v>86</v>
      </c>
      <c r="I21" s="105" t="s">
        <v>84</v>
      </c>
      <c r="J21" s="105" t="s">
        <v>85</v>
      </c>
      <c r="K21" s="108" t="s">
        <v>86</v>
      </c>
      <c r="L21" s="5"/>
      <c r="M21" s="5" t="s">
        <v>87</v>
      </c>
      <c r="N21" s="5" t="s">
        <v>87</v>
      </c>
    </row>
    <row r="22" spans="1:14" ht="12.75">
      <c r="A22" s="5" t="s">
        <v>133</v>
      </c>
      <c r="D22" s="107" t="s">
        <v>103</v>
      </c>
      <c r="E22" s="105" t="s">
        <v>17</v>
      </c>
      <c r="F22" s="106" t="s">
        <v>88</v>
      </c>
      <c r="I22" s="105"/>
      <c r="J22" s="105" t="s">
        <v>17</v>
      </c>
      <c r="K22" s="108" t="s">
        <v>88</v>
      </c>
      <c r="L22" s="5"/>
      <c r="M22" s="5" t="s">
        <v>89</v>
      </c>
      <c r="N22" s="105" t="s">
        <v>107</v>
      </c>
    </row>
    <row r="23" spans="1:13" ht="38.25">
      <c r="A23" s="112"/>
      <c r="B23" s="42"/>
      <c r="C23" s="27" t="s">
        <v>22</v>
      </c>
      <c r="D23" s="37" t="s">
        <v>106</v>
      </c>
      <c r="E23" s="37" t="s">
        <v>106</v>
      </c>
      <c r="F23" s="120">
        <f>'1. 2001 Approved Rate Schedule'!B$18</f>
        <v>13.45</v>
      </c>
      <c r="H23" s="27" t="s">
        <v>22</v>
      </c>
      <c r="I23" s="37" t="s">
        <v>106</v>
      </c>
      <c r="J23" s="37" t="s">
        <v>106</v>
      </c>
      <c r="K23" s="71">
        <f>'9. 2002PILs Proxy Adder Sch'!B$18</f>
        <v>16.6</v>
      </c>
      <c r="L23" s="71"/>
      <c r="M23" s="71"/>
    </row>
    <row r="24" spans="3:13" ht="25.5">
      <c r="C24" s="27" t="s">
        <v>93</v>
      </c>
      <c r="D24">
        <v>100</v>
      </c>
      <c r="E24" s="99">
        <f>'1. 2001 Approved Rate Schedule'!B$16</f>
        <v>0.0088</v>
      </c>
      <c r="F24" s="71">
        <f>D24*E24</f>
        <v>0.88</v>
      </c>
      <c r="H24" s="27" t="s">
        <v>93</v>
      </c>
      <c r="I24">
        <f>D24</f>
        <v>100</v>
      </c>
      <c r="J24" s="121">
        <f>'9. 2002PILs Proxy Adder Sch'!B$16</f>
        <v>0.010861415765246307</v>
      </c>
      <c r="K24" s="71">
        <f>I24*J24</f>
        <v>1.0861415765246307</v>
      </c>
      <c r="L24" s="71"/>
      <c r="M24" s="71"/>
    </row>
    <row r="25" spans="3:13" ht="38.25">
      <c r="C25" s="27" t="s">
        <v>104</v>
      </c>
      <c r="D25">
        <v>100</v>
      </c>
      <c r="E25" s="99">
        <f>'1. 2001 Approved Rate Schedule'!B$20</f>
        <v>0.0586</v>
      </c>
      <c r="F25" s="71">
        <f>D25*E25</f>
        <v>5.86</v>
      </c>
      <c r="H25" s="27" t="s">
        <v>104</v>
      </c>
      <c r="I25">
        <f>D25</f>
        <v>100</v>
      </c>
      <c r="J25" s="122">
        <f>E25</f>
        <v>0.0586</v>
      </c>
      <c r="K25" s="71">
        <f>I25*J25</f>
        <v>5.86</v>
      </c>
      <c r="L25" s="71"/>
      <c r="M25" s="71"/>
    </row>
    <row r="26" spans="3:10" ht="12.75">
      <c r="C26" s="7"/>
      <c r="H26" s="7"/>
      <c r="J26" s="122"/>
    </row>
    <row r="27" spans="3:14" ht="12.75">
      <c r="C27" t="s">
        <v>102</v>
      </c>
      <c r="F27" s="123">
        <f>SUM(F23:F25)</f>
        <v>20.19</v>
      </c>
      <c r="H27" t="s">
        <v>105</v>
      </c>
      <c r="K27" s="123">
        <f>SUM(K23:K25)</f>
        <v>23.546141576524633</v>
      </c>
      <c r="L27" s="71"/>
      <c r="M27" s="71">
        <f>K27-F27</f>
        <v>3.3561415765246316</v>
      </c>
      <c r="N27" s="103">
        <f>K27/F27-1</f>
        <v>0.16622791364658895</v>
      </c>
    </row>
    <row r="28" ht="12.75">
      <c r="K28" s="96"/>
    </row>
    <row r="29" spans="6:11" ht="12.75">
      <c r="F29" s="96"/>
      <c r="K29" s="96"/>
    </row>
    <row r="30" spans="1:14" ht="15">
      <c r="A30" s="113" t="s">
        <v>131</v>
      </c>
      <c r="B30" s="5"/>
      <c r="D30" s="105" t="s">
        <v>84</v>
      </c>
      <c r="E30" s="105" t="s">
        <v>85</v>
      </c>
      <c r="F30" s="106" t="s">
        <v>86</v>
      </c>
      <c r="I30" s="105" t="s">
        <v>84</v>
      </c>
      <c r="J30" s="105" t="s">
        <v>85</v>
      </c>
      <c r="K30" s="108" t="s">
        <v>86</v>
      </c>
      <c r="L30" s="5"/>
      <c r="M30" s="5" t="s">
        <v>87</v>
      </c>
      <c r="N30" s="5" t="s">
        <v>87</v>
      </c>
    </row>
    <row r="31" spans="1:14" ht="12.75">
      <c r="A31" s="5" t="s">
        <v>132</v>
      </c>
      <c r="D31" s="107" t="s">
        <v>103</v>
      </c>
      <c r="E31" s="105" t="s">
        <v>17</v>
      </c>
      <c r="F31" s="106" t="s">
        <v>88</v>
      </c>
      <c r="I31" s="105"/>
      <c r="J31" s="105" t="s">
        <v>17</v>
      </c>
      <c r="K31" s="108" t="s">
        <v>88</v>
      </c>
      <c r="L31" s="5"/>
      <c r="M31" s="5" t="s">
        <v>89</v>
      </c>
      <c r="N31" s="105" t="s">
        <v>107</v>
      </c>
    </row>
    <row r="32" spans="1:13" ht="38.25">
      <c r="A32" s="112"/>
      <c r="B32" s="42"/>
      <c r="C32" s="27" t="s">
        <v>22</v>
      </c>
      <c r="D32" s="37" t="s">
        <v>106</v>
      </c>
      <c r="E32" s="37" t="s">
        <v>106</v>
      </c>
      <c r="F32" s="120">
        <f>'1. 2001 Approved Rate Schedule'!B$18</f>
        <v>13.45</v>
      </c>
      <c r="H32" s="27" t="s">
        <v>22</v>
      </c>
      <c r="I32" s="37" t="s">
        <v>106</v>
      </c>
      <c r="J32" s="37" t="s">
        <v>106</v>
      </c>
      <c r="K32" s="71">
        <f>'9. 2002PILs Proxy Adder Sch'!B$18</f>
        <v>16.6</v>
      </c>
      <c r="L32" s="71"/>
      <c r="M32" s="71"/>
    </row>
    <row r="33" spans="3:13" ht="25.5">
      <c r="C33" s="27" t="s">
        <v>93</v>
      </c>
      <c r="D33">
        <v>250</v>
      </c>
      <c r="E33" s="99">
        <f>'1. 2001 Approved Rate Schedule'!B$16</f>
        <v>0.0088</v>
      </c>
      <c r="F33" s="71">
        <f>D33*E33</f>
        <v>2.2</v>
      </c>
      <c r="H33" s="27" t="s">
        <v>93</v>
      </c>
      <c r="I33">
        <f>D33</f>
        <v>250</v>
      </c>
      <c r="J33" s="121">
        <f>'9. 2002PILs Proxy Adder Sch'!B$16</f>
        <v>0.010861415765246307</v>
      </c>
      <c r="K33" s="71">
        <f>I33*J33</f>
        <v>2.7153539413115766</v>
      </c>
      <c r="L33" s="71"/>
      <c r="M33" s="71"/>
    </row>
    <row r="34" spans="3:13" ht="38.25">
      <c r="C34" s="27" t="s">
        <v>104</v>
      </c>
      <c r="D34">
        <v>250</v>
      </c>
      <c r="E34" s="99">
        <f>'1. 2001 Approved Rate Schedule'!B$20</f>
        <v>0.0586</v>
      </c>
      <c r="F34" s="71">
        <f>D34*E34</f>
        <v>14.65</v>
      </c>
      <c r="H34" s="27" t="s">
        <v>104</v>
      </c>
      <c r="I34">
        <f>D34</f>
        <v>250</v>
      </c>
      <c r="J34" s="122">
        <f>E34</f>
        <v>0.0586</v>
      </c>
      <c r="K34" s="71">
        <f>I34*J34</f>
        <v>14.65</v>
      </c>
      <c r="L34" s="71"/>
      <c r="M34" s="71"/>
    </row>
    <row r="35" spans="3:10" ht="12.75">
      <c r="C35" s="7"/>
      <c r="H35" s="7"/>
      <c r="J35" s="122"/>
    </row>
    <row r="36" spans="3:14" ht="12.75">
      <c r="C36" t="s">
        <v>102</v>
      </c>
      <c r="F36" s="123">
        <f>SUM(F32:F34)</f>
        <v>30.299999999999997</v>
      </c>
      <c r="H36" t="s">
        <v>105</v>
      </c>
      <c r="K36" s="123">
        <f>SUM(K32:K34)</f>
        <v>33.96535394131158</v>
      </c>
      <c r="L36" s="71"/>
      <c r="M36" s="71">
        <f>K36-F36</f>
        <v>3.6653539413115794</v>
      </c>
      <c r="N36" s="103">
        <f>K36/F36-1</f>
        <v>0.12096877694097619</v>
      </c>
    </row>
    <row r="37" spans="6:14" ht="12.75">
      <c r="F37" s="87"/>
      <c r="K37" s="87"/>
      <c r="L37" s="71"/>
      <c r="M37" s="71"/>
      <c r="N37" s="109"/>
    </row>
    <row r="38" ht="12.75">
      <c r="K38" s="96"/>
    </row>
    <row r="39" spans="1:14" ht="15">
      <c r="A39" s="113" t="s">
        <v>131</v>
      </c>
      <c r="B39" s="5"/>
      <c r="D39" s="105" t="s">
        <v>84</v>
      </c>
      <c r="E39" s="105" t="s">
        <v>85</v>
      </c>
      <c r="F39" s="106" t="s">
        <v>86</v>
      </c>
      <c r="I39" s="105" t="s">
        <v>84</v>
      </c>
      <c r="J39" s="105" t="s">
        <v>85</v>
      </c>
      <c r="K39" s="108" t="s">
        <v>86</v>
      </c>
      <c r="L39" s="5"/>
      <c r="M39" s="5" t="s">
        <v>87</v>
      </c>
      <c r="N39" s="5" t="s">
        <v>87</v>
      </c>
    </row>
    <row r="40" spans="1:14" ht="12.75">
      <c r="A40" s="5" t="s">
        <v>134</v>
      </c>
      <c r="D40" s="107" t="s">
        <v>103</v>
      </c>
      <c r="E40" s="105" t="s">
        <v>17</v>
      </c>
      <c r="F40" s="106" t="s">
        <v>88</v>
      </c>
      <c r="I40" s="105"/>
      <c r="J40" s="105" t="s">
        <v>17</v>
      </c>
      <c r="K40" s="108" t="s">
        <v>88</v>
      </c>
      <c r="L40" s="5"/>
      <c r="M40" s="5" t="s">
        <v>89</v>
      </c>
      <c r="N40" s="105" t="s">
        <v>107</v>
      </c>
    </row>
    <row r="41" spans="1:13" ht="38.25">
      <c r="A41" s="112"/>
      <c r="B41" s="42"/>
      <c r="C41" s="27" t="s">
        <v>22</v>
      </c>
      <c r="D41" s="37" t="s">
        <v>106</v>
      </c>
      <c r="E41" s="37" t="s">
        <v>106</v>
      </c>
      <c r="F41" s="120">
        <f>'1. 2001 Approved Rate Schedule'!B$18</f>
        <v>13.45</v>
      </c>
      <c r="H41" s="27" t="s">
        <v>22</v>
      </c>
      <c r="I41" s="37" t="s">
        <v>106</v>
      </c>
      <c r="J41" s="37" t="s">
        <v>106</v>
      </c>
      <c r="K41" s="71">
        <f>'9. 2002PILs Proxy Adder Sch'!B$18</f>
        <v>16.6</v>
      </c>
      <c r="L41" s="71"/>
      <c r="M41" s="71"/>
    </row>
    <row r="42" spans="3:13" ht="25.5">
      <c r="C42" s="27" t="s">
        <v>93</v>
      </c>
      <c r="D42">
        <v>500</v>
      </c>
      <c r="E42" s="99">
        <f>'1. 2001 Approved Rate Schedule'!B$16</f>
        <v>0.0088</v>
      </c>
      <c r="F42" s="71">
        <f>D42*E42</f>
        <v>4.4</v>
      </c>
      <c r="H42" s="27" t="s">
        <v>93</v>
      </c>
      <c r="I42">
        <f>D42</f>
        <v>500</v>
      </c>
      <c r="J42" s="121">
        <f>'9. 2002PILs Proxy Adder Sch'!B$16</f>
        <v>0.010861415765246307</v>
      </c>
      <c r="K42" s="71">
        <f>I42*J42</f>
        <v>5.430707882623153</v>
      </c>
      <c r="L42" s="71"/>
      <c r="M42" s="71"/>
    </row>
    <row r="43" spans="3:13" ht="38.25">
      <c r="C43" s="27" t="s">
        <v>104</v>
      </c>
      <c r="D43">
        <f>D42</f>
        <v>500</v>
      </c>
      <c r="E43" s="99">
        <f>'1. 2001 Approved Rate Schedule'!B$20</f>
        <v>0.0586</v>
      </c>
      <c r="F43" s="71">
        <f>D43*E43</f>
        <v>29.3</v>
      </c>
      <c r="H43" s="27" t="s">
        <v>104</v>
      </c>
      <c r="I43">
        <f>D43</f>
        <v>500</v>
      </c>
      <c r="J43" s="122">
        <f>E43</f>
        <v>0.0586</v>
      </c>
      <c r="K43" s="71">
        <f>I43*J43</f>
        <v>29.3</v>
      </c>
      <c r="L43" s="71"/>
      <c r="M43" s="71"/>
    </row>
    <row r="44" spans="3:10" ht="12.75">
      <c r="C44" s="7"/>
      <c r="H44" s="7"/>
      <c r="J44" s="122"/>
    </row>
    <row r="45" spans="3:14" ht="12.75">
      <c r="C45" t="s">
        <v>102</v>
      </c>
      <c r="F45" s="123">
        <f>SUM(F41:F43)</f>
        <v>47.150000000000006</v>
      </c>
      <c r="H45" t="s">
        <v>105</v>
      </c>
      <c r="K45" s="123">
        <f>SUM(K41:K43)</f>
        <v>51.33070788262316</v>
      </c>
      <c r="L45" s="71"/>
      <c r="M45" s="71">
        <f>K45-F45</f>
        <v>4.180707882623153</v>
      </c>
      <c r="N45" s="103">
        <f>K45/F45-1</f>
        <v>0.08866824777567661</v>
      </c>
    </row>
    <row r="46" spans="6:14" ht="12.75">
      <c r="F46" s="87"/>
      <c r="K46" s="87"/>
      <c r="L46" s="71"/>
      <c r="M46" s="71"/>
      <c r="N46" s="109"/>
    </row>
    <row r="47" spans="6:13" ht="12.75">
      <c r="F47" s="71"/>
      <c r="J47" s="122"/>
      <c r="K47" s="71"/>
      <c r="L47" s="71"/>
      <c r="M47" s="71"/>
    </row>
    <row r="48" spans="1:14" ht="15">
      <c r="A48" s="113" t="s">
        <v>131</v>
      </c>
      <c r="B48" s="5"/>
      <c r="D48" s="105" t="s">
        <v>84</v>
      </c>
      <c r="E48" s="105" t="s">
        <v>85</v>
      </c>
      <c r="F48" s="106" t="s">
        <v>86</v>
      </c>
      <c r="I48" s="105" t="s">
        <v>84</v>
      </c>
      <c r="J48" s="105" t="s">
        <v>85</v>
      </c>
      <c r="K48" s="108" t="s">
        <v>86</v>
      </c>
      <c r="L48" s="5"/>
      <c r="M48" s="5" t="s">
        <v>87</v>
      </c>
      <c r="N48" s="5" t="s">
        <v>87</v>
      </c>
    </row>
    <row r="49" spans="1:14" ht="12.75">
      <c r="A49" s="5" t="s">
        <v>135</v>
      </c>
      <c r="D49" s="107" t="s">
        <v>103</v>
      </c>
      <c r="E49" s="105" t="s">
        <v>17</v>
      </c>
      <c r="F49" s="106" t="s">
        <v>88</v>
      </c>
      <c r="I49" s="105"/>
      <c r="J49" s="105" t="s">
        <v>17</v>
      </c>
      <c r="K49" s="108" t="s">
        <v>88</v>
      </c>
      <c r="L49" s="5"/>
      <c r="M49" s="5" t="s">
        <v>89</v>
      </c>
      <c r="N49" s="105" t="s">
        <v>107</v>
      </c>
    </row>
    <row r="50" spans="1:13" ht="38.25">
      <c r="A50" s="112"/>
      <c r="B50" s="42"/>
      <c r="C50" s="27" t="s">
        <v>22</v>
      </c>
      <c r="D50" s="37" t="s">
        <v>106</v>
      </c>
      <c r="E50" s="37" t="s">
        <v>106</v>
      </c>
      <c r="F50" s="120">
        <f>'1. 2001 Approved Rate Schedule'!B$18</f>
        <v>13.45</v>
      </c>
      <c r="H50" s="27" t="s">
        <v>22</v>
      </c>
      <c r="I50" s="37" t="s">
        <v>106</v>
      </c>
      <c r="J50" s="37" t="s">
        <v>106</v>
      </c>
      <c r="K50" s="71">
        <f>'9. 2002PILs Proxy Adder Sch'!B$18</f>
        <v>16.6</v>
      </c>
      <c r="L50" s="71"/>
      <c r="M50" s="71"/>
    </row>
    <row r="51" spans="3:13" ht="25.5">
      <c r="C51" s="27" t="s">
        <v>93</v>
      </c>
      <c r="D51">
        <v>750</v>
      </c>
      <c r="E51" s="99">
        <f>'1. 2001 Approved Rate Schedule'!B$16</f>
        <v>0.0088</v>
      </c>
      <c r="F51" s="71">
        <f>D51*E51</f>
        <v>6.6000000000000005</v>
      </c>
      <c r="H51" s="27" t="s">
        <v>93</v>
      </c>
      <c r="I51">
        <f>D51</f>
        <v>750</v>
      </c>
      <c r="J51" s="121">
        <f>'9. 2002PILs Proxy Adder Sch'!B$16</f>
        <v>0.010861415765246307</v>
      </c>
      <c r="K51" s="71">
        <f>I51*J51</f>
        <v>8.14606182393473</v>
      </c>
      <c r="L51" s="71"/>
      <c r="M51" s="71"/>
    </row>
    <row r="52" spans="3:13" ht="38.25">
      <c r="C52" s="27" t="s">
        <v>104</v>
      </c>
      <c r="D52">
        <f>D51</f>
        <v>750</v>
      </c>
      <c r="E52" s="99">
        <f>'1. 2001 Approved Rate Schedule'!B$20</f>
        <v>0.0586</v>
      </c>
      <c r="F52" s="71">
        <f>D52*E52</f>
        <v>43.95</v>
      </c>
      <c r="H52" s="27" t="s">
        <v>104</v>
      </c>
      <c r="I52">
        <f>D52</f>
        <v>750</v>
      </c>
      <c r="J52" s="122">
        <f>E52</f>
        <v>0.0586</v>
      </c>
      <c r="K52" s="71">
        <f>I52*J52</f>
        <v>43.95</v>
      </c>
      <c r="L52" s="71"/>
      <c r="M52" s="71"/>
    </row>
    <row r="53" spans="3:10" ht="12.75">
      <c r="C53" s="7"/>
      <c r="H53" s="7"/>
      <c r="J53" s="122"/>
    </row>
    <row r="54" spans="3:14" ht="12.75">
      <c r="C54" t="s">
        <v>102</v>
      </c>
      <c r="F54" s="123">
        <f>SUM(F50:F52)</f>
        <v>64</v>
      </c>
      <c r="H54" t="s">
        <v>105</v>
      </c>
      <c r="K54" s="123">
        <f>SUM(K50:K52)</f>
        <v>68.69606182393474</v>
      </c>
      <c r="L54" s="71"/>
      <c r="M54" s="71">
        <f>K54-F54</f>
        <v>4.696061823934741</v>
      </c>
      <c r="N54" s="103">
        <f>K54/F54-1</f>
        <v>0.07337596599898033</v>
      </c>
    </row>
    <row r="55" spans="6:14" ht="12.75">
      <c r="F55" s="87"/>
      <c r="K55" s="87"/>
      <c r="L55" s="71"/>
      <c r="M55" s="71"/>
      <c r="N55" s="109"/>
    </row>
    <row r="56" spans="6:13" ht="12.75">
      <c r="F56" s="71"/>
      <c r="J56" s="122"/>
      <c r="K56" s="71"/>
      <c r="L56" s="71"/>
      <c r="M56" s="71"/>
    </row>
    <row r="57" spans="1:14" ht="15">
      <c r="A57" s="113" t="s">
        <v>131</v>
      </c>
      <c r="B57" s="5"/>
      <c r="D57" s="105" t="s">
        <v>84</v>
      </c>
      <c r="E57" s="105" t="s">
        <v>85</v>
      </c>
      <c r="F57" s="106" t="s">
        <v>86</v>
      </c>
      <c r="I57" s="105" t="s">
        <v>84</v>
      </c>
      <c r="J57" s="105" t="s">
        <v>85</v>
      </c>
      <c r="K57" s="108" t="s">
        <v>86</v>
      </c>
      <c r="L57" s="5"/>
      <c r="M57" s="5" t="s">
        <v>87</v>
      </c>
      <c r="N57" s="5" t="s">
        <v>87</v>
      </c>
    </row>
    <row r="58" spans="1:14" ht="12.75">
      <c r="A58" s="5" t="s">
        <v>136</v>
      </c>
      <c r="D58" s="107" t="s">
        <v>103</v>
      </c>
      <c r="E58" s="105" t="s">
        <v>17</v>
      </c>
      <c r="F58" s="106" t="s">
        <v>88</v>
      </c>
      <c r="I58" s="105"/>
      <c r="J58" s="105" t="s">
        <v>17</v>
      </c>
      <c r="K58" s="108" t="s">
        <v>88</v>
      </c>
      <c r="L58" s="5"/>
      <c r="M58" s="5" t="s">
        <v>89</v>
      </c>
      <c r="N58" s="105" t="s">
        <v>107</v>
      </c>
    </row>
    <row r="59" spans="1:13" ht="38.25">
      <c r="A59" s="112"/>
      <c r="B59" s="42"/>
      <c r="C59" s="27" t="s">
        <v>22</v>
      </c>
      <c r="D59" s="37" t="s">
        <v>106</v>
      </c>
      <c r="E59" s="37" t="s">
        <v>106</v>
      </c>
      <c r="F59" s="120">
        <f>'1. 2001 Approved Rate Schedule'!B$18</f>
        <v>13.45</v>
      </c>
      <c r="H59" s="27" t="s">
        <v>22</v>
      </c>
      <c r="I59" s="37" t="s">
        <v>106</v>
      </c>
      <c r="J59" s="37" t="s">
        <v>106</v>
      </c>
      <c r="K59" s="71">
        <f>'9. 2002PILs Proxy Adder Sch'!B$18</f>
        <v>16.6</v>
      </c>
      <c r="L59" s="71"/>
      <c r="M59" s="71"/>
    </row>
    <row r="60" spans="3:13" ht="25.5">
      <c r="C60" s="27" t="s">
        <v>93</v>
      </c>
      <c r="D60">
        <v>1000</v>
      </c>
      <c r="E60" s="99">
        <f>'1. 2001 Approved Rate Schedule'!B$16</f>
        <v>0.0088</v>
      </c>
      <c r="F60" s="71">
        <f>D60*E60</f>
        <v>8.8</v>
      </c>
      <c r="H60" s="27" t="s">
        <v>93</v>
      </c>
      <c r="I60">
        <f>D60</f>
        <v>1000</v>
      </c>
      <c r="J60" s="121">
        <f>'9. 2002PILs Proxy Adder Sch'!B$16</f>
        <v>0.010861415765246307</v>
      </c>
      <c r="K60" s="71">
        <f>I60*J60</f>
        <v>10.861415765246306</v>
      </c>
      <c r="L60" s="71"/>
      <c r="M60" s="71"/>
    </row>
    <row r="61" spans="3:13" ht="38.25">
      <c r="C61" s="27" t="s">
        <v>104</v>
      </c>
      <c r="D61">
        <f>D60</f>
        <v>1000</v>
      </c>
      <c r="E61" s="99">
        <f>'1. 2001 Approved Rate Schedule'!B$20</f>
        <v>0.0586</v>
      </c>
      <c r="F61" s="71">
        <f>D61*E61</f>
        <v>58.6</v>
      </c>
      <c r="H61" s="27" t="s">
        <v>104</v>
      </c>
      <c r="I61">
        <f>D61</f>
        <v>1000</v>
      </c>
      <c r="J61" s="122">
        <f>E61</f>
        <v>0.0586</v>
      </c>
      <c r="K61" s="71">
        <f>I61*J61</f>
        <v>58.6</v>
      </c>
      <c r="L61" s="71"/>
      <c r="M61" s="71"/>
    </row>
    <row r="62" spans="3:10" ht="12.75">
      <c r="C62" s="7"/>
      <c r="H62" s="7"/>
      <c r="J62" s="122"/>
    </row>
    <row r="63" spans="3:14" ht="12.75">
      <c r="C63" t="s">
        <v>102</v>
      </c>
      <c r="F63" s="123">
        <f>SUM(F59:F61)</f>
        <v>80.85</v>
      </c>
      <c r="H63" t="s">
        <v>105</v>
      </c>
      <c r="K63" s="123">
        <f>SUM(K59:K61)</f>
        <v>86.06141576524631</v>
      </c>
      <c r="L63" s="71"/>
      <c r="M63" s="71">
        <f>K63-F63</f>
        <v>5.211415765246315</v>
      </c>
      <c r="N63" s="103">
        <f>K63/F63-1</f>
        <v>0.06445783259426485</v>
      </c>
    </row>
    <row r="64" spans="6:14" ht="12.75">
      <c r="F64" s="87"/>
      <c r="K64" s="87"/>
      <c r="L64" s="71"/>
      <c r="M64" s="71"/>
      <c r="N64" s="109"/>
    </row>
    <row r="65" spans="6:13" ht="12.75">
      <c r="F65" s="71"/>
      <c r="J65" s="122"/>
      <c r="K65" s="71"/>
      <c r="L65" s="71"/>
      <c r="M65" s="71"/>
    </row>
    <row r="66" spans="1:14" ht="15">
      <c r="A66" s="113" t="s">
        <v>131</v>
      </c>
      <c r="B66" s="5"/>
      <c r="D66" s="105" t="s">
        <v>84</v>
      </c>
      <c r="E66" s="105" t="s">
        <v>85</v>
      </c>
      <c r="F66" s="106" t="s">
        <v>86</v>
      </c>
      <c r="I66" s="105" t="s">
        <v>84</v>
      </c>
      <c r="J66" s="105" t="s">
        <v>85</v>
      </c>
      <c r="K66" s="108" t="s">
        <v>86</v>
      </c>
      <c r="L66" s="5"/>
      <c r="M66" s="5" t="s">
        <v>87</v>
      </c>
      <c r="N66" s="5" t="s">
        <v>87</v>
      </c>
    </row>
    <row r="67" spans="1:14" ht="12.75">
      <c r="A67" s="5" t="s">
        <v>137</v>
      </c>
      <c r="D67" s="107" t="s">
        <v>103</v>
      </c>
      <c r="E67" s="105" t="s">
        <v>17</v>
      </c>
      <c r="F67" s="106" t="s">
        <v>88</v>
      </c>
      <c r="I67" s="105"/>
      <c r="J67" s="105" t="s">
        <v>17</v>
      </c>
      <c r="K67" s="108" t="s">
        <v>88</v>
      </c>
      <c r="L67" s="5"/>
      <c r="M67" s="5" t="s">
        <v>89</v>
      </c>
      <c r="N67" s="105" t="s">
        <v>107</v>
      </c>
    </row>
    <row r="68" spans="1:13" ht="38.25">
      <c r="A68" s="112"/>
      <c r="B68" s="42"/>
      <c r="C68" s="27" t="s">
        <v>22</v>
      </c>
      <c r="D68" s="37" t="s">
        <v>106</v>
      </c>
      <c r="E68" s="37" t="s">
        <v>106</v>
      </c>
      <c r="F68" s="120">
        <f>'1. 2001 Approved Rate Schedule'!B$18</f>
        <v>13.45</v>
      </c>
      <c r="H68" s="27" t="s">
        <v>22</v>
      </c>
      <c r="I68" s="37" t="s">
        <v>106</v>
      </c>
      <c r="J68" s="37" t="s">
        <v>106</v>
      </c>
      <c r="K68" s="71">
        <f>'9. 2002PILs Proxy Adder Sch'!B$18</f>
        <v>16.6</v>
      </c>
      <c r="L68" s="71"/>
      <c r="M68" s="71"/>
    </row>
    <row r="69" spans="3:13" ht="25.5">
      <c r="C69" s="27" t="s">
        <v>93</v>
      </c>
      <c r="D69">
        <v>1500</v>
      </c>
      <c r="E69" s="99">
        <f>'1. 2001 Approved Rate Schedule'!B$16</f>
        <v>0.0088</v>
      </c>
      <c r="F69" s="71">
        <f>D69*E69</f>
        <v>13.200000000000001</v>
      </c>
      <c r="H69" s="27" t="s">
        <v>93</v>
      </c>
      <c r="I69">
        <f>D69</f>
        <v>1500</v>
      </c>
      <c r="J69" s="121">
        <f>'9. 2002PILs Proxy Adder Sch'!B$16</f>
        <v>0.010861415765246307</v>
      </c>
      <c r="K69" s="71">
        <f>I69*J69</f>
        <v>16.29212364786946</v>
      </c>
      <c r="L69" s="71"/>
      <c r="M69" s="71"/>
    </row>
    <row r="70" spans="3:13" ht="38.25">
      <c r="C70" s="27" t="s">
        <v>104</v>
      </c>
      <c r="D70">
        <f>D69</f>
        <v>1500</v>
      </c>
      <c r="E70" s="99">
        <f>'1. 2001 Approved Rate Schedule'!B$20</f>
        <v>0.0586</v>
      </c>
      <c r="F70" s="71">
        <f>D70*E70</f>
        <v>87.9</v>
      </c>
      <c r="H70" s="27" t="s">
        <v>104</v>
      </c>
      <c r="I70">
        <f>D70</f>
        <v>1500</v>
      </c>
      <c r="J70" s="122">
        <f>E70</f>
        <v>0.0586</v>
      </c>
      <c r="K70" s="71">
        <f>I70*J70</f>
        <v>87.9</v>
      </c>
      <c r="L70" s="71"/>
      <c r="M70" s="71"/>
    </row>
    <row r="71" spans="3:10" ht="12.75">
      <c r="C71" s="7"/>
      <c r="H71" s="7"/>
      <c r="J71" s="122"/>
    </row>
    <row r="72" spans="3:14" ht="12.75">
      <c r="C72" t="s">
        <v>102</v>
      </c>
      <c r="F72" s="123">
        <f>SUM(F68:F70)</f>
        <v>114.55000000000001</v>
      </c>
      <c r="H72" t="s">
        <v>105</v>
      </c>
      <c r="K72" s="123">
        <f>SUM(K68:K70)</f>
        <v>120.79212364786946</v>
      </c>
      <c r="L72" s="71"/>
      <c r="M72" s="71">
        <f>K72-F72</f>
        <v>6.242123647869448</v>
      </c>
      <c r="N72" s="103">
        <f>K72/F72-1</f>
        <v>0.05449256785569134</v>
      </c>
    </row>
    <row r="73" spans="6:14" ht="12.75">
      <c r="F73" s="87"/>
      <c r="K73" s="87"/>
      <c r="L73" s="71"/>
      <c r="M73" s="71"/>
      <c r="N73" s="109"/>
    </row>
    <row r="74" spans="6:13" ht="12.75">
      <c r="F74" s="71"/>
      <c r="J74" s="122"/>
      <c r="K74" s="71"/>
      <c r="L74" s="71"/>
      <c r="M74" s="71"/>
    </row>
    <row r="75" spans="1:14" ht="15">
      <c r="A75" s="113" t="s">
        <v>131</v>
      </c>
      <c r="B75" s="5"/>
      <c r="D75" s="105" t="s">
        <v>84</v>
      </c>
      <c r="E75" s="105" t="s">
        <v>85</v>
      </c>
      <c r="F75" s="106" t="s">
        <v>86</v>
      </c>
      <c r="I75" s="105" t="s">
        <v>84</v>
      </c>
      <c r="J75" s="105" t="s">
        <v>85</v>
      </c>
      <c r="K75" s="108" t="s">
        <v>86</v>
      </c>
      <c r="L75" s="5"/>
      <c r="M75" s="5" t="s">
        <v>87</v>
      </c>
      <c r="N75" s="5" t="s">
        <v>87</v>
      </c>
    </row>
    <row r="76" spans="1:14" ht="12.75">
      <c r="A76" s="5" t="s">
        <v>138</v>
      </c>
      <c r="D76" s="107" t="s">
        <v>103</v>
      </c>
      <c r="E76" s="105" t="s">
        <v>17</v>
      </c>
      <c r="F76" s="106" t="s">
        <v>88</v>
      </c>
      <c r="I76" s="105"/>
      <c r="J76" s="105" t="s">
        <v>17</v>
      </c>
      <c r="K76" s="108" t="s">
        <v>88</v>
      </c>
      <c r="L76" s="5"/>
      <c r="M76" s="5" t="s">
        <v>89</v>
      </c>
      <c r="N76" s="105" t="s">
        <v>107</v>
      </c>
    </row>
    <row r="77" spans="1:13" ht="38.25">
      <c r="A77" s="112"/>
      <c r="B77" s="42"/>
      <c r="C77" s="27" t="s">
        <v>22</v>
      </c>
      <c r="D77" s="37" t="s">
        <v>106</v>
      </c>
      <c r="E77" s="37" t="s">
        <v>106</v>
      </c>
      <c r="F77" s="120">
        <f>'1. 2001 Approved Rate Schedule'!B$18</f>
        <v>13.45</v>
      </c>
      <c r="H77" s="27" t="s">
        <v>22</v>
      </c>
      <c r="I77" s="37" t="s">
        <v>106</v>
      </c>
      <c r="J77" s="37" t="s">
        <v>106</v>
      </c>
      <c r="K77" s="71">
        <f>'9. 2002PILs Proxy Adder Sch'!B$18</f>
        <v>16.6</v>
      </c>
      <c r="L77" s="71"/>
      <c r="M77" s="71"/>
    </row>
    <row r="78" spans="3:13" ht="25.5">
      <c r="C78" s="27" t="s">
        <v>93</v>
      </c>
      <c r="D78">
        <v>2000</v>
      </c>
      <c r="E78" s="99">
        <f>'1. 2001 Approved Rate Schedule'!B$16</f>
        <v>0.0088</v>
      </c>
      <c r="F78" s="71">
        <f>D78*E78</f>
        <v>17.6</v>
      </c>
      <c r="H78" s="27" t="s">
        <v>93</v>
      </c>
      <c r="I78">
        <f>D78</f>
        <v>2000</v>
      </c>
      <c r="J78" s="121">
        <f>'9. 2002PILs Proxy Adder Sch'!B$16</f>
        <v>0.010861415765246307</v>
      </c>
      <c r="K78" s="71">
        <f>I78*J78</f>
        <v>21.722831530492613</v>
      </c>
      <c r="L78" s="71"/>
      <c r="M78" s="71"/>
    </row>
    <row r="79" spans="3:13" ht="38.25">
      <c r="C79" s="27" t="s">
        <v>104</v>
      </c>
      <c r="D79">
        <f>D78</f>
        <v>2000</v>
      </c>
      <c r="E79" s="99">
        <f>'1. 2001 Approved Rate Schedule'!B$20</f>
        <v>0.0586</v>
      </c>
      <c r="F79" s="71">
        <f>D79*E79</f>
        <v>117.2</v>
      </c>
      <c r="H79" s="27" t="s">
        <v>104</v>
      </c>
      <c r="I79">
        <f>D79</f>
        <v>2000</v>
      </c>
      <c r="J79" s="122">
        <f>E79</f>
        <v>0.0586</v>
      </c>
      <c r="K79" s="71">
        <f>I79*J79</f>
        <v>117.2</v>
      </c>
      <c r="L79" s="71"/>
      <c r="M79" s="71"/>
    </row>
    <row r="80" spans="3:10" ht="12.75">
      <c r="C80" s="7"/>
      <c r="H80" s="7"/>
      <c r="J80" s="122"/>
    </row>
    <row r="81" spans="3:14" ht="12.75">
      <c r="C81" t="s">
        <v>102</v>
      </c>
      <c r="F81" s="123">
        <f>SUM(F77:F79)</f>
        <v>148.25</v>
      </c>
      <c r="H81" t="s">
        <v>105</v>
      </c>
      <c r="K81" s="123">
        <f>SUM(K77:K79)</f>
        <v>155.52283153049262</v>
      </c>
      <c r="L81" s="71"/>
      <c r="M81" s="71">
        <f>K81-F81</f>
        <v>7.272831530492624</v>
      </c>
      <c r="N81" s="103">
        <f>K81/F81-1</f>
        <v>0.049057885534520285</v>
      </c>
    </row>
    <row r="82" spans="6:13" ht="12.75">
      <c r="F82" s="71"/>
      <c r="J82" s="122"/>
      <c r="K82" s="71"/>
      <c r="L82" s="71"/>
      <c r="M82" s="71"/>
    </row>
    <row r="83" spans="1:14" ht="13.5" thickBot="1">
      <c r="A83" s="141"/>
      <c r="B83" s="141"/>
      <c r="C83" s="141"/>
      <c r="D83" s="141"/>
      <c r="E83" s="141"/>
      <c r="F83" s="152"/>
      <c r="G83" s="141"/>
      <c r="H83" s="141"/>
      <c r="I83" s="141"/>
      <c r="J83" s="153"/>
      <c r="K83" s="152"/>
      <c r="L83" s="152"/>
      <c r="M83" s="152"/>
      <c r="N83" s="141"/>
    </row>
    <row r="84" spans="6:13" ht="12.75">
      <c r="F84" s="71"/>
      <c r="J84" s="122"/>
      <c r="K84" s="71"/>
      <c r="L84" s="71"/>
      <c r="M84" s="71"/>
    </row>
    <row r="85" spans="1:13" ht="15.75">
      <c r="A85" s="67" t="s">
        <v>18</v>
      </c>
      <c r="B85" s="67"/>
      <c r="D85" s="42"/>
      <c r="F85" s="71"/>
      <c r="J85" s="122"/>
      <c r="K85" s="71"/>
      <c r="L85" s="71"/>
      <c r="M85" s="71"/>
    </row>
    <row r="86" spans="1:13" ht="15.75">
      <c r="A86" s="67"/>
      <c r="B86" s="67"/>
      <c r="D86" s="42"/>
      <c r="F86" s="71"/>
      <c r="J86" s="122"/>
      <c r="K86" s="71"/>
      <c r="L86" s="71"/>
      <c r="M86" s="71"/>
    </row>
    <row r="87" spans="3:15" ht="15">
      <c r="C87" s="111" t="s">
        <v>102</v>
      </c>
      <c r="D87" s="53"/>
      <c r="E87" s="53"/>
      <c r="F87" s="53"/>
      <c r="H87" s="111" t="s">
        <v>209</v>
      </c>
      <c r="I87" s="53"/>
      <c r="J87" s="53"/>
      <c r="K87" s="104"/>
      <c r="L87" s="53"/>
      <c r="M87" s="53"/>
      <c r="N87" s="53"/>
      <c r="O87" s="42"/>
    </row>
    <row r="88" spans="1:11" ht="15">
      <c r="A88" s="113" t="s">
        <v>90</v>
      </c>
      <c r="B88" s="5"/>
      <c r="F88" s="96"/>
      <c r="K88" s="96"/>
    </row>
    <row r="89" spans="1:14" ht="12.75">
      <c r="A89" s="5" t="s">
        <v>141</v>
      </c>
      <c r="D89" s="105" t="s">
        <v>84</v>
      </c>
      <c r="E89" s="105" t="s">
        <v>85</v>
      </c>
      <c r="F89" s="106" t="s">
        <v>86</v>
      </c>
      <c r="I89" s="105" t="s">
        <v>84</v>
      </c>
      <c r="J89" s="105" t="s">
        <v>85</v>
      </c>
      <c r="K89" s="108" t="s">
        <v>86</v>
      </c>
      <c r="L89" s="5"/>
      <c r="M89" s="5" t="s">
        <v>87</v>
      </c>
      <c r="N89" s="5" t="s">
        <v>87</v>
      </c>
    </row>
    <row r="90" spans="4:14" ht="12.75">
      <c r="D90" s="107" t="s">
        <v>103</v>
      </c>
      <c r="E90" s="105" t="s">
        <v>17</v>
      </c>
      <c r="F90" s="106" t="s">
        <v>88</v>
      </c>
      <c r="I90" s="105"/>
      <c r="J90" s="105" t="s">
        <v>17</v>
      </c>
      <c r="K90" s="108" t="s">
        <v>88</v>
      </c>
      <c r="L90" s="5"/>
      <c r="M90" s="5" t="s">
        <v>89</v>
      </c>
      <c r="N90" s="105" t="s">
        <v>107</v>
      </c>
    </row>
    <row r="91" spans="1:13" ht="38.25">
      <c r="A91" s="112"/>
      <c r="B91" s="42"/>
      <c r="C91" s="27" t="s">
        <v>22</v>
      </c>
      <c r="D91" s="37" t="s">
        <v>106</v>
      </c>
      <c r="E91" s="37" t="s">
        <v>106</v>
      </c>
      <c r="F91" s="120">
        <f>'1. 2001 Approved Rate Schedule'!B$41</f>
        <v>31.061011171460166</v>
      </c>
      <c r="H91" s="27" t="s">
        <v>22</v>
      </c>
      <c r="I91" s="37" t="s">
        <v>106</v>
      </c>
      <c r="J91" s="37" t="s">
        <v>106</v>
      </c>
      <c r="K91" s="71">
        <f>'9. 2002PILs Proxy Adder Sch'!B$41</f>
        <v>39.68</v>
      </c>
      <c r="L91" s="71"/>
      <c r="M91" s="71"/>
    </row>
    <row r="92" spans="3:13" ht="25.5">
      <c r="C92" s="27" t="s">
        <v>93</v>
      </c>
      <c r="D92">
        <v>1000</v>
      </c>
      <c r="E92" s="99">
        <f>'1. 2001 Approved Rate Schedule'!B$39</f>
        <v>0.010733298901850872</v>
      </c>
      <c r="F92" s="71">
        <f>D92*E92</f>
        <v>10.733298901850873</v>
      </c>
      <c r="H92" s="27" t="s">
        <v>93</v>
      </c>
      <c r="I92">
        <f>D92</f>
        <v>1000</v>
      </c>
      <c r="J92" s="121">
        <f>'9. 2002PILs Proxy Adder Sch'!B$39</f>
        <v>0.013841018867831963</v>
      </c>
      <c r="K92" s="71">
        <f>I92*J92</f>
        <v>13.841018867831963</v>
      </c>
      <c r="L92" s="71"/>
      <c r="M92" s="71"/>
    </row>
    <row r="93" spans="3:13" ht="38.25">
      <c r="C93" s="27" t="s">
        <v>104</v>
      </c>
      <c r="D93">
        <f>D92</f>
        <v>1000</v>
      </c>
      <c r="E93" s="99">
        <f>'1. 2001 Approved Rate Schedule'!B$43</f>
        <v>0.0586</v>
      </c>
      <c r="F93" s="71">
        <f>D93*E93</f>
        <v>58.6</v>
      </c>
      <c r="H93" s="27" t="s">
        <v>104</v>
      </c>
      <c r="I93">
        <f>D93</f>
        <v>1000</v>
      </c>
      <c r="J93" s="122">
        <f>E93</f>
        <v>0.0586</v>
      </c>
      <c r="K93" s="71">
        <f>I93*J93</f>
        <v>58.6</v>
      </c>
      <c r="L93" s="71"/>
      <c r="M93" s="71"/>
    </row>
    <row r="94" spans="3:10" ht="12.75">
      <c r="C94" s="7"/>
      <c r="H94" s="7"/>
      <c r="J94" s="122"/>
    </row>
    <row r="95" spans="3:14" ht="12.75">
      <c r="C95" t="s">
        <v>102</v>
      </c>
      <c r="F95" s="123">
        <f>SUM(F91:F93)</f>
        <v>100.39431007331103</v>
      </c>
      <c r="H95" t="s">
        <v>105</v>
      </c>
      <c r="K95" s="123">
        <f>SUM(K91:K93)</f>
        <v>112.12101886783196</v>
      </c>
      <c r="L95" s="71"/>
      <c r="M95" s="71">
        <f>K95-F95</f>
        <v>11.726708794520931</v>
      </c>
      <c r="N95" s="103">
        <f>K95/F95-1</f>
        <v>0.11680650811741944</v>
      </c>
    </row>
    <row r="96" ht="12.75">
      <c r="K96" s="96"/>
    </row>
    <row r="97" ht="12.75">
      <c r="K97" s="96"/>
    </row>
    <row r="98" spans="1:14" ht="12.75">
      <c r="A98" s="5" t="s">
        <v>139</v>
      </c>
      <c r="B98" s="5"/>
      <c r="D98" s="105" t="s">
        <v>84</v>
      </c>
      <c r="E98" s="105" t="s">
        <v>85</v>
      </c>
      <c r="F98" s="106" t="s">
        <v>86</v>
      </c>
      <c r="I98" s="105" t="s">
        <v>84</v>
      </c>
      <c r="J98" s="105" t="s">
        <v>85</v>
      </c>
      <c r="K98" s="108" t="s">
        <v>86</v>
      </c>
      <c r="L98" s="5"/>
      <c r="M98" s="5" t="s">
        <v>87</v>
      </c>
      <c r="N98" s="5" t="s">
        <v>87</v>
      </c>
    </row>
    <row r="99" spans="1:14" ht="12.75">
      <c r="A99" s="5" t="s">
        <v>142</v>
      </c>
      <c r="D99" s="107" t="s">
        <v>103</v>
      </c>
      <c r="E99" s="105" t="s">
        <v>17</v>
      </c>
      <c r="F99" s="106" t="s">
        <v>88</v>
      </c>
      <c r="I99" s="105"/>
      <c r="J99" s="105" t="s">
        <v>17</v>
      </c>
      <c r="K99" s="108" t="s">
        <v>88</v>
      </c>
      <c r="L99" s="5"/>
      <c r="M99" s="5" t="s">
        <v>89</v>
      </c>
      <c r="N99" s="105" t="s">
        <v>107</v>
      </c>
    </row>
    <row r="100" spans="1:13" ht="38.25">
      <c r="A100" s="112"/>
      <c r="B100" s="42"/>
      <c r="C100" s="27" t="s">
        <v>22</v>
      </c>
      <c r="D100" s="37" t="s">
        <v>106</v>
      </c>
      <c r="E100" s="37" t="s">
        <v>106</v>
      </c>
      <c r="F100" s="120">
        <f>'1. 2001 Approved Rate Schedule'!B$41</f>
        <v>31.061011171460166</v>
      </c>
      <c r="H100" s="27" t="s">
        <v>22</v>
      </c>
      <c r="I100" s="37" t="s">
        <v>106</v>
      </c>
      <c r="J100" s="37" t="s">
        <v>106</v>
      </c>
      <c r="K100" s="71">
        <f>'9. 2002PILs Proxy Adder Sch'!B$41</f>
        <v>39.68</v>
      </c>
      <c r="L100" s="71"/>
      <c r="M100" s="71"/>
    </row>
    <row r="101" spans="3:13" ht="25.5">
      <c r="C101" s="27" t="s">
        <v>93</v>
      </c>
      <c r="D101">
        <v>2000</v>
      </c>
      <c r="E101" s="99">
        <f>'1. 2001 Approved Rate Schedule'!B$39</f>
        <v>0.010733298901850872</v>
      </c>
      <c r="F101" s="71">
        <f>D101*E101</f>
        <v>21.466597803701745</v>
      </c>
      <c r="H101" s="27" t="s">
        <v>93</v>
      </c>
      <c r="I101">
        <f>D101</f>
        <v>2000</v>
      </c>
      <c r="J101" s="121">
        <f>'9. 2002PILs Proxy Adder Sch'!B$39</f>
        <v>0.013841018867831963</v>
      </c>
      <c r="K101" s="71">
        <f>I101*J101</f>
        <v>27.682037735663926</v>
      </c>
      <c r="L101" s="71"/>
      <c r="M101" s="71"/>
    </row>
    <row r="102" spans="3:13" ht="38.25">
      <c r="C102" s="27" t="s">
        <v>104</v>
      </c>
      <c r="D102">
        <f>D101</f>
        <v>2000</v>
      </c>
      <c r="E102" s="99">
        <f>'1. 2001 Approved Rate Schedule'!B$43</f>
        <v>0.0586</v>
      </c>
      <c r="F102" s="71">
        <f>D102*E102</f>
        <v>117.2</v>
      </c>
      <c r="H102" s="27" t="s">
        <v>104</v>
      </c>
      <c r="I102">
        <f>D102</f>
        <v>2000</v>
      </c>
      <c r="J102" s="122">
        <f>E102</f>
        <v>0.0586</v>
      </c>
      <c r="K102" s="71">
        <f>I102*J102</f>
        <v>117.2</v>
      </c>
      <c r="L102" s="71"/>
      <c r="M102" s="71"/>
    </row>
    <row r="103" spans="3:10" ht="12.75">
      <c r="C103" s="7"/>
      <c r="H103" s="7"/>
      <c r="J103" s="122"/>
    </row>
    <row r="104" spans="3:14" ht="12.75">
      <c r="C104" t="s">
        <v>102</v>
      </c>
      <c r="F104" s="123">
        <f>SUM(F100:F102)</f>
        <v>169.7276089751619</v>
      </c>
      <c r="H104" t="s">
        <v>105</v>
      </c>
      <c r="K104" s="123">
        <f>SUM(K100:K102)</f>
        <v>184.56203773566392</v>
      </c>
      <c r="L104" s="71"/>
      <c r="M104" s="71">
        <f>K104-F104</f>
        <v>14.834428760502021</v>
      </c>
      <c r="N104" s="103">
        <f>K104/F104-1</f>
        <v>0.08740138890822946</v>
      </c>
    </row>
    <row r="105" ht="12.75">
      <c r="K105" s="96"/>
    </row>
    <row r="106" ht="12.75">
      <c r="K106" s="96"/>
    </row>
    <row r="107" spans="1:14" ht="12.75">
      <c r="A107" s="5" t="s">
        <v>139</v>
      </c>
      <c r="B107" s="5"/>
      <c r="D107" s="105" t="s">
        <v>84</v>
      </c>
      <c r="E107" s="105" t="s">
        <v>85</v>
      </c>
      <c r="F107" s="106" t="s">
        <v>86</v>
      </c>
      <c r="I107" s="105" t="s">
        <v>84</v>
      </c>
      <c r="J107" s="105" t="s">
        <v>85</v>
      </c>
      <c r="K107" s="108" t="s">
        <v>86</v>
      </c>
      <c r="L107" s="5"/>
      <c r="M107" s="5" t="s">
        <v>87</v>
      </c>
      <c r="N107" s="5" t="s">
        <v>87</v>
      </c>
    </row>
    <row r="108" spans="1:14" ht="12.75">
      <c r="A108" s="5" t="s">
        <v>143</v>
      </c>
      <c r="D108" s="107" t="s">
        <v>103</v>
      </c>
      <c r="E108" s="105" t="s">
        <v>17</v>
      </c>
      <c r="F108" s="106" t="s">
        <v>88</v>
      </c>
      <c r="I108" s="105"/>
      <c r="J108" s="105" t="s">
        <v>17</v>
      </c>
      <c r="K108" s="108" t="s">
        <v>88</v>
      </c>
      <c r="L108" s="5"/>
      <c r="M108" s="5" t="s">
        <v>89</v>
      </c>
      <c r="N108" s="105" t="s">
        <v>107</v>
      </c>
    </row>
    <row r="109" spans="1:13" ht="38.25">
      <c r="A109" s="112"/>
      <c r="B109" s="42"/>
      <c r="C109" s="27" t="s">
        <v>22</v>
      </c>
      <c r="D109" s="37" t="s">
        <v>106</v>
      </c>
      <c r="E109" s="37" t="s">
        <v>106</v>
      </c>
      <c r="F109" s="120">
        <f>'1. 2001 Approved Rate Schedule'!B$41</f>
        <v>31.061011171460166</v>
      </c>
      <c r="H109" s="27" t="s">
        <v>22</v>
      </c>
      <c r="I109" s="37" t="s">
        <v>106</v>
      </c>
      <c r="J109" s="37" t="s">
        <v>106</v>
      </c>
      <c r="K109" s="71">
        <f>'9. 2002PILs Proxy Adder Sch'!B$41</f>
        <v>39.68</v>
      </c>
      <c r="L109" s="71"/>
      <c r="M109" s="71"/>
    </row>
    <row r="110" spans="3:13" ht="25.5">
      <c r="C110" s="27" t="s">
        <v>93</v>
      </c>
      <c r="D110">
        <v>5000</v>
      </c>
      <c r="E110" s="99">
        <f>'1. 2001 Approved Rate Schedule'!B$39</f>
        <v>0.010733298901850872</v>
      </c>
      <c r="F110" s="71">
        <f>D110*E110</f>
        <v>53.66649450925436</v>
      </c>
      <c r="H110" s="27" t="s">
        <v>93</v>
      </c>
      <c r="I110">
        <f>D110</f>
        <v>5000</v>
      </c>
      <c r="J110" s="121">
        <f>'9. 2002PILs Proxy Adder Sch'!B$39</f>
        <v>0.013841018867831963</v>
      </c>
      <c r="K110" s="71">
        <f>I110*J110</f>
        <v>69.20509433915981</v>
      </c>
      <c r="L110" s="71"/>
      <c r="M110" s="71"/>
    </row>
    <row r="111" spans="3:13" ht="38.25">
      <c r="C111" s="27" t="s">
        <v>104</v>
      </c>
      <c r="D111">
        <f>D110</f>
        <v>5000</v>
      </c>
      <c r="E111" s="99">
        <f>'1. 2001 Approved Rate Schedule'!B$43</f>
        <v>0.0586</v>
      </c>
      <c r="F111" s="71">
        <f>D111*E111</f>
        <v>293</v>
      </c>
      <c r="H111" s="27" t="s">
        <v>104</v>
      </c>
      <c r="I111">
        <f>D111</f>
        <v>5000</v>
      </c>
      <c r="J111" s="122">
        <f>E111</f>
        <v>0.0586</v>
      </c>
      <c r="K111" s="71">
        <f>I111*J111</f>
        <v>293</v>
      </c>
      <c r="L111" s="71"/>
      <c r="M111" s="71"/>
    </row>
    <row r="112" spans="3:10" ht="12.75">
      <c r="C112" s="7"/>
      <c r="H112" s="7"/>
      <c r="J112" s="122"/>
    </row>
    <row r="113" spans="3:14" ht="12.75">
      <c r="C113" t="s">
        <v>102</v>
      </c>
      <c r="F113" s="123">
        <f>SUM(F109:F111)</f>
        <v>377.72750568071456</v>
      </c>
      <c r="H113" t="s">
        <v>105</v>
      </c>
      <c r="K113" s="123">
        <f>SUM(K109:K111)</f>
        <v>401.8850943391598</v>
      </c>
      <c r="L113" s="71"/>
      <c r="M113" s="71">
        <f>K113-F113</f>
        <v>24.157588658445263</v>
      </c>
      <c r="N113" s="103">
        <f>K113/F113-1</f>
        <v>0.06395506891908798</v>
      </c>
    </row>
    <row r="114" spans="6:14" ht="12.75">
      <c r="F114" s="87"/>
      <c r="K114" s="87"/>
      <c r="L114" s="71"/>
      <c r="M114" s="71"/>
      <c r="N114" s="109"/>
    </row>
    <row r="115" spans="6:14" ht="12.75">
      <c r="F115" s="87"/>
      <c r="K115" s="87"/>
      <c r="L115" s="71"/>
      <c r="M115" s="71"/>
      <c r="N115" s="109"/>
    </row>
    <row r="116" spans="1:14" ht="12.75">
      <c r="A116" s="5" t="s">
        <v>139</v>
      </c>
      <c r="B116" s="5"/>
      <c r="D116" s="105" t="s">
        <v>84</v>
      </c>
      <c r="E116" s="105" t="s">
        <v>85</v>
      </c>
      <c r="F116" s="106" t="s">
        <v>86</v>
      </c>
      <c r="I116" s="105" t="s">
        <v>84</v>
      </c>
      <c r="J116" s="105" t="s">
        <v>85</v>
      </c>
      <c r="K116" s="108" t="s">
        <v>86</v>
      </c>
      <c r="L116" s="5"/>
      <c r="M116" s="5" t="s">
        <v>87</v>
      </c>
      <c r="N116" s="5" t="s">
        <v>87</v>
      </c>
    </row>
    <row r="117" spans="1:14" ht="12.75">
      <c r="A117" s="5" t="s">
        <v>144</v>
      </c>
      <c r="D117" s="107" t="s">
        <v>103</v>
      </c>
      <c r="E117" s="105" t="s">
        <v>17</v>
      </c>
      <c r="F117" s="106" t="s">
        <v>88</v>
      </c>
      <c r="I117" s="105"/>
      <c r="J117" s="105" t="s">
        <v>17</v>
      </c>
      <c r="K117" s="108" t="s">
        <v>88</v>
      </c>
      <c r="L117" s="5"/>
      <c r="M117" s="5" t="s">
        <v>89</v>
      </c>
      <c r="N117" s="105" t="s">
        <v>107</v>
      </c>
    </row>
    <row r="118" spans="1:13" ht="38.25">
      <c r="A118" s="112"/>
      <c r="B118" s="42"/>
      <c r="C118" s="27" t="s">
        <v>22</v>
      </c>
      <c r="D118" s="37" t="s">
        <v>106</v>
      </c>
      <c r="E118" s="37" t="s">
        <v>106</v>
      </c>
      <c r="F118" s="120">
        <f>'1. 2001 Approved Rate Schedule'!B$41</f>
        <v>31.061011171460166</v>
      </c>
      <c r="H118" s="27" t="s">
        <v>22</v>
      </c>
      <c r="I118" s="37" t="s">
        <v>106</v>
      </c>
      <c r="J118" s="37" t="s">
        <v>106</v>
      </c>
      <c r="K118" s="71">
        <f>'9. 2002PILs Proxy Adder Sch'!B$41</f>
        <v>39.68</v>
      </c>
      <c r="L118" s="71"/>
      <c r="M118" s="71"/>
    </row>
    <row r="119" spans="3:13" ht="25.5">
      <c r="C119" s="27" t="s">
        <v>93</v>
      </c>
      <c r="D119">
        <v>10000</v>
      </c>
      <c r="E119" s="99">
        <f>'1. 2001 Approved Rate Schedule'!B$39</f>
        <v>0.010733298901850872</v>
      </c>
      <c r="F119" s="71">
        <f>D119*E119</f>
        <v>107.33298901850873</v>
      </c>
      <c r="H119" s="27" t="s">
        <v>93</v>
      </c>
      <c r="I119">
        <f>D119</f>
        <v>10000</v>
      </c>
      <c r="J119" s="121">
        <f>'9. 2002PILs Proxy Adder Sch'!B$39</f>
        <v>0.013841018867831963</v>
      </c>
      <c r="K119" s="71">
        <f>I119*J119</f>
        <v>138.41018867831963</v>
      </c>
      <c r="L119" s="71"/>
      <c r="M119" s="71"/>
    </row>
    <row r="120" spans="3:13" ht="38.25">
      <c r="C120" s="27" t="s">
        <v>104</v>
      </c>
      <c r="D120">
        <f>D119</f>
        <v>10000</v>
      </c>
      <c r="E120" s="99">
        <f>'1. 2001 Approved Rate Schedule'!B$43</f>
        <v>0.0586</v>
      </c>
      <c r="F120" s="71">
        <f>D120*E120</f>
        <v>586</v>
      </c>
      <c r="H120" s="27" t="s">
        <v>104</v>
      </c>
      <c r="I120">
        <f>D120</f>
        <v>10000</v>
      </c>
      <c r="J120" s="122">
        <f>E120</f>
        <v>0.0586</v>
      </c>
      <c r="K120" s="71">
        <f>I120*J120</f>
        <v>586</v>
      </c>
      <c r="L120" s="71"/>
      <c r="M120" s="71"/>
    </row>
    <row r="121" spans="3:10" ht="12.75">
      <c r="C121" s="7"/>
      <c r="H121" s="7"/>
      <c r="J121" s="122"/>
    </row>
    <row r="122" spans="3:14" ht="12.75">
      <c r="C122" t="s">
        <v>102</v>
      </c>
      <c r="F122" s="123">
        <f>SUM(F118:F120)</f>
        <v>724.3940001899689</v>
      </c>
      <c r="H122" t="s">
        <v>105</v>
      </c>
      <c r="K122" s="123">
        <f>SUM(K118:K120)</f>
        <v>764.0901886783197</v>
      </c>
      <c r="L122" s="71"/>
      <c r="M122" s="71">
        <f>K122-F122</f>
        <v>39.6961884883508</v>
      </c>
      <c r="N122" s="103">
        <f>K122/F122-1</f>
        <v>0.05479916796376094</v>
      </c>
    </row>
    <row r="123" spans="6:14" ht="12.75">
      <c r="F123" s="87"/>
      <c r="K123" s="87"/>
      <c r="L123" s="71"/>
      <c r="M123" s="71"/>
      <c r="N123" s="109"/>
    </row>
    <row r="124" spans="6:14" ht="12.75">
      <c r="F124" s="87"/>
      <c r="K124" s="87"/>
      <c r="L124" s="71"/>
      <c r="M124" s="71"/>
      <c r="N124" s="109"/>
    </row>
    <row r="125" spans="1:14" ht="12.75">
      <c r="A125" s="5" t="s">
        <v>139</v>
      </c>
      <c r="B125" s="5"/>
      <c r="D125" s="105" t="s">
        <v>84</v>
      </c>
      <c r="E125" s="105" t="s">
        <v>85</v>
      </c>
      <c r="F125" s="106" t="s">
        <v>86</v>
      </c>
      <c r="I125" s="105" t="s">
        <v>84</v>
      </c>
      <c r="J125" s="105" t="s">
        <v>85</v>
      </c>
      <c r="K125" s="108" t="s">
        <v>86</v>
      </c>
      <c r="L125" s="5"/>
      <c r="M125" s="5" t="s">
        <v>87</v>
      </c>
      <c r="N125" s="5" t="s">
        <v>87</v>
      </c>
    </row>
    <row r="126" spans="1:14" ht="12.75">
      <c r="A126" s="5" t="s">
        <v>145</v>
      </c>
      <c r="D126" s="107" t="s">
        <v>103</v>
      </c>
      <c r="E126" s="105" t="s">
        <v>17</v>
      </c>
      <c r="F126" s="106" t="s">
        <v>88</v>
      </c>
      <c r="I126" s="105"/>
      <c r="J126" s="105" t="s">
        <v>17</v>
      </c>
      <c r="K126" s="108" t="s">
        <v>88</v>
      </c>
      <c r="L126" s="5"/>
      <c r="M126" s="5" t="s">
        <v>89</v>
      </c>
      <c r="N126" s="105" t="s">
        <v>107</v>
      </c>
    </row>
    <row r="127" spans="1:13" ht="38.25">
      <c r="A127" s="112"/>
      <c r="B127" s="42"/>
      <c r="C127" s="27" t="s">
        <v>22</v>
      </c>
      <c r="D127" s="37" t="s">
        <v>106</v>
      </c>
      <c r="E127" s="37" t="s">
        <v>106</v>
      </c>
      <c r="F127" s="120">
        <f>'1. 2001 Approved Rate Schedule'!B$41</f>
        <v>31.061011171460166</v>
      </c>
      <c r="H127" s="27" t="s">
        <v>22</v>
      </c>
      <c r="I127" s="37" t="s">
        <v>106</v>
      </c>
      <c r="J127" s="37" t="s">
        <v>106</v>
      </c>
      <c r="K127" s="71">
        <f>'9. 2002PILs Proxy Adder Sch'!B$41</f>
        <v>39.68</v>
      </c>
      <c r="L127" s="71"/>
      <c r="M127" s="71"/>
    </row>
    <row r="128" spans="3:13" ht="25.5">
      <c r="C128" s="27" t="s">
        <v>93</v>
      </c>
      <c r="D128">
        <v>20000</v>
      </c>
      <c r="E128" s="99">
        <f>'1. 2001 Approved Rate Schedule'!B$39</f>
        <v>0.010733298901850872</v>
      </c>
      <c r="F128" s="71">
        <f>D128*E128</f>
        <v>214.66597803701745</v>
      </c>
      <c r="H128" s="27" t="s">
        <v>93</v>
      </c>
      <c r="I128">
        <f>D128</f>
        <v>20000</v>
      </c>
      <c r="J128" s="121">
        <f>'9. 2002PILs Proxy Adder Sch'!B$39</f>
        <v>0.013841018867831963</v>
      </c>
      <c r="K128" s="71">
        <f>I128*J128</f>
        <v>276.82037735663926</v>
      </c>
      <c r="L128" s="71"/>
      <c r="M128" s="71"/>
    </row>
    <row r="129" spans="3:13" ht="38.25">
      <c r="C129" s="27" t="s">
        <v>104</v>
      </c>
      <c r="D129">
        <f>D128</f>
        <v>20000</v>
      </c>
      <c r="E129" s="99">
        <f>'1. 2001 Approved Rate Schedule'!B$43</f>
        <v>0.0586</v>
      </c>
      <c r="F129" s="71">
        <f>D129*E129</f>
        <v>1172</v>
      </c>
      <c r="H129" s="27" t="s">
        <v>104</v>
      </c>
      <c r="I129">
        <f>D129</f>
        <v>20000</v>
      </c>
      <c r="J129" s="122">
        <f>E129</f>
        <v>0.0586</v>
      </c>
      <c r="K129" s="71">
        <f>I129*J129</f>
        <v>1172</v>
      </c>
      <c r="L129" s="71"/>
      <c r="M129" s="71"/>
    </row>
    <row r="130" spans="3:10" ht="12.75">
      <c r="C130" s="7"/>
      <c r="H130" s="7"/>
      <c r="J130" s="122"/>
    </row>
    <row r="131" spans="3:14" ht="12.75">
      <c r="C131" t="s">
        <v>102</v>
      </c>
      <c r="F131" s="123">
        <f>SUM(F127:F129)</f>
        <v>1417.7269892084776</v>
      </c>
      <c r="H131" t="s">
        <v>105</v>
      </c>
      <c r="K131" s="123">
        <f>SUM(K127:K129)</f>
        <v>1488.5003773566393</v>
      </c>
      <c r="L131" s="71"/>
      <c r="M131" s="71">
        <f>K131-F131</f>
        <v>70.77338814816176</v>
      </c>
      <c r="N131" s="103">
        <f>K131/F131-1</f>
        <v>0.04992032223896281</v>
      </c>
    </row>
    <row r="132" ht="12.75">
      <c r="K132" s="96"/>
    </row>
    <row r="133" ht="12.75">
      <c r="K133" s="96"/>
    </row>
    <row r="134" spans="1:13" ht="15.75">
      <c r="A134" s="67" t="s">
        <v>97</v>
      </c>
      <c r="B134" s="30"/>
      <c r="F134" s="71"/>
      <c r="J134" s="122"/>
      <c r="K134" s="71"/>
      <c r="L134" s="71"/>
      <c r="M134" s="71"/>
    </row>
    <row r="135" spans="1:13" ht="15.75">
      <c r="A135" s="30"/>
      <c r="B135" s="30"/>
      <c r="D135" s="42"/>
      <c r="F135" s="71"/>
      <c r="J135" s="122"/>
      <c r="K135" s="71"/>
      <c r="L135" s="71"/>
      <c r="M135" s="71"/>
    </row>
    <row r="136" spans="1:13" ht="15.75">
      <c r="A136" s="30"/>
      <c r="B136" s="30"/>
      <c r="D136" s="42"/>
      <c r="F136" s="71"/>
      <c r="J136" s="122"/>
      <c r="K136" s="71"/>
      <c r="L136" s="71"/>
      <c r="M136" s="71"/>
    </row>
    <row r="137" spans="3:15" ht="15">
      <c r="C137" s="111" t="s">
        <v>102</v>
      </c>
      <c r="D137" s="53"/>
      <c r="E137" s="53"/>
      <c r="F137" s="53"/>
      <c r="H137" s="111" t="s">
        <v>209</v>
      </c>
      <c r="I137" s="53"/>
      <c r="J137" s="53"/>
      <c r="K137" s="104"/>
      <c r="L137" s="53"/>
      <c r="M137" s="53"/>
      <c r="N137" s="53"/>
      <c r="O137" s="53"/>
    </row>
    <row r="138" spans="1:11" ht="15">
      <c r="A138" s="113" t="s">
        <v>90</v>
      </c>
      <c r="B138" s="5"/>
      <c r="F138" s="96"/>
      <c r="K138" s="96"/>
    </row>
    <row r="139" spans="4:14" ht="12.75">
      <c r="D139" s="105" t="s">
        <v>95</v>
      </c>
      <c r="E139" s="105" t="s">
        <v>85</v>
      </c>
      <c r="F139" s="106" t="s">
        <v>86</v>
      </c>
      <c r="I139" s="105" t="s">
        <v>95</v>
      </c>
      <c r="J139" s="105" t="s">
        <v>85</v>
      </c>
      <c r="K139" s="108" t="s">
        <v>86</v>
      </c>
      <c r="L139" s="5"/>
      <c r="M139" s="5" t="s">
        <v>87</v>
      </c>
      <c r="N139" s="5" t="s">
        <v>87</v>
      </c>
    </row>
    <row r="140" spans="4:14" ht="12.75">
      <c r="D140" s="107" t="s">
        <v>103</v>
      </c>
      <c r="E140" s="105" t="s">
        <v>25</v>
      </c>
      <c r="F140" s="106" t="s">
        <v>88</v>
      </c>
      <c r="I140" s="105"/>
      <c r="J140" s="105" t="s">
        <v>25</v>
      </c>
      <c r="K140" s="108" t="s">
        <v>88</v>
      </c>
      <c r="L140" s="5"/>
      <c r="M140" s="5" t="s">
        <v>89</v>
      </c>
      <c r="N140" s="105" t="s">
        <v>107</v>
      </c>
    </row>
    <row r="141" spans="1:13" ht="38.25">
      <c r="A141" s="112"/>
      <c r="B141" s="42"/>
      <c r="C141" s="27" t="s">
        <v>22</v>
      </c>
      <c r="D141" s="37" t="s">
        <v>106</v>
      </c>
      <c r="E141" s="37" t="s">
        <v>106</v>
      </c>
      <c r="F141" s="120">
        <f>'1. 2001 Approved Rate Schedule'!B$64</f>
        <v>315.5711050129626</v>
      </c>
      <c r="H141" s="27" t="s">
        <v>22</v>
      </c>
      <c r="I141" s="37" t="s">
        <v>106</v>
      </c>
      <c r="J141" s="37" t="s">
        <v>106</v>
      </c>
      <c r="K141" s="71">
        <f>'9. 2002PILs Proxy Adder Sch'!B$64</f>
        <v>394.6</v>
      </c>
      <c r="L141" s="71"/>
      <c r="M141" s="71"/>
    </row>
    <row r="142" spans="3:13" ht="25.5">
      <c r="C142" s="27" t="s">
        <v>96</v>
      </c>
      <c r="D142">
        <v>0</v>
      </c>
      <c r="E142" s="99">
        <f>'1. 2001 Approved Rate Schedule'!B$62</f>
        <v>3.552572660048561</v>
      </c>
      <c r="F142" s="71">
        <f>D142*E142</f>
        <v>0</v>
      </c>
      <c r="H142" s="27" t="s">
        <v>96</v>
      </c>
      <c r="I142">
        <f>D142</f>
        <v>0</v>
      </c>
      <c r="J142" s="121">
        <f>'9. 2002PILs Proxy Adder Sch'!B$62</f>
        <v>4.4264288304869055</v>
      </c>
      <c r="K142" s="71">
        <f>I142*J142</f>
        <v>0</v>
      </c>
      <c r="L142" s="71"/>
      <c r="M142" s="71"/>
    </row>
    <row r="143" spans="3:13" ht="25.5">
      <c r="C143" s="27" t="s">
        <v>108</v>
      </c>
      <c r="D143">
        <f>D142</f>
        <v>0</v>
      </c>
      <c r="E143" s="99">
        <f>'1. 2001 Approved Rate Schedule'!B$66</f>
        <v>5.7218</v>
      </c>
      <c r="F143" s="71">
        <f>D143*E143</f>
        <v>0</v>
      </c>
      <c r="H143" s="27" t="s">
        <v>108</v>
      </c>
      <c r="I143">
        <f>D143</f>
        <v>0</v>
      </c>
      <c r="J143" s="122">
        <f>E143</f>
        <v>5.7218</v>
      </c>
      <c r="K143" s="71">
        <f>I143*J143</f>
        <v>0</v>
      </c>
      <c r="L143" s="71"/>
      <c r="M143" s="71"/>
    </row>
    <row r="144" spans="3:11" ht="25.5">
      <c r="C144" s="27" t="s">
        <v>109</v>
      </c>
      <c r="D144">
        <v>0</v>
      </c>
      <c r="E144" s="99">
        <f>'1. 2001 Approved Rate Schedule'!B$68</f>
        <v>0.0412</v>
      </c>
      <c r="F144" s="71">
        <f>D144*E144</f>
        <v>0</v>
      </c>
      <c r="H144" s="27" t="s">
        <v>109</v>
      </c>
      <c r="I144">
        <f>D144</f>
        <v>0</v>
      </c>
      <c r="J144" s="122">
        <f>E144</f>
        <v>0.0412</v>
      </c>
      <c r="K144" s="71">
        <f>I144*J144</f>
        <v>0</v>
      </c>
    </row>
    <row r="145" spans="3:11" ht="12.75">
      <c r="C145" s="7"/>
      <c r="H145" s="7"/>
      <c r="J145" s="122"/>
      <c r="K145" s="71"/>
    </row>
    <row r="146" spans="3:14" ht="12.75">
      <c r="C146" t="s">
        <v>102</v>
      </c>
      <c r="F146" s="123">
        <f>SUM(F141:F144)</f>
        <v>315.5711050129626</v>
      </c>
      <c r="H146" t="s">
        <v>105</v>
      </c>
      <c r="K146" s="123">
        <f>SUM(K141:K144)</f>
        <v>394.6</v>
      </c>
      <c r="L146" s="71"/>
      <c r="M146" s="71">
        <f>K146-F146</f>
        <v>79.0288949870374</v>
      </c>
      <c r="N146" s="103">
        <f>K146/F146-1</f>
        <v>0.2504313409296177</v>
      </c>
    </row>
    <row r="147" spans="1:13" ht="12" customHeight="1">
      <c r="A147" s="30"/>
      <c r="B147" s="30"/>
      <c r="F147" s="71"/>
      <c r="J147" s="122"/>
      <c r="K147" s="71"/>
      <c r="L147" s="71"/>
      <c r="M147" s="71"/>
    </row>
    <row r="148" spans="1:13" ht="12" customHeight="1">
      <c r="A148" s="30"/>
      <c r="B148" s="30"/>
      <c r="F148" s="71"/>
      <c r="J148" s="122"/>
      <c r="K148" s="71"/>
      <c r="L148" s="71"/>
      <c r="M148" s="71"/>
    </row>
    <row r="149" spans="1:14" ht="12.75">
      <c r="A149" s="5" t="s">
        <v>140</v>
      </c>
      <c r="B149" s="5"/>
      <c r="D149" s="105" t="s">
        <v>95</v>
      </c>
      <c r="E149" s="105" t="s">
        <v>85</v>
      </c>
      <c r="F149" s="106" t="s">
        <v>86</v>
      </c>
      <c r="I149" s="105" t="s">
        <v>95</v>
      </c>
      <c r="J149" s="105" t="s">
        <v>85</v>
      </c>
      <c r="K149" s="108" t="s">
        <v>86</v>
      </c>
      <c r="L149" s="5"/>
      <c r="M149" s="5" t="s">
        <v>87</v>
      </c>
      <c r="N149" s="5" t="s">
        <v>87</v>
      </c>
    </row>
    <row r="150" spans="1:14" ht="12.75">
      <c r="A150" s="5" t="s">
        <v>146</v>
      </c>
      <c r="D150" s="107" t="s">
        <v>103</v>
      </c>
      <c r="E150" s="105" t="s">
        <v>25</v>
      </c>
      <c r="F150" s="106" t="s">
        <v>88</v>
      </c>
      <c r="I150" s="105"/>
      <c r="J150" s="105" t="s">
        <v>25</v>
      </c>
      <c r="K150" s="108" t="s">
        <v>88</v>
      </c>
      <c r="L150" s="5"/>
      <c r="M150" s="5" t="s">
        <v>89</v>
      </c>
      <c r="N150" s="105" t="s">
        <v>107</v>
      </c>
    </row>
    <row r="151" spans="1:13" ht="38.25">
      <c r="A151" s="112"/>
      <c r="B151" s="42"/>
      <c r="C151" s="27" t="s">
        <v>22</v>
      </c>
      <c r="D151" s="37" t="s">
        <v>106</v>
      </c>
      <c r="E151" s="37" t="s">
        <v>106</v>
      </c>
      <c r="F151" s="120">
        <f>'1. 2001 Approved Rate Schedule'!B$64</f>
        <v>315.5711050129626</v>
      </c>
      <c r="H151" s="27" t="s">
        <v>22</v>
      </c>
      <c r="I151" s="37" t="s">
        <v>106</v>
      </c>
      <c r="J151" s="37" t="s">
        <v>106</v>
      </c>
      <c r="K151" s="71">
        <f>'9. 2002PILs Proxy Adder Sch'!B$64</f>
        <v>394.6</v>
      </c>
      <c r="L151" s="71"/>
      <c r="M151" s="71"/>
    </row>
    <row r="152" spans="3:13" ht="25.5">
      <c r="C152" s="27" t="s">
        <v>96</v>
      </c>
      <c r="D152">
        <v>100</v>
      </c>
      <c r="E152" s="99">
        <f>'1. 2001 Approved Rate Schedule'!B$62</f>
        <v>3.552572660048561</v>
      </c>
      <c r="F152" s="71">
        <f>D152*E152</f>
        <v>355.2572660048561</v>
      </c>
      <c r="H152" s="27" t="s">
        <v>96</v>
      </c>
      <c r="I152">
        <f>D152</f>
        <v>100</v>
      </c>
      <c r="J152" s="121">
        <f>'9. 2002PILs Proxy Adder Sch'!B$62</f>
        <v>4.4264288304869055</v>
      </c>
      <c r="K152" s="71">
        <f>I152*J152</f>
        <v>442.6428830486906</v>
      </c>
      <c r="L152" s="71"/>
      <c r="M152" s="71"/>
    </row>
    <row r="153" spans="3:13" ht="25.5">
      <c r="C153" s="27" t="s">
        <v>108</v>
      </c>
      <c r="D153">
        <f>D152</f>
        <v>100</v>
      </c>
      <c r="E153" s="99">
        <f>'1. 2001 Approved Rate Schedule'!B$66</f>
        <v>5.7218</v>
      </c>
      <c r="F153" s="71">
        <f>D153*E153</f>
        <v>572.18</v>
      </c>
      <c r="H153" s="27" t="s">
        <v>108</v>
      </c>
      <c r="I153">
        <f>D153</f>
        <v>100</v>
      </c>
      <c r="J153" s="122">
        <f>E153</f>
        <v>5.7218</v>
      </c>
      <c r="K153" s="71">
        <f>I153*J153</f>
        <v>572.18</v>
      </c>
      <c r="L153" s="71"/>
      <c r="M153" s="71"/>
    </row>
    <row r="154" spans="3:11" ht="25.5">
      <c r="C154" s="27" t="s">
        <v>109</v>
      </c>
      <c r="D154" s="154">
        <v>30000</v>
      </c>
      <c r="E154" s="99">
        <f>'1. 2001 Approved Rate Schedule'!B$68</f>
        <v>0.0412</v>
      </c>
      <c r="F154" s="71">
        <f>D154*E154</f>
        <v>1236</v>
      </c>
      <c r="H154" s="27" t="s">
        <v>109</v>
      </c>
      <c r="I154" s="154">
        <f>D154</f>
        <v>30000</v>
      </c>
      <c r="J154" s="122">
        <f>E154</f>
        <v>0.0412</v>
      </c>
      <c r="K154" s="71">
        <f>I154*J154</f>
        <v>1236</v>
      </c>
    </row>
    <row r="155" spans="3:11" ht="12.75">
      <c r="C155" s="7"/>
      <c r="H155" s="7"/>
      <c r="J155" s="122"/>
      <c r="K155" s="71"/>
    </row>
    <row r="156" spans="3:14" ht="12.75">
      <c r="C156" t="s">
        <v>102</v>
      </c>
      <c r="F156" s="123">
        <f>SUM(F151:F154)</f>
        <v>2479.0083710178187</v>
      </c>
      <c r="H156" t="s">
        <v>105</v>
      </c>
      <c r="K156" s="123">
        <f>SUM(K151:K154)</f>
        <v>2645.4228830486904</v>
      </c>
      <c r="L156" s="71"/>
      <c r="M156" s="71">
        <f>K156-F156</f>
        <v>166.41451203087172</v>
      </c>
      <c r="N156" s="103">
        <f>K156/F156-1</f>
        <v>0.0671294675630909</v>
      </c>
    </row>
    <row r="157" ht="12.75">
      <c r="K157" s="96"/>
    </row>
    <row r="158" spans="6:13" ht="12.75">
      <c r="F158" s="71"/>
      <c r="J158" s="122"/>
      <c r="K158" s="71"/>
      <c r="L158" s="71"/>
      <c r="M158" s="71"/>
    </row>
    <row r="159" spans="1:14" ht="12.75">
      <c r="A159" s="5" t="s">
        <v>139</v>
      </c>
      <c r="B159" s="5"/>
      <c r="D159" s="105" t="s">
        <v>95</v>
      </c>
      <c r="E159" s="105" t="s">
        <v>85</v>
      </c>
      <c r="F159" s="106" t="s">
        <v>86</v>
      </c>
      <c r="I159" s="105" t="s">
        <v>95</v>
      </c>
      <c r="J159" s="105" t="s">
        <v>85</v>
      </c>
      <c r="K159" s="108" t="s">
        <v>86</v>
      </c>
      <c r="L159" s="5"/>
      <c r="M159" s="5" t="s">
        <v>87</v>
      </c>
      <c r="N159" s="5" t="s">
        <v>87</v>
      </c>
    </row>
    <row r="160" spans="1:14" ht="12.75">
      <c r="A160" s="5" t="s">
        <v>147</v>
      </c>
      <c r="D160" s="107" t="s">
        <v>103</v>
      </c>
      <c r="E160" s="105" t="s">
        <v>25</v>
      </c>
      <c r="F160" s="106" t="s">
        <v>88</v>
      </c>
      <c r="I160" s="105"/>
      <c r="J160" s="105" t="s">
        <v>25</v>
      </c>
      <c r="K160" s="108" t="s">
        <v>88</v>
      </c>
      <c r="L160" s="5"/>
      <c r="M160" s="5" t="s">
        <v>89</v>
      </c>
      <c r="N160" s="105" t="s">
        <v>107</v>
      </c>
    </row>
    <row r="161" spans="1:13" ht="38.25">
      <c r="A161" s="112"/>
      <c r="B161" s="42"/>
      <c r="C161" s="27" t="s">
        <v>22</v>
      </c>
      <c r="D161" s="37" t="s">
        <v>106</v>
      </c>
      <c r="E161" s="37" t="s">
        <v>106</v>
      </c>
      <c r="F161" s="120">
        <f>'1. 2001 Approved Rate Schedule'!B$64</f>
        <v>315.5711050129626</v>
      </c>
      <c r="H161" s="27" t="s">
        <v>22</v>
      </c>
      <c r="I161" s="37" t="s">
        <v>106</v>
      </c>
      <c r="J161" s="37" t="s">
        <v>106</v>
      </c>
      <c r="K161" s="71">
        <f>'9. 2002PILs Proxy Adder Sch'!B$64</f>
        <v>394.6</v>
      </c>
      <c r="L161" s="71"/>
      <c r="M161" s="71"/>
    </row>
    <row r="162" spans="3:13" ht="25.5">
      <c r="C162" s="27" t="s">
        <v>96</v>
      </c>
      <c r="D162">
        <v>100</v>
      </c>
      <c r="E162" s="99">
        <f>'1. 2001 Approved Rate Schedule'!B$62</f>
        <v>3.552572660048561</v>
      </c>
      <c r="F162" s="71">
        <f>D162*E162</f>
        <v>355.2572660048561</v>
      </c>
      <c r="H162" s="27" t="s">
        <v>96</v>
      </c>
      <c r="I162">
        <f>D162</f>
        <v>100</v>
      </c>
      <c r="J162" s="121">
        <f>'9. 2002PILs Proxy Adder Sch'!B$62</f>
        <v>4.4264288304869055</v>
      </c>
      <c r="K162" s="71">
        <f>I162*J162</f>
        <v>442.6428830486906</v>
      </c>
      <c r="L162" s="71"/>
      <c r="M162" s="71"/>
    </row>
    <row r="163" spans="3:13" ht="25.5">
      <c r="C163" s="27" t="s">
        <v>108</v>
      </c>
      <c r="D163">
        <f>D162</f>
        <v>100</v>
      </c>
      <c r="E163" s="99">
        <f>'1. 2001 Approved Rate Schedule'!B$66</f>
        <v>5.7218</v>
      </c>
      <c r="F163" s="71">
        <f>D163*E163</f>
        <v>572.18</v>
      </c>
      <c r="H163" s="27" t="s">
        <v>108</v>
      </c>
      <c r="I163">
        <f>D163</f>
        <v>100</v>
      </c>
      <c r="J163" s="122">
        <f>E163</f>
        <v>5.7218</v>
      </c>
      <c r="K163" s="71">
        <f>I163*J163</f>
        <v>572.18</v>
      </c>
      <c r="L163" s="71"/>
      <c r="M163" s="71"/>
    </row>
    <row r="164" spans="3:11" ht="25.5">
      <c r="C164" s="27" t="s">
        <v>109</v>
      </c>
      <c r="D164" s="154">
        <v>40000</v>
      </c>
      <c r="E164" s="99">
        <f>'1. 2001 Approved Rate Schedule'!B$68</f>
        <v>0.0412</v>
      </c>
      <c r="F164" s="71">
        <f>D164*E164</f>
        <v>1648</v>
      </c>
      <c r="H164" s="27" t="s">
        <v>109</v>
      </c>
      <c r="I164" s="154">
        <f>D164</f>
        <v>40000</v>
      </c>
      <c r="J164" s="122">
        <f>E164</f>
        <v>0.0412</v>
      </c>
      <c r="K164" s="71">
        <f>I164*J164</f>
        <v>1648</v>
      </c>
    </row>
    <row r="165" spans="3:11" ht="12.75">
      <c r="C165" s="7"/>
      <c r="H165" s="7"/>
      <c r="J165" s="122"/>
      <c r="K165" s="71"/>
    </row>
    <row r="166" spans="3:14" ht="12.75">
      <c r="C166" t="s">
        <v>102</v>
      </c>
      <c r="F166" s="123">
        <f>SUM(F161:F164)</f>
        <v>2891.0083710178187</v>
      </c>
      <c r="H166" t="s">
        <v>105</v>
      </c>
      <c r="K166" s="123">
        <f>SUM(K161:K164)</f>
        <v>3057.4228830486904</v>
      </c>
      <c r="L166" s="71"/>
      <c r="M166" s="71">
        <f>K166-F166</f>
        <v>166.41451203087172</v>
      </c>
      <c r="N166" s="103">
        <f>K166/F166-1</f>
        <v>0.057562791481051034</v>
      </c>
    </row>
    <row r="167" ht="12.75">
      <c r="K167" s="96"/>
    </row>
    <row r="168" spans="6:14" ht="12.75">
      <c r="F168" s="71"/>
      <c r="J168" s="122"/>
      <c r="K168" s="71"/>
      <c r="L168" s="71"/>
      <c r="M168" s="71"/>
      <c r="N168" s="100"/>
    </row>
    <row r="169" spans="6:13" ht="12.75">
      <c r="F169" s="71"/>
      <c r="J169" s="122"/>
      <c r="K169" s="71"/>
      <c r="L169" s="71"/>
      <c r="M169" s="71"/>
    </row>
    <row r="170" spans="1:14" ht="12.75">
      <c r="A170" s="5" t="s">
        <v>139</v>
      </c>
      <c r="B170" s="5"/>
      <c r="D170" s="105" t="s">
        <v>95</v>
      </c>
      <c r="E170" s="105" t="s">
        <v>85</v>
      </c>
      <c r="F170" s="106" t="s">
        <v>86</v>
      </c>
      <c r="I170" s="105" t="s">
        <v>95</v>
      </c>
      <c r="J170" s="105" t="s">
        <v>85</v>
      </c>
      <c r="K170" s="108" t="s">
        <v>86</v>
      </c>
      <c r="L170" s="5"/>
      <c r="M170" s="5" t="s">
        <v>87</v>
      </c>
      <c r="N170" s="5" t="s">
        <v>87</v>
      </c>
    </row>
    <row r="171" spans="1:14" ht="12.75">
      <c r="A171" s="5" t="s">
        <v>148</v>
      </c>
      <c r="D171" s="107" t="s">
        <v>103</v>
      </c>
      <c r="E171" s="105" t="s">
        <v>25</v>
      </c>
      <c r="F171" s="106" t="s">
        <v>88</v>
      </c>
      <c r="I171" s="105"/>
      <c r="J171" s="105" t="s">
        <v>25</v>
      </c>
      <c r="K171" s="108" t="s">
        <v>88</v>
      </c>
      <c r="L171" s="5"/>
      <c r="M171" s="5" t="s">
        <v>89</v>
      </c>
      <c r="N171" s="105" t="s">
        <v>107</v>
      </c>
    </row>
    <row r="172" spans="1:13" ht="38.25">
      <c r="A172" s="112"/>
      <c r="B172" s="42"/>
      <c r="C172" s="27" t="s">
        <v>22</v>
      </c>
      <c r="D172" s="37" t="s">
        <v>106</v>
      </c>
      <c r="E172" s="37" t="s">
        <v>106</v>
      </c>
      <c r="F172" s="120">
        <f>'1. 2001 Approved Rate Schedule'!B$64</f>
        <v>315.5711050129626</v>
      </c>
      <c r="H172" s="27" t="s">
        <v>22</v>
      </c>
      <c r="I172" s="37" t="s">
        <v>106</v>
      </c>
      <c r="J172" s="37" t="s">
        <v>106</v>
      </c>
      <c r="K172" s="71">
        <f>'9. 2002PILs Proxy Adder Sch'!B$64</f>
        <v>394.6</v>
      </c>
      <c r="L172" s="71"/>
      <c r="M172" s="71"/>
    </row>
    <row r="173" spans="3:13" ht="25.5">
      <c r="C173" s="27" t="s">
        <v>96</v>
      </c>
      <c r="D173">
        <v>500</v>
      </c>
      <c r="E173" s="99">
        <f>'1. 2001 Approved Rate Schedule'!B$62</f>
        <v>3.552572660048561</v>
      </c>
      <c r="F173" s="71">
        <f>D173*E173</f>
        <v>1776.2863300242807</v>
      </c>
      <c r="H173" s="27" t="s">
        <v>96</v>
      </c>
      <c r="I173">
        <f>D173</f>
        <v>500</v>
      </c>
      <c r="J173" s="121">
        <f>'9. 2002PILs Proxy Adder Sch'!B$62</f>
        <v>4.4264288304869055</v>
      </c>
      <c r="K173" s="71">
        <f>I173*J173</f>
        <v>2213.2144152434525</v>
      </c>
      <c r="L173" s="71"/>
      <c r="M173" s="71"/>
    </row>
    <row r="174" spans="3:13" ht="25.5">
      <c r="C174" s="27" t="s">
        <v>108</v>
      </c>
      <c r="D174">
        <f>D173</f>
        <v>500</v>
      </c>
      <c r="E174" s="99">
        <f>'1. 2001 Approved Rate Schedule'!B$66</f>
        <v>5.7218</v>
      </c>
      <c r="F174" s="71">
        <f>D174*E174</f>
        <v>2860.9</v>
      </c>
      <c r="H174" s="27" t="s">
        <v>108</v>
      </c>
      <c r="I174">
        <f>D174</f>
        <v>500</v>
      </c>
      <c r="J174" s="122">
        <f>E174</f>
        <v>5.7218</v>
      </c>
      <c r="K174" s="71">
        <f>I174*J174</f>
        <v>2860.9</v>
      </c>
      <c r="L174" s="71"/>
      <c r="M174" s="71"/>
    </row>
    <row r="175" spans="3:11" ht="25.5">
      <c r="C175" s="27" t="s">
        <v>109</v>
      </c>
      <c r="D175" s="154">
        <v>100000</v>
      </c>
      <c r="E175" s="99">
        <f>'1. 2001 Approved Rate Schedule'!B$68</f>
        <v>0.0412</v>
      </c>
      <c r="F175" s="71">
        <f>D175*E175</f>
        <v>4120</v>
      </c>
      <c r="H175" s="27" t="s">
        <v>109</v>
      </c>
      <c r="I175" s="154">
        <f>D175</f>
        <v>100000</v>
      </c>
      <c r="J175" s="122">
        <f>E175</f>
        <v>0.0412</v>
      </c>
      <c r="K175" s="71">
        <f>I175*J175</f>
        <v>4120</v>
      </c>
    </row>
    <row r="176" spans="3:11" ht="12.75">
      <c r="C176" s="7"/>
      <c r="H176" s="7"/>
      <c r="J176" s="122"/>
      <c r="K176" s="71"/>
    </row>
    <row r="177" spans="3:14" ht="12.75">
      <c r="C177" t="s">
        <v>102</v>
      </c>
      <c r="F177" s="123">
        <f>SUM(F172:F175)</f>
        <v>9072.757435037243</v>
      </c>
      <c r="H177" t="s">
        <v>105</v>
      </c>
      <c r="K177" s="123">
        <f>SUM(K172:K175)</f>
        <v>9588.714415243452</v>
      </c>
      <c r="L177" s="71"/>
      <c r="M177" s="71">
        <f>K177-F177</f>
        <v>515.9569802062088</v>
      </c>
      <c r="N177" s="103">
        <f>K177/F177-1</f>
        <v>0.05686881677379385</v>
      </c>
    </row>
    <row r="178" ht="12.75">
      <c r="K178" s="96"/>
    </row>
    <row r="179" spans="6:14" ht="12.75">
      <c r="F179" s="71"/>
      <c r="J179" s="122"/>
      <c r="K179" s="71"/>
      <c r="L179" s="71"/>
      <c r="M179" s="71"/>
      <c r="N179" s="100"/>
    </row>
    <row r="180" spans="1:14" ht="12.75">
      <c r="A180" s="5" t="s">
        <v>139</v>
      </c>
      <c r="B180" s="5"/>
      <c r="D180" s="105" t="s">
        <v>95</v>
      </c>
      <c r="E180" s="105" t="s">
        <v>85</v>
      </c>
      <c r="F180" s="106" t="s">
        <v>86</v>
      </c>
      <c r="I180" s="105" t="s">
        <v>95</v>
      </c>
      <c r="J180" s="105" t="s">
        <v>85</v>
      </c>
      <c r="K180" s="108" t="s">
        <v>86</v>
      </c>
      <c r="L180" s="5"/>
      <c r="M180" s="5" t="s">
        <v>87</v>
      </c>
      <c r="N180" s="5" t="s">
        <v>87</v>
      </c>
    </row>
    <row r="181" spans="1:14" ht="12.75">
      <c r="A181" s="5" t="s">
        <v>149</v>
      </c>
      <c r="D181" s="107" t="s">
        <v>103</v>
      </c>
      <c r="E181" s="105" t="s">
        <v>25</v>
      </c>
      <c r="F181" s="106" t="s">
        <v>88</v>
      </c>
      <c r="I181" s="105"/>
      <c r="J181" s="105" t="s">
        <v>25</v>
      </c>
      <c r="K181" s="108" t="s">
        <v>88</v>
      </c>
      <c r="L181" s="5"/>
      <c r="M181" s="5" t="s">
        <v>89</v>
      </c>
      <c r="N181" s="105" t="s">
        <v>107</v>
      </c>
    </row>
    <row r="182" spans="1:13" ht="38.25">
      <c r="A182" s="112"/>
      <c r="B182" s="42"/>
      <c r="C182" s="27" t="s">
        <v>22</v>
      </c>
      <c r="D182" s="37" t="s">
        <v>106</v>
      </c>
      <c r="E182" s="37" t="s">
        <v>106</v>
      </c>
      <c r="F182" s="120">
        <f>'1. 2001 Approved Rate Schedule'!B$64</f>
        <v>315.5711050129626</v>
      </c>
      <c r="H182" s="27" t="s">
        <v>22</v>
      </c>
      <c r="I182" s="37" t="s">
        <v>106</v>
      </c>
      <c r="J182" s="37" t="s">
        <v>106</v>
      </c>
      <c r="K182" s="71">
        <f>'9. 2002PILs Proxy Adder Sch'!B$64</f>
        <v>394.6</v>
      </c>
      <c r="L182" s="71"/>
      <c r="M182" s="71"/>
    </row>
    <row r="183" spans="3:13" ht="25.5">
      <c r="C183" s="27" t="s">
        <v>96</v>
      </c>
      <c r="D183">
        <v>500</v>
      </c>
      <c r="E183" s="99">
        <f>'1. 2001 Approved Rate Schedule'!B$62</f>
        <v>3.552572660048561</v>
      </c>
      <c r="F183" s="71">
        <f>D183*E183</f>
        <v>1776.2863300242807</v>
      </c>
      <c r="H183" s="27" t="s">
        <v>96</v>
      </c>
      <c r="I183">
        <f>D183</f>
        <v>500</v>
      </c>
      <c r="J183" s="121">
        <f>'9. 2002PILs Proxy Adder Sch'!B$62</f>
        <v>4.4264288304869055</v>
      </c>
      <c r="K183" s="71">
        <f>I183*J183</f>
        <v>2213.2144152434525</v>
      </c>
      <c r="L183" s="71"/>
      <c r="M183" s="71"/>
    </row>
    <row r="184" spans="3:13" ht="25.5">
      <c r="C184" s="27" t="s">
        <v>108</v>
      </c>
      <c r="D184">
        <f>D183</f>
        <v>500</v>
      </c>
      <c r="E184" s="99">
        <f>'1. 2001 Approved Rate Schedule'!B$66</f>
        <v>5.7218</v>
      </c>
      <c r="F184" s="71">
        <f>D184*E184</f>
        <v>2860.9</v>
      </c>
      <c r="H184" s="27" t="s">
        <v>108</v>
      </c>
      <c r="I184">
        <f>D184</f>
        <v>500</v>
      </c>
      <c r="J184" s="122">
        <f>E184</f>
        <v>5.7218</v>
      </c>
      <c r="K184" s="71">
        <f>I184*J184</f>
        <v>2860.9</v>
      </c>
      <c r="L184" s="71"/>
      <c r="M184" s="71"/>
    </row>
    <row r="185" spans="3:11" ht="25.5">
      <c r="C185" s="27" t="s">
        <v>109</v>
      </c>
      <c r="D185" s="154">
        <v>250000</v>
      </c>
      <c r="E185" s="99">
        <f>'1. 2001 Approved Rate Schedule'!B$68</f>
        <v>0.0412</v>
      </c>
      <c r="F185" s="71">
        <f>D185*E185</f>
        <v>10300</v>
      </c>
      <c r="H185" s="27" t="s">
        <v>109</v>
      </c>
      <c r="I185" s="154">
        <f>D185</f>
        <v>250000</v>
      </c>
      <c r="J185" s="122">
        <f>E185</f>
        <v>0.0412</v>
      </c>
      <c r="K185" s="71">
        <f>I185*J185</f>
        <v>10300</v>
      </c>
    </row>
    <row r="186" spans="3:11" ht="12.75">
      <c r="C186" s="7"/>
      <c r="H186" s="7"/>
      <c r="J186" s="122"/>
      <c r="K186" s="71"/>
    </row>
    <row r="187" spans="3:14" ht="12.75">
      <c r="C187" t="s">
        <v>102</v>
      </c>
      <c r="F187" s="123">
        <f>SUM(F182:F185)</f>
        <v>15252.757435037243</v>
      </c>
      <c r="H187" t="s">
        <v>105</v>
      </c>
      <c r="K187" s="123">
        <f>SUM(K182:K185)</f>
        <v>15768.714415243452</v>
      </c>
      <c r="L187" s="71"/>
      <c r="M187" s="71">
        <f>K187-F187</f>
        <v>515.9569802062088</v>
      </c>
      <c r="N187" s="103">
        <f>K187/F187-1</f>
        <v>0.0338271281375655</v>
      </c>
    </row>
    <row r="188" spans="6:14" ht="12.75">
      <c r="F188" s="87"/>
      <c r="K188" s="87"/>
      <c r="L188" s="71"/>
      <c r="M188" s="71"/>
      <c r="N188" s="109"/>
    </row>
    <row r="189" ht="12.75">
      <c r="K189" s="96"/>
    </row>
    <row r="190" spans="1:14" ht="12.75">
      <c r="A190" s="5" t="s">
        <v>139</v>
      </c>
      <c r="B190" s="5"/>
      <c r="D190" s="105" t="s">
        <v>95</v>
      </c>
      <c r="E190" s="105" t="s">
        <v>85</v>
      </c>
      <c r="F190" s="106" t="s">
        <v>86</v>
      </c>
      <c r="I190" s="105" t="s">
        <v>95</v>
      </c>
      <c r="J190" s="105" t="s">
        <v>85</v>
      </c>
      <c r="K190" s="108" t="s">
        <v>86</v>
      </c>
      <c r="L190" s="5"/>
      <c r="M190" s="5" t="s">
        <v>87</v>
      </c>
      <c r="N190" s="5" t="s">
        <v>87</v>
      </c>
    </row>
    <row r="191" spans="1:14" ht="12.75">
      <c r="A191" s="5" t="s">
        <v>150</v>
      </c>
      <c r="D191" s="107" t="s">
        <v>103</v>
      </c>
      <c r="E191" s="105" t="s">
        <v>25</v>
      </c>
      <c r="F191" s="106" t="s">
        <v>88</v>
      </c>
      <c r="I191" s="105"/>
      <c r="J191" s="105" t="s">
        <v>25</v>
      </c>
      <c r="K191" s="108" t="s">
        <v>88</v>
      </c>
      <c r="L191" s="5"/>
      <c r="M191" s="5" t="s">
        <v>89</v>
      </c>
      <c r="N191" s="105" t="s">
        <v>107</v>
      </c>
    </row>
    <row r="192" spans="1:13" ht="38.25">
      <c r="A192" s="112"/>
      <c r="B192" s="42"/>
      <c r="C192" s="27" t="s">
        <v>22</v>
      </c>
      <c r="D192" s="37" t="s">
        <v>106</v>
      </c>
      <c r="E192" s="37" t="s">
        <v>106</v>
      </c>
      <c r="F192" s="120">
        <f>'1. 2001 Approved Rate Schedule'!B$64</f>
        <v>315.5711050129626</v>
      </c>
      <c r="H192" s="27" t="s">
        <v>22</v>
      </c>
      <c r="I192" s="37" t="s">
        <v>106</v>
      </c>
      <c r="J192" s="37" t="s">
        <v>106</v>
      </c>
      <c r="K192" s="71">
        <f>'9. 2002PILs Proxy Adder Sch'!B$64</f>
        <v>394.6</v>
      </c>
      <c r="L192" s="71"/>
      <c r="M192" s="71"/>
    </row>
    <row r="193" spans="3:13" ht="25.5">
      <c r="C193" s="27" t="s">
        <v>96</v>
      </c>
      <c r="D193">
        <v>1000</v>
      </c>
      <c r="E193" s="99">
        <f>'1. 2001 Approved Rate Schedule'!B$62</f>
        <v>3.552572660048561</v>
      </c>
      <c r="F193" s="71">
        <f>D193*E193</f>
        <v>3552.5726600485614</v>
      </c>
      <c r="H193" s="27" t="s">
        <v>96</v>
      </c>
      <c r="I193">
        <f>D193</f>
        <v>1000</v>
      </c>
      <c r="J193" s="121">
        <f>'9. 2002PILs Proxy Adder Sch'!B$62</f>
        <v>4.4264288304869055</v>
      </c>
      <c r="K193" s="71">
        <f>I193*J193</f>
        <v>4426.428830486905</v>
      </c>
      <c r="L193" s="71"/>
      <c r="M193" s="71"/>
    </row>
    <row r="194" spans="3:13" ht="25.5">
      <c r="C194" s="27" t="s">
        <v>108</v>
      </c>
      <c r="D194">
        <f>D193</f>
        <v>1000</v>
      </c>
      <c r="E194" s="99">
        <f>'1. 2001 Approved Rate Schedule'!B$66</f>
        <v>5.7218</v>
      </c>
      <c r="F194" s="71">
        <f>D194*E194</f>
        <v>5721.8</v>
      </c>
      <c r="H194" s="27" t="s">
        <v>108</v>
      </c>
      <c r="I194">
        <f>D194</f>
        <v>1000</v>
      </c>
      <c r="J194" s="122">
        <f>E194</f>
        <v>5.7218</v>
      </c>
      <c r="K194" s="71">
        <f>I194*J194</f>
        <v>5721.8</v>
      </c>
      <c r="L194" s="71"/>
      <c r="M194" s="71"/>
    </row>
    <row r="195" spans="3:11" ht="25.5">
      <c r="C195" s="27" t="s">
        <v>109</v>
      </c>
      <c r="D195" s="154">
        <v>400000</v>
      </c>
      <c r="E195" s="99">
        <f>'1. 2001 Approved Rate Schedule'!B$68</f>
        <v>0.0412</v>
      </c>
      <c r="F195" s="71">
        <f>D195*E195</f>
        <v>16480</v>
      </c>
      <c r="H195" s="27" t="s">
        <v>109</v>
      </c>
      <c r="I195" s="154">
        <f>D195</f>
        <v>400000</v>
      </c>
      <c r="J195" s="122">
        <f>E195</f>
        <v>0.0412</v>
      </c>
      <c r="K195" s="71">
        <f>I195*J195</f>
        <v>16480</v>
      </c>
    </row>
    <row r="196" spans="3:11" ht="12.75">
      <c r="C196" s="7"/>
      <c r="H196" s="7"/>
      <c r="J196" s="122"/>
      <c r="K196" s="71"/>
    </row>
    <row r="197" spans="3:14" ht="12.75">
      <c r="C197" t="s">
        <v>102</v>
      </c>
      <c r="F197" s="123">
        <f>SUM(F192:F195)</f>
        <v>26069.943765061522</v>
      </c>
      <c r="H197" t="s">
        <v>105</v>
      </c>
      <c r="K197" s="123">
        <f>SUM(K192:K195)</f>
        <v>27022.828830486906</v>
      </c>
      <c r="L197" s="71"/>
      <c r="M197" s="71">
        <f>K197-F197</f>
        <v>952.8850654253838</v>
      </c>
      <c r="N197" s="103">
        <f>K197/F197-1</f>
        <v>0.03655109784710864</v>
      </c>
    </row>
    <row r="198" spans="3:13" ht="12.75">
      <c r="C198" s="7"/>
      <c r="E198" s="101"/>
      <c r="F198" s="71"/>
      <c r="H198" s="7"/>
      <c r="J198" s="122"/>
      <c r="K198" s="71"/>
      <c r="L198" s="71"/>
      <c r="M198" s="71"/>
    </row>
    <row r="199" spans="3:13" ht="12.75">
      <c r="C199" s="7"/>
      <c r="E199" s="101"/>
      <c r="F199" s="71"/>
      <c r="J199" s="122"/>
      <c r="K199" s="71"/>
      <c r="L199" s="71"/>
      <c r="M199" s="71"/>
    </row>
    <row r="200" spans="1:14" ht="12.75">
      <c r="A200" s="5" t="s">
        <v>139</v>
      </c>
      <c r="B200" s="5"/>
      <c r="D200" s="105" t="s">
        <v>95</v>
      </c>
      <c r="E200" s="105" t="s">
        <v>85</v>
      </c>
      <c r="F200" s="106" t="s">
        <v>86</v>
      </c>
      <c r="I200" s="105" t="s">
        <v>95</v>
      </c>
      <c r="J200" s="105" t="s">
        <v>85</v>
      </c>
      <c r="K200" s="108" t="s">
        <v>86</v>
      </c>
      <c r="L200" s="5"/>
      <c r="M200" s="5" t="s">
        <v>87</v>
      </c>
      <c r="N200" s="5" t="s">
        <v>87</v>
      </c>
    </row>
    <row r="201" spans="1:14" ht="12.75">
      <c r="A201" s="5" t="s">
        <v>151</v>
      </c>
      <c r="D201" s="107" t="s">
        <v>103</v>
      </c>
      <c r="E201" s="105" t="s">
        <v>25</v>
      </c>
      <c r="F201" s="106" t="s">
        <v>88</v>
      </c>
      <c r="I201" s="105"/>
      <c r="J201" s="105" t="s">
        <v>25</v>
      </c>
      <c r="K201" s="108" t="s">
        <v>88</v>
      </c>
      <c r="L201" s="5"/>
      <c r="M201" s="5" t="s">
        <v>89</v>
      </c>
      <c r="N201" s="105" t="s">
        <v>107</v>
      </c>
    </row>
    <row r="202" spans="1:13" ht="38.25">
      <c r="A202" s="112"/>
      <c r="B202" s="42"/>
      <c r="C202" s="27" t="s">
        <v>22</v>
      </c>
      <c r="D202" s="37" t="s">
        <v>106</v>
      </c>
      <c r="E202" s="37" t="s">
        <v>106</v>
      </c>
      <c r="F202" s="120">
        <f>'1. 2001 Approved Rate Schedule'!B$64</f>
        <v>315.5711050129626</v>
      </c>
      <c r="H202" s="27" t="s">
        <v>22</v>
      </c>
      <c r="I202" s="37" t="s">
        <v>106</v>
      </c>
      <c r="J202" s="37" t="s">
        <v>106</v>
      </c>
      <c r="K202" s="71">
        <f>'9. 2002PILs Proxy Adder Sch'!B$64</f>
        <v>394.6</v>
      </c>
      <c r="L202" s="71"/>
      <c r="M202" s="71"/>
    </row>
    <row r="203" spans="3:13" ht="25.5">
      <c r="C203" s="27" t="s">
        <v>96</v>
      </c>
      <c r="D203">
        <v>1000</v>
      </c>
      <c r="E203" s="99">
        <f>'1. 2001 Approved Rate Schedule'!B$62</f>
        <v>3.552572660048561</v>
      </c>
      <c r="F203" s="71">
        <f>D203*E203</f>
        <v>3552.5726600485614</v>
      </c>
      <c r="H203" s="27" t="s">
        <v>96</v>
      </c>
      <c r="I203">
        <f>D203</f>
        <v>1000</v>
      </c>
      <c r="J203" s="121">
        <f>'9. 2002PILs Proxy Adder Sch'!B$62</f>
        <v>4.4264288304869055</v>
      </c>
      <c r="K203" s="71">
        <f>I203*J203</f>
        <v>4426.428830486905</v>
      </c>
      <c r="L203" s="71"/>
      <c r="M203" s="71"/>
    </row>
    <row r="204" spans="3:13" ht="25.5">
      <c r="C204" s="27" t="s">
        <v>108</v>
      </c>
      <c r="D204">
        <f>D203</f>
        <v>1000</v>
      </c>
      <c r="E204" s="99">
        <f>'1. 2001 Approved Rate Schedule'!B$66</f>
        <v>5.7218</v>
      </c>
      <c r="F204" s="71">
        <f>D204*E204</f>
        <v>5721.8</v>
      </c>
      <c r="H204" s="27" t="s">
        <v>108</v>
      </c>
      <c r="I204">
        <f>D204</f>
        <v>1000</v>
      </c>
      <c r="J204" s="122">
        <f>E204</f>
        <v>5.7218</v>
      </c>
      <c r="K204" s="71">
        <f>I204*J204</f>
        <v>5721.8</v>
      </c>
      <c r="L204" s="71"/>
      <c r="M204" s="71"/>
    </row>
    <row r="205" spans="3:11" ht="25.5">
      <c r="C205" s="27" t="s">
        <v>109</v>
      </c>
      <c r="D205" s="154">
        <v>500000</v>
      </c>
      <c r="E205" s="99">
        <f>'1. 2001 Approved Rate Schedule'!B$68</f>
        <v>0.0412</v>
      </c>
      <c r="F205" s="71">
        <f>D205*E205</f>
        <v>20600</v>
      </c>
      <c r="H205" s="27" t="s">
        <v>109</v>
      </c>
      <c r="I205" s="154">
        <f>D205</f>
        <v>500000</v>
      </c>
      <c r="J205" s="122">
        <f>E205</f>
        <v>0.0412</v>
      </c>
      <c r="K205" s="71">
        <f>I205*J205</f>
        <v>20600</v>
      </c>
    </row>
    <row r="206" spans="3:11" ht="12.75">
      <c r="C206" s="7"/>
      <c r="H206" s="7"/>
      <c r="J206" s="122"/>
      <c r="K206" s="71"/>
    </row>
    <row r="207" spans="3:14" ht="12.75">
      <c r="C207" t="s">
        <v>102</v>
      </c>
      <c r="F207" s="123">
        <f>SUM(F202:F205)</f>
        <v>30189.943765061522</v>
      </c>
      <c r="H207" t="s">
        <v>105</v>
      </c>
      <c r="K207" s="123">
        <f>SUM(K202:K205)</f>
        <v>31142.828830486906</v>
      </c>
      <c r="L207" s="71"/>
      <c r="M207" s="71">
        <f>K207-F207</f>
        <v>952.8850654253838</v>
      </c>
      <c r="N207" s="103">
        <f>K207/F207-1</f>
        <v>0.031562995706144514</v>
      </c>
    </row>
    <row r="208" spans="6:13" ht="12.75">
      <c r="F208" s="71"/>
      <c r="J208" s="122"/>
      <c r="K208" s="71"/>
      <c r="L208" s="71"/>
      <c r="M208" s="71"/>
    </row>
    <row r="209" spans="6:13" ht="12.75">
      <c r="F209" s="71"/>
      <c r="J209" s="122"/>
      <c r="K209" s="71"/>
      <c r="L209" s="71"/>
      <c r="M209" s="71"/>
    </row>
    <row r="210" spans="1:14" ht="12.75">
      <c r="A210" s="5" t="s">
        <v>139</v>
      </c>
      <c r="B210" s="5"/>
      <c r="D210" s="105" t="s">
        <v>95</v>
      </c>
      <c r="E210" s="105" t="s">
        <v>85</v>
      </c>
      <c r="F210" s="106" t="s">
        <v>86</v>
      </c>
      <c r="I210" s="105" t="s">
        <v>95</v>
      </c>
      <c r="J210" s="105" t="s">
        <v>85</v>
      </c>
      <c r="K210" s="108" t="s">
        <v>86</v>
      </c>
      <c r="L210" s="5"/>
      <c r="M210" s="5" t="s">
        <v>87</v>
      </c>
      <c r="N210" s="5" t="s">
        <v>87</v>
      </c>
    </row>
    <row r="211" spans="1:14" ht="12.75">
      <c r="A211" s="5" t="s">
        <v>152</v>
      </c>
      <c r="D211" s="107" t="s">
        <v>103</v>
      </c>
      <c r="E211" s="105" t="s">
        <v>25</v>
      </c>
      <c r="F211" s="106" t="s">
        <v>88</v>
      </c>
      <c r="I211" s="105"/>
      <c r="J211" s="105" t="s">
        <v>25</v>
      </c>
      <c r="K211" s="108" t="s">
        <v>88</v>
      </c>
      <c r="L211" s="5"/>
      <c r="M211" s="5" t="s">
        <v>89</v>
      </c>
      <c r="N211" s="105" t="s">
        <v>107</v>
      </c>
    </row>
    <row r="212" spans="1:13" ht="38.25">
      <c r="A212" s="112"/>
      <c r="B212" s="42"/>
      <c r="C212" s="27" t="s">
        <v>22</v>
      </c>
      <c r="D212" s="37" t="s">
        <v>106</v>
      </c>
      <c r="E212" s="37" t="s">
        <v>106</v>
      </c>
      <c r="F212" s="120">
        <f>'1. 2001 Approved Rate Schedule'!B$64</f>
        <v>315.5711050129626</v>
      </c>
      <c r="H212" s="27" t="s">
        <v>22</v>
      </c>
      <c r="I212" s="37" t="s">
        <v>106</v>
      </c>
      <c r="J212" s="37" t="s">
        <v>106</v>
      </c>
      <c r="K212" s="71">
        <f>'9. 2002PILs Proxy Adder Sch'!B$64</f>
        <v>394.6</v>
      </c>
      <c r="L212" s="71"/>
      <c r="M212" s="71"/>
    </row>
    <row r="213" spans="3:13" ht="25.5">
      <c r="C213" s="27" t="s">
        <v>96</v>
      </c>
      <c r="D213">
        <v>3000</v>
      </c>
      <c r="E213" s="99">
        <f>'1. 2001 Approved Rate Schedule'!B$62</f>
        <v>3.552572660048561</v>
      </c>
      <c r="F213" s="71">
        <f>D213*E213</f>
        <v>10657.717980145684</v>
      </c>
      <c r="H213" s="27" t="s">
        <v>96</v>
      </c>
      <c r="I213">
        <f>D213</f>
        <v>3000</v>
      </c>
      <c r="J213" s="121">
        <f>'9. 2002PILs Proxy Adder Sch'!B$62</f>
        <v>4.4264288304869055</v>
      </c>
      <c r="K213" s="71">
        <f>I213*J213</f>
        <v>13279.286491460716</v>
      </c>
      <c r="L213" s="71"/>
      <c r="M213" s="71"/>
    </row>
    <row r="214" spans="3:13" ht="25.5">
      <c r="C214" s="27" t="s">
        <v>108</v>
      </c>
      <c r="D214">
        <f>D213</f>
        <v>3000</v>
      </c>
      <c r="E214" s="99">
        <f>'1. 2001 Approved Rate Schedule'!B$66</f>
        <v>5.7218</v>
      </c>
      <c r="F214" s="71">
        <f>D214*E214</f>
        <v>17165.4</v>
      </c>
      <c r="H214" s="27" t="s">
        <v>108</v>
      </c>
      <c r="I214">
        <f>D214</f>
        <v>3000</v>
      </c>
      <c r="J214" s="122">
        <f>E214</f>
        <v>5.7218</v>
      </c>
      <c r="K214" s="71">
        <f>I214*J214</f>
        <v>17165.4</v>
      </c>
      <c r="L214" s="71"/>
      <c r="M214" s="71"/>
    </row>
    <row r="215" spans="3:11" ht="25.5">
      <c r="C215" s="27" t="s">
        <v>109</v>
      </c>
      <c r="D215" s="14">
        <v>1000000</v>
      </c>
      <c r="E215" s="99">
        <f>'1. 2001 Approved Rate Schedule'!B$68</f>
        <v>0.0412</v>
      </c>
      <c r="F215" s="71">
        <f>D215*E215</f>
        <v>41200</v>
      </c>
      <c r="H215" s="27" t="s">
        <v>109</v>
      </c>
      <c r="I215" s="154">
        <f>D215</f>
        <v>1000000</v>
      </c>
      <c r="J215" s="122">
        <f>E215</f>
        <v>0.0412</v>
      </c>
      <c r="K215" s="71">
        <f>I215*J215</f>
        <v>41200</v>
      </c>
    </row>
    <row r="216" spans="3:11" ht="12.75">
      <c r="C216" s="7"/>
      <c r="H216" s="7"/>
      <c r="J216" s="122"/>
      <c r="K216" s="71"/>
    </row>
    <row r="217" spans="3:14" ht="12.75">
      <c r="C217" t="s">
        <v>102</v>
      </c>
      <c r="F217" s="123">
        <f>SUM(F212:F215)</f>
        <v>69338.68908515865</v>
      </c>
      <c r="H217" t="s">
        <v>105</v>
      </c>
      <c r="K217" s="123">
        <f>SUM(K212:K215)</f>
        <v>72039.28649146072</v>
      </c>
      <c r="L217" s="71"/>
      <c r="M217" s="71">
        <f>K217-F217</f>
        <v>2700.5974063020694</v>
      </c>
      <c r="N217" s="103">
        <f>K217/F217-1</f>
        <v>0.03894791554229293</v>
      </c>
    </row>
    <row r="218" spans="6:13" ht="12.75">
      <c r="F218" s="71"/>
      <c r="J218" s="122"/>
      <c r="K218" s="71"/>
      <c r="L218" s="71"/>
      <c r="M218" s="71"/>
    </row>
    <row r="219" spans="6:13" ht="12.75">
      <c r="F219" s="71"/>
      <c r="J219" s="122"/>
      <c r="K219" s="71"/>
      <c r="L219" s="71"/>
      <c r="M219" s="71"/>
    </row>
    <row r="220" spans="1:14" ht="12.75">
      <c r="A220" s="5" t="s">
        <v>139</v>
      </c>
      <c r="B220" s="5"/>
      <c r="D220" s="105" t="s">
        <v>95</v>
      </c>
      <c r="E220" s="105" t="s">
        <v>85</v>
      </c>
      <c r="F220" s="106" t="s">
        <v>86</v>
      </c>
      <c r="I220" s="105" t="s">
        <v>95</v>
      </c>
      <c r="J220" s="105" t="s">
        <v>85</v>
      </c>
      <c r="K220" s="108" t="s">
        <v>86</v>
      </c>
      <c r="L220" s="5"/>
      <c r="M220" s="5" t="s">
        <v>87</v>
      </c>
      <c r="N220" s="5" t="s">
        <v>87</v>
      </c>
    </row>
    <row r="221" spans="1:14" ht="12.75">
      <c r="A221" s="5" t="s">
        <v>153</v>
      </c>
      <c r="D221" s="107" t="s">
        <v>103</v>
      </c>
      <c r="E221" s="105" t="s">
        <v>25</v>
      </c>
      <c r="F221" s="106" t="s">
        <v>88</v>
      </c>
      <c r="I221" s="105"/>
      <c r="J221" s="105" t="s">
        <v>25</v>
      </c>
      <c r="K221" s="108" t="s">
        <v>88</v>
      </c>
      <c r="L221" s="5"/>
      <c r="M221" s="5" t="s">
        <v>89</v>
      </c>
      <c r="N221" s="105" t="s">
        <v>107</v>
      </c>
    </row>
    <row r="222" spans="1:13" ht="38.25">
      <c r="A222" s="112"/>
      <c r="B222" s="42"/>
      <c r="C222" s="27" t="s">
        <v>22</v>
      </c>
      <c r="D222" s="37" t="s">
        <v>106</v>
      </c>
      <c r="E222" s="37" t="s">
        <v>106</v>
      </c>
      <c r="F222" s="120">
        <f>'1. 2001 Approved Rate Schedule'!B$64</f>
        <v>315.5711050129626</v>
      </c>
      <c r="H222" s="27" t="s">
        <v>22</v>
      </c>
      <c r="I222" s="37" t="s">
        <v>106</v>
      </c>
      <c r="J222" s="37" t="s">
        <v>106</v>
      </c>
      <c r="K222" s="71">
        <f>'9. 2002PILs Proxy Adder Sch'!B$64</f>
        <v>394.6</v>
      </c>
      <c r="L222" s="71"/>
      <c r="M222" s="71"/>
    </row>
    <row r="223" spans="3:13" ht="25.5">
      <c r="C223" s="27" t="s">
        <v>96</v>
      </c>
      <c r="D223">
        <v>3000</v>
      </c>
      <c r="E223" s="99">
        <f>'1. 2001 Approved Rate Schedule'!B$62</f>
        <v>3.552572660048561</v>
      </c>
      <c r="F223" s="71">
        <f>D223*E223</f>
        <v>10657.717980145684</v>
      </c>
      <c r="H223" s="27" t="s">
        <v>96</v>
      </c>
      <c r="I223">
        <f>D223</f>
        <v>3000</v>
      </c>
      <c r="J223" s="121">
        <f>'9. 2002PILs Proxy Adder Sch'!B$62</f>
        <v>4.4264288304869055</v>
      </c>
      <c r="K223" s="71">
        <f>I223*J223</f>
        <v>13279.286491460716</v>
      </c>
      <c r="L223" s="71"/>
      <c r="M223" s="71"/>
    </row>
    <row r="224" spans="3:13" ht="25.5">
      <c r="C224" s="27" t="s">
        <v>108</v>
      </c>
      <c r="D224">
        <f>D223</f>
        <v>3000</v>
      </c>
      <c r="E224" s="99">
        <f>'1. 2001 Approved Rate Schedule'!B$66</f>
        <v>5.7218</v>
      </c>
      <c r="F224" s="71">
        <f>D224*E224</f>
        <v>17165.4</v>
      </c>
      <c r="H224" s="27" t="s">
        <v>108</v>
      </c>
      <c r="I224">
        <f>D224</f>
        <v>3000</v>
      </c>
      <c r="J224" s="122">
        <f>E224</f>
        <v>5.7218</v>
      </c>
      <c r="K224" s="71">
        <f>I224*J224</f>
        <v>17165.4</v>
      </c>
      <c r="L224" s="71"/>
      <c r="M224" s="71"/>
    </row>
    <row r="225" spans="3:11" ht="25.5">
      <c r="C225" s="27" t="s">
        <v>109</v>
      </c>
      <c r="D225" s="14">
        <v>1500000</v>
      </c>
      <c r="E225" s="99">
        <f>'1. 2001 Approved Rate Schedule'!B$68</f>
        <v>0.0412</v>
      </c>
      <c r="F225" s="71">
        <f>D225*E225</f>
        <v>61800</v>
      </c>
      <c r="H225" s="27" t="s">
        <v>109</v>
      </c>
      <c r="I225" s="154">
        <f>D225</f>
        <v>1500000</v>
      </c>
      <c r="J225" s="122">
        <f>E225</f>
        <v>0.0412</v>
      </c>
      <c r="K225" s="71">
        <f>I225*J225</f>
        <v>61800</v>
      </c>
    </row>
    <row r="226" spans="3:11" ht="12.75">
      <c r="C226" s="7"/>
      <c r="H226" s="7"/>
      <c r="J226" s="122"/>
      <c r="K226" s="71"/>
    </row>
    <row r="227" spans="3:14" ht="12.75">
      <c r="C227" t="s">
        <v>102</v>
      </c>
      <c r="F227" s="123">
        <f>SUM(F222:F225)</f>
        <v>89938.68908515865</v>
      </c>
      <c r="H227" t="s">
        <v>105</v>
      </c>
      <c r="K227" s="123">
        <f>SUM(K222:K225)</f>
        <v>92639.28649146072</v>
      </c>
      <c r="L227" s="71"/>
      <c r="M227" s="71">
        <f>K227-F227</f>
        <v>2700.5974063020694</v>
      </c>
      <c r="N227" s="103">
        <f>K227/F227-1</f>
        <v>0.030027093276231875</v>
      </c>
    </row>
    <row r="228" spans="6:13" ht="12.75">
      <c r="F228" s="71"/>
      <c r="J228" s="122"/>
      <c r="K228" s="71"/>
      <c r="L228" s="71"/>
      <c r="M228" s="71"/>
    </row>
    <row r="229" spans="6:13" ht="12.75">
      <c r="F229" s="71"/>
      <c r="J229" s="122"/>
      <c r="K229" s="71"/>
      <c r="L229" s="71"/>
      <c r="M229" s="71"/>
    </row>
    <row r="230" spans="1:14" ht="12.75">
      <c r="A230" s="5" t="s">
        <v>139</v>
      </c>
      <c r="B230" s="5"/>
      <c r="D230" s="105" t="s">
        <v>95</v>
      </c>
      <c r="E230" s="105" t="s">
        <v>85</v>
      </c>
      <c r="F230" s="106" t="s">
        <v>86</v>
      </c>
      <c r="I230" s="105" t="s">
        <v>95</v>
      </c>
      <c r="J230" s="105" t="s">
        <v>85</v>
      </c>
      <c r="K230" s="108" t="s">
        <v>86</v>
      </c>
      <c r="L230" s="5"/>
      <c r="M230" s="5" t="s">
        <v>87</v>
      </c>
      <c r="N230" s="5" t="s">
        <v>87</v>
      </c>
    </row>
    <row r="231" spans="1:14" ht="12.75">
      <c r="A231" s="5" t="s">
        <v>154</v>
      </c>
      <c r="D231" s="107" t="s">
        <v>103</v>
      </c>
      <c r="E231" s="105" t="s">
        <v>25</v>
      </c>
      <c r="F231" s="106" t="s">
        <v>88</v>
      </c>
      <c r="I231" s="105"/>
      <c r="J231" s="105" t="s">
        <v>25</v>
      </c>
      <c r="K231" s="108" t="s">
        <v>88</v>
      </c>
      <c r="L231" s="5"/>
      <c r="M231" s="5" t="s">
        <v>89</v>
      </c>
      <c r="N231" s="105" t="s">
        <v>107</v>
      </c>
    </row>
    <row r="232" spans="1:13" ht="38.25">
      <c r="A232" s="112"/>
      <c r="B232" s="42"/>
      <c r="C232" s="27" t="s">
        <v>22</v>
      </c>
      <c r="D232" s="37" t="s">
        <v>106</v>
      </c>
      <c r="E232" s="37" t="s">
        <v>106</v>
      </c>
      <c r="F232" s="120">
        <f>'1. 2001 Approved Rate Schedule'!B$64</f>
        <v>315.5711050129626</v>
      </c>
      <c r="H232" s="27" t="s">
        <v>22</v>
      </c>
      <c r="I232" s="37" t="s">
        <v>106</v>
      </c>
      <c r="J232" s="37" t="s">
        <v>106</v>
      </c>
      <c r="K232" s="71">
        <f>'9. 2002PILs Proxy Adder Sch'!B$64</f>
        <v>394.6</v>
      </c>
      <c r="L232" s="71"/>
      <c r="M232" s="71"/>
    </row>
    <row r="233" spans="3:13" ht="25.5">
      <c r="C233" s="27" t="s">
        <v>96</v>
      </c>
      <c r="D233">
        <v>4000</v>
      </c>
      <c r="E233" s="99">
        <f>'1. 2001 Approved Rate Schedule'!B$62</f>
        <v>3.552572660048561</v>
      </c>
      <c r="F233" s="71">
        <f>D233*E233</f>
        <v>14210.290640194245</v>
      </c>
      <c r="H233" s="27" t="s">
        <v>96</v>
      </c>
      <c r="I233">
        <f>D233</f>
        <v>4000</v>
      </c>
      <c r="J233" s="121">
        <f>'9. 2002PILs Proxy Adder Sch'!B$62</f>
        <v>4.4264288304869055</v>
      </c>
      <c r="K233" s="71">
        <f>I233*J233</f>
        <v>17705.71532194762</v>
      </c>
      <c r="L233" s="71"/>
      <c r="M233" s="71"/>
    </row>
    <row r="234" spans="3:13" ht="25.5">
      <c r="C234" s="27" t="s">
        <v>108</v>
      </c>
      <c r="D234">
        <f>D233</f>
        <v>4000</v>
      </c>
      <c r="E234" s="99">
        <f>'1. 2001 Approved Rate Schedule'!B$66</f>
        <v>5.7218</v>
      </c>
      <c r="F234" s="71">
        <f>D234*E234</f>
        <v>22887.2</v>
      </c>
      <c r="H234" s="27" t="s">
        <v>108</v>
      </c>
      <c r="I234">
        <f>D234</f>
        <v>4000</v>
      </c>
      <c r="J234" s="122">
        <f>E234</f>
        <v>5.7218</v>
      </c>
      <c r="K234" s="71">
        <f>I234*J234</f>
        <v>22887.2</v>
      </c>
      <c r="L234" s="71"/>
      <c r="M234" s="71"/>
    </row>
    <row r="235" spans="3:11" ht="25.5">
      <c r="C235" s="27" t="s">
        <v>109</v>
      </c>
      <c r="D235" s="14">
        <v>1200000</v>
      </c>
      <c r="E235" s="99">
        <f>'1. 2001 Approved Rate Schedule'!B$68</f>
        <v>0.0412</v>
      </c>
      <c r="F235" s="71">
        <f>D235*E235</f>
        <v>49440</v>
      </c>
      <c r="H235" s="27" t="s">
        <v>109</v>
      </c>
      <c r="I235" s="154">
        <f>D235</f>
        <v>1200000</v>
      </c>
      <c r="J235" s="122">
        <f>E235</f>
        <v>0.0412</v>
      </c>
      <c r="K235" s="71">
        <f>I235*J235</f>
        <v>49440</v>
      </c>
    </row>
    <row r="236" spans="3:11" ht="12.75">
      <c r="C236" s="7"/>
      <c r="H236" s="7"/>
      <c r="J236" s="122"/>
      <c r="K236" s="71"/>
    </row>
    <row r="237" spans="3:14" ht="12.75">
      <c r="C237" t="s">
        <v>102</v>
      </c>
      <c r="F237" s="123">
        <f>SUM(F232:F235)</f>
        <v>86853.0617452072</v>
      </c>
      <c r="H237" t="s">
        <v>105</v>
      </c>
      <c r="K237" s="123">
        <f>SUM(K232:K235)</f>
        <v>90427.51532194762</v>
      </c>
      <c r="L237" s="71"/>
      <c r="M237" s="71">
        <f>K237-F237</f>
        <v>3574.453576740416</v>
      </c>
      <c r="N237" s="103">
        <f>K237/F237-1</f>
        <v>0.04115518215381342</v>
      </c>
    </row>
    <row r="238" spans="3:13" ht="12.75">
      <c r="C238" s="7"/>
      <c r="E238" s="101"/>
      <c r="F238" s="71"/>
      <c r="H238" s="7"/>
      <c r="J238" s="122"/>
      <c r="K238" s="71"/>
      <c r="L238" s="71"/>
      <c r="M238" s="71"/>
    </row>
    <row r="239" spans="3:13" ht="12.75">
      <c r="C239" s="7"/>
      <c r="E239" s="101"/>
      <c r="F239" s="71"/>
      <c r="J239" s="122"/>
      <c r="K239" s="71"/>
      <c r="L239" s="71"/>
      <c r="M239" s="71"/>
    </row>
    <row r="240" spans="1:14" ht="12.75">
      <c r="A240" s="5" t="s">
        <v>139</v>
      </c>
      <c r="B240" s="5"/>
      <c r="D240" s="105" t="s">
        <v>95</v>
      </c>
      <c r="E240" s="105" t="s">
        <v>85</v>
      </c>
      <c r="F240" s="106" t="s">
        <v>86</v>
      </c>
      <c r="I240" s="105" t="s">
        <v>95</v>
      </c>
      <c r="J240" s="105" t="s">
        <v>85</v>
      </c>
      <c r="K240" s="108" t="s">
        <v>86</v>
      </c>
      <c r="L240" s="5"/>
      <c r="M240" s="5" t="s">
        <v>87</v>
      </c>
      <c r="N240" s="5" t="s">
        <v>87</v>
      </c>
    </row>
    <row r="241" spans="1:14" ht="12.75">
      <c r="A241" s="5" t="s">
        <v>155</v>
      </c>
      <c r="D241" s="107" t="s">
        <v>103</v>
      </c>
      <c r="E241" s="105" t="s">
        <v>25</v>
      </c>
      <c r="F241" s="106" t="s">
        <v>88</v>
      </c>
      <c r="I241" s="105"/>
      <c r="J241" s="105" t="s">
        <v>25</v>
      </c>
      <c r="K241" s="108" t="s">
        <v>88</v>
      </c>
      <c r="L241" s="5"/>
      <c r="M241" s="5" t="s">
        <v>89</v>
      </c>
      <c r="N241" s="105" t="s">
        <v>107</v>
      </c>
    </row>
    <row r="242" spans="1:13" ht="38.25">
      <c r="A242" s="112"/>
      <c r="B242" s="42"/>
      <c r="C242" s="27" t="s">
        <v>22</v>
      </c>
      <c r="D242" s="37" t="s">
        <v>106</v>
      </c>
      <c r="E242" s="37" t="s">
        <v>106</v>
      </c>
      <c r="F242" s="120">
        <f>'1. 2001 Approved Rate Schedule'!B$64</f>
        <v>315.5711050129626</v>
      </c>
      <c r="H242" s="27" t="s">
        <v>22</v>
      </c>
      <c r="I242" s="37" t="s">
        <v>106</v>
      </c>
      <c r="J242" s="37" t="s">
        <v>106</v>
      </c>
      <c r="K242" s="71">
        <f>'9. 2002PILs Proxy Adder Sch'!B$64</f>
        <v>394.6</v>
      </c>
      <c r="L242" s="71"/>
      <c r="M242" s="71"/>
    </row>
    <row r="243" spans="3:13" ht="25.5">
      <c r="C243" s="27" t="s">
        <v>96</v>
      </c>
      <c r="D243">
        <v>4000</v>
      </c>
      <c r="E243" s="99">
        <f>'1. 2001 Approved Rate Schedule'!B$62</f>
        <v>3.552572660048561</v>
      </c>
      <c r="F243" s="71">
        <f>D243*E243</f>
        <v>14210.290640194245</v>
      </c>
      <c r="H243" s="27" t="s">
        <v>96</v>
      </c>
      <c r="I243">
        <f>D243</f>
        <v>4000</v>
      </c>
      <c r="J243" s="121">
        <f>'9. 2002PILs Proxy Adder Sch'!B$62</f>
        <v>4.4264288304869055</v>
      </c>
      <c r="K243" s="71">
        <f>I243*J243</f>
        <v>17705.71532194762</v>
      </c>
      <c r="L243" s="71"/>
      <c r="M243" s="71"/>
    </row>
    <row r="244" spans="3:13" ht="25.5">
      <c r="C244" s="27" t="s">
        <v>108</v>
      </c>
      <c r="D244">
        <f>D243</f>
        <v>4000</v>
      </c>
      <c r="E244" s="99">
        <f>'1. 2001 Approved Rate Schedule'!B$66</f>
        <v>5.7218</v>
      </c>
      <c r="F244" s="71">
        <f>D244*E244</f>
        <v>22887.2</v>
      </c>
      <c r="H244" s="27" t="s">
        <v>108</v>
      </c>
      <c r="I244">
        <f>D244</f>
        <v>4000</v>
      </c>
      <c r="J244" s="122">
        <f>E244</f>
        <v>5.7218</v>
      </c>
      <c r="K244" s="71">
        <f>I244*J244</f>
        <v>22887.2</v>
      </c>
      <c r="L244" s="71"/>
      <c r="M244" s="71"/>
    </row>
    <row r="245" spans="3:11" ht="25.5">
      <c r="C245" s="27" t="s">
        <v>109</v>
      </c>
      <c r="D245" s="14">
        <v>1800000</v>
      </c>
      <c r="E245" s="99">
        <f>'1. 2001 Approved Rate Schedule'!B$68</f>
        <v>0.0412</v>
      </c>
      <c r="F245" s="71">
        <f>D245*E245</f>
        <v>74160</v>
      </c>
      <c r="H245" s="27" t="s">
        <v>109</v>
      </c>
      <c r="I245" s="154">
        <f>D245</f>
        <v>1800000</v>
      </c>
      <c r="J245" s="122">
        <f>E245</f>
        <v>0.0412</v>
      </c>
      <c r="K245" s="71">
        <f>I245*J245</f>
        <v>74160</v>
      </c>
    </row>
    <row r="246" spans="3:11" ht="12.75">
      <c r="C246" s="7"/>
      <c r="H246" s="7"/>
      <c r="J246" s="122"/>
      <c r="K246" s="71"/>
    </row>
    <row r="247" spans="3:14" ht="12.75">
      <c r="C247" t="s">
        <v>102</v>
      </c>
      <c r="F247" s="123">
        <f>SUM(F242:F245)</f>
        <v>111573.0617452072</v>
      </c>
      <c r="H247" t="s">
        <v>105</v>
      </c>
      <c r="K247" s="123">
        <f>SUM(K242:K245)</f>
        <v>115147.51532194762</v>
      </c>
      <c r="L247" s="71"/>
      <c r="M247" s="71">
        <f>K247-F247</f>
        <v>3574.453576740416</v>
      </c>
      <c r="N247" s="103">
        <f>K247/F247-1</f>
        <v>0.032036887048086715</v>
      </c>
    </row>
    <row r="248" spans="3:13" ht="12.75">
      <c r="C248" s="7"/>
      <c r="E248" s="101"/>
      <c r="F248" s="71"/>
      <c r="H248" s="7"/>
      <c r="J248" s="122"/>
      <c r="K248" s="71"/>
      <c r="L248" s="71"/>
      <c r="M248" s="71"/>
    </row>
    <row r="249" spans="3:13" ht="12.75">
      <c r="C249" s="7"/>
      <c r="E249" s="101"/>
      <c r="F249" s="71"/>
      <c r="J249" s="122"/>
      <c r="K249" s="71"/>
      <c r="L249" s="71"/>
      <c r="M249" s="71"/>
    </row>
    <row r="250" spans="1:14" ht="15.75">
      <c r="A250" s="30" t="s">
        <v>98</v>
      </c>
      <c r="B250" s="30"/>
      <c r="F250" s="71"/>
      <c r="J250" s="122"/>
      <c r="K250" s="71"/>
      <c r="L250" s="71"/>
      <c r="M250" s="71"/>
      <c r="N250" s="100"/>
    </row>
    <row r="251" spans="6:14" ht="12.75">
      <c r="F251" s="71"/>
      <c r="J251" s="122"/>
      <c r="K251" s="71"/>
      <c r="L251" s="71"/>
      <c r="M251" s="71"/>
      <c r="N251" s="100"/>
    </row>
    <row r="252" spans="3:15" ht="15">
      <c r="C252" s="111" t="s">
        <v>102</v>
      </c>
      <c r="D252" s="53"/>
      <c r="E252" s="53"/>
      <c r="F252" s="53"/>
      <c r="H252" s="111" t="s">
        <v>209</v>
      </c>
      <c r="I252" s="53"/>
      <c r="J252" s="53"/>
      <c r="K252" s="104"/>
      <c r="L252" s="53"/>
      <c r="M252" s="53"/>
      <c r="N252" s="53"/>
      <c r="O252" s="42"/>
    </row>
    <row r="253" spans="6:13" ht="12.75">
      <c r="F253" s="71"/>
      <c r="J253" s="122"/>
      <c r="K253" s="71"/>
      <c r="L253" s="71"/>
      <c r="M253" s="71"/>
    </row>
    <row r="254" spans="1:13" ht="12.75">
      <c r="A254" t="s">
        <v>99</v>
      </c>
      <c r="F254" s="101"/>
      <c r="J254" s="122"/>
      <c r="K254" s="71"/>
      <c r="L254" s="71"/>
      <c r="M254" s="71"/>
    </row>
    <row r="255" spans="1:13" ht="12.75">
      <c r="A255" s="5" t="s">
        <v>334</v>
      </c>
      <c r="B255" s="5" t="s">
        <v>156</v>
      </c>
      <c r="D255" s="5"/>
      <c r="E255" s="5"/>
      <c r="F255" s="132"/>
      <c r="G255" s="5" t="s">
        <v>156</v>
      </c>
      <c r="I255" s="5"/>
      <c r="J255" s="5"/>
      <c r="K255" s="132"/>
      <c r="L255" s="71"/>
      <c r="M255" s="71"/>
    </row>
    <row r="256" spans="3:14" ht="12.75">
      <c r="C256" s="5"/>
      <c r="D256" s="137" t="s">
        <v>95</v>
      </c>
      <c r="E256" s="137" t="s">
        <v>85</v>
      </c>
      <c r="F256" s="138" t="s">
        <v>86</v>
      </c>
      <c r="H256" s="5"/>
      <c r="I256" s="137" t="s">
        <v>95</v>
      </c>
      <c r="J256" s="137" t="s">
        <v>85</v>
      </c>
      <c r="K256" s="138" t="s">
        <v>86</v>
      </c>
      <c r="L256" s="71"/>
      <c r="M256" s="132" t="s">
        <v>87</v>
      </c>
      <c r="N256" s="5" t="s">
        <v>87</v>
      </c>
    </row>
    <row r="257" spans="3:14" ht="12.75">
      <c r="C257" s="5"/>
      <c r="D257" s="139"/>
      <c r="E257" s="136" t="s">
        <v>158</v>
      </c>
      <c r="F257" s="140" t="s">
        <v>88</v>
      </c>
      <c r="H257" s="5"/>
      <c r="I257" s="139"/>
      <c r="J257" s="136" t="s">
        <v>158</v>
      </c>
      <c r="K257" s="140" t="s">
        <v>88</v>
      </c>
      <c r="L257" s="71"/>
      <c r="M257" s="135" t="s">
        <v>89</v>
      </c>
      <c r="N257" s="136" t="s">
        <v>107</v>
      </c>
    </row>
    <row r="258" spans="3:13" ht="25.5">
      <c r="C258" s="7" t="s">
        <v>160</v>
      </c>
      <c r="D258">
        <v>250</v>
      </c>
      <c r="E258" s="99">
        <f>'1. 2001 Approved Rate Schedule'!B$74</f>
        <v>1.050536701770863</v>
      </c>
      <c r="F258" s="71">
        <f>D258*E258</f>
        <v>262.63417544271573</v>
      </c>
      <c r="H258" s="7" t="s">
        <v>160</v>
      </c>
      <c r="I258">
        <f>D258</f>
        <v>250</v>
      </c>
      <c r="J258" s="101">
        <f>'9. 2002PILs Proxy Adder Sch'!B$74</f>
        <v>1.2213934059630107</v>
      </c>
      <c r="K258" s="71">
        <f>I258*J258</f>
        <v>305.3483514907527</v>
      </c>
      <c r="L258" s="71"/>
      <c r="M258" s="71"/>
    </row>
    <row r="259" spans="3:14" ht="38.25">
      <c r="C259" s="7" t="s">
        <v>159</v>
      </c>
      <c r="D259">
        <f>D258</f>
        <v>250</v>
      </c>
      <c r="E259" s="99">
        <f>'1. 2001 Approved Rate Schedule'!B$81</f>
        <v>7.89</v>
      </c>
      <c r="F259" s="71">
        <f>D259*E259</f>
        <v>1972.5</v>
      </c>
      <c r="H259" s="7" t="s">
        <v>159</v>
      </c>
      <c r="I259">
        <f>D259</f>
        <v>250</v>
      </c>
      <c r="J259" s="122">
        <f>E259</f>
        <v>7.89</v>
      </c>
      <c r="K259" s="71">
        <f>I259*J259</f>
        <v>1972.5</v>
      </c>
      <c r="L259" s="71"/>
      <c r="M259" s="71"/>
      <c r="N259" s="100"/>
    </row>
    <row r="260" spans="3:14" ht="12.75">
      <c r="C260" s="7"/>
      <c r="E260" s="105" t="s">
        <v>85</v>
      </c>
      <c r="F260" s="71"/>
      <c r="H260" s="7"/>
      <c r="J260" s="105" t="s">
        <v>85</v>
      </c>
      <c r="K260" s="71"/>
      <c r="L260" s="71"/>
      <c r="M260" s="71"/>
      <c r="N260" s="100"/>
    </row>
    <row r="261" spans="3:14" ht="12.75">
      <c r="C261" t="s">
        <v>92</v>
      </c>
      <c r="D261" s="105" t="s">
        <v>39</v>
      </c>
      <c r="E261" s="105" t="s">
        <v>157</v>
      </c>
      <c r="F261" s="71"/>
      <c r="H261" t="s">
        <v>92</v>
      </c>
      <c r="I261" s="105" t="s">
        <v>39</v>
      </c>
      <c r="J261" s="105" t="s">
        <v>157</v>
      </c>
      <c r="K261" s="71"/>
      <c r="L261" s="71"/>
      <c r="M261" s="71"/>
      <c r="N261" s="100"/>
    </row>
    <row r="262" spans="3:14" ht="12.75">
      <c r="C262" t="s">
        <v>12</v>
      </c>
      <c r="D262" s="14">
        <f>145000/2</f>
        <v>72500</v>
      </c>
      <c r="E262" s="99">
        <f>'1. 2001 Approved Rate Schedule'!D$81</f>
        <v>0.0713</v>
      </c>
      <c r="F262" s="71">
        <f>D262*E262</f>
        <v>5169.25</v>
      </c>
      <c r="H262" t="s">
        <v>12</v>
      </c>
      <c r="I262" s="154">
        <f>D262</f>
        <v>72500</v>
      </c>
      <c r="J262" s="101">
        <f>E262</f>
        <v>0.0713</v>
      </c>
      <c r="K262" s="71">
        <f>I262*J262</f>
        <v>5169.25</v>
      </c>
      <c r="L262" s="71"/>
      <c r="M262" s="71"/>
      <c r="N262" s="100"/>
    </row>
    <row r="263" spans="3:14" ht="25.5">
      <c r="C263" s="7" t="s">
        <v>100</v>
      </c>
      <c r="D263" s="14">
        <f>D262</f>
        <v>72500</v>
      </c>
      <c r="E263" s="99">
        <f>'1. 2001 Approved Rate Schedule'!E$81</f>
        <v>0.0418</v>
      </c>
      <c r="F263" s="71">
        <f>D263*E263</f>
        <v>3030.5</v>
      </c>
      <c r="H263" s="7" t="s">
        <v>100</v>
      </c>
      <c r="I263" s="14">
        <f>D263</f>
        <v>72500</v>
      </c>
      <c r="J263" s="101">
        <f>E263</f>
        <v>0.0418</v>
      </c>
      <c r="K263" s="71">
        <f>I263*J263</f>
        <v>3030.5</v>
      </c>
      <c r="L263" s="71"/>
      <c r="M263" s="71"/>
      <c r="N263" s="100"/>
    </row>
    <row r="264" spans="3:14" ht="38.25">
      <c r="C264" s="7" t="s">
        <v>22</v>
      </c>
      <c r="E264" s="122"/>
      <c r="F264" s="6">
        <f>'1. 2001 Approved Rate Schedule'!B$76</f>
        <v>654.2109308164415</v>
      </c>
      <c r="H264" s="7" t="s">
        <v>22</v>
      </c>
      <c r="J264" s="122"/>
      <c r="K264" s="6">
        <f>'9. 2002PILs Proxy Adder Sch'!B$76</f>
        <v>758</v>
      </c>
      <c r="L264" s="71"/>
      <c r="M264" s="71"/>
      <c r="N264" s="100"/>
    </row>
    <row r="265" spans="3:14" ht="12.75">
      <c r="C265" s="7"/>
      <c r="E265" s="101"/>
      <c r="F265" s="71"/>
      <c r="J265" s="122"/>
      <c r="K265" s="71"/>
      <c r="L265" s="71"/>
      <c r="M265" s="71"/>
      <c r="N265" s="100"/>
    </row>
    <row r="266" spans="3:14" ht="12.75">
      <c r="C266" s="5" t="s">
        <v>94</v>
      </c>
      <c r="F266" s="71">
        <f>SUM(F258:F265)</f>
        <v>11089.095106259158</v>
      </c>
      <c r="H266" s="5" t="s">
        <v>94</v>
      </c>
      <c r="K266" s="71">
        <f>SUM(K258:K265)</f>
        <v>11235.598351490753</v>
      </c>
      <c r="L266" s="71"/>
      <c r="M266" s="71">
        <f>K266-F266</f>
        <v>146.50324523159543</v>
      </c>
      <c r="N266" s="103">
        <f>K266/F266-1</f>
        <v>0.01321146981135568</v>
      </c>
    </row>
    <row r="267" spans="3:14" ht="12.75">
      <c r="C267" s="7"/>
      <c r="E267" s="101"/>
      <c r="F267" s="71"/>
      <c r="J267" s="122"/>
      <c r="K267" s="71"/>
      <c r="L267" s="71"/>
      <c r="M267" s="71"/>
      <c r="N267" s="100"/>
    </row>
    <row r="268" spans="6:13" ht="12.75">
      <c r="F268" s="71"/>
      <c r="J268" s="122"/>
      <c r="K268" s="71"/>
      <c r="L268" s="71"/>
      <c r="M268" s="71"/>
    </row>
    <row r="269" spans="2:13" ht="12.75">
      <c r="B269" s="5" t="s">
        <v>161</v>
      </c>
      <c r="D269" s="5"/>
      <c r="E269" s="5"/>
      <c r="F269" s="132"/>
      <c r="G269" s="5" t="s">
        <v>161</v>
      </c>
      <c r="I269" s="5"/>
      <c r="J269" s="5"/>
      <c r="K269" s="132"/>
      <c r="L269" s="71"/>
      <c r="M269" s="71"/>
    </row>
    <row r="270" spans="3:14" ht="12.75">
      <c r="C270" s="5"/>
      <c r="D270" s="105" t="s">
        <v>95</v>
      </c>
      <c r="E270" s="105" t="s">
        <v>85</v>
      </c>
      <c r="F270" s="133" t="s">
        <v>86</v>
      </c>
      <c r="H270" s="5"/>
      <c r="I270" s="105" t="s">
        <v>95</v>
      </c>
      <c r="J270" s="105" t="s">
        <v>85</v>
      </c>
      <c r="K270" s="133" t="s">
        <v>86</v>
      </c>
      <c r="L270" s="71"/>
      <c r="M270" s="132" t="s">
        <v>87</v>
      </c>
      <c r="N270" s="5" t="s">
        <v>87</v>
      </c>
    </row>
    <row r="271" spans="3:14" ht="12.75">
      <c r="C271" s="5"/>
      <c r="D271" s="139"/>
      <c r="E271" s="136" t="s">
        <v>158</v>
      </c>
      <c r="F271" s="140" t="s">
        <v>88</v>
      </c>
      <c r="H271" s="5"/>
      <c r="I271" s="139"/>
      <c r="J271" s="136" t="s">
        <v>158</v>
      </c>
      <c r="K271" s="140" t="s">
        <v>88</v>
      </c>
      <c r="L271" s="71"/>
      <c r="M271" s="135" t="s">
        <v>89</v>
      </c>
      <c r="N271" s="136" t="s">
        <v>107</v>
      </c>
    </row>
    <row r="272" spans="3:13" ht="25.5">
      <c r="C272" s="7" t="s">
        <v>160</v>
      </c>
      <c r="D272">
        <f>D259</f>
        <v>250</v>
      </c>
      <c r="E272" s="99">
        <f>'1. 2001 Approved Rate Schedule'!B$74</f>
        <v>1.050536701770863</v>
      </c>
      <c r="F272" s="71">
        <f>D272*E272</f>
        <v>262.63417544271573</v>
      </c>
      <c r="H272" s="7" t="s">
        <v>160</v>
      </c>
      <c r="I272">
        <f>D272</f>
        <v>250</v>
      </c>
      <c r="J272" s="101">
        <f>J258</f>
        <v>1.2213934059630107</v>
      </c>
      <c r="K272" s="71">
        <f>I272*J272</f>
        <v>305.3483514907527</v>
      </c>
      <c r="L272" s="71"/>
      <c r="M272" s="71"/>
    </row>
    <row r="273" spans="3:14" ht="38.25">
      <c r="C273" s="7" t="s">
        <v>159</v>
      </c>
      <c r="D273">
        <f>D259</f>
        <v>250</v>
      </c>
      <c r="E273" s="99">
        <f>'1. 2001 Approved Rate Schedule'!C$81</f>
        <v>6.24</v>
      </c>
      <c r="F273" s="71">
        <f>D273*E273</f>
        <v>1560</v>
      </c>
      <c r="H273" s="7" t="s">
        <v>159</v>
      </c>
      <c r="I273">
        <f>D273</f>
        <v>250</v>
      </c>
      <c r="J273" s="122">
        <f>E273</f>
        <v>6.24</v>
      </c>
      <c r="K273" s="71">
        <f>I273*J273</f>
        <v>1560</v>
      </c>
      <c r="L273" s="71"/>
      <c r="M273" s="71"/>
      <c r="N273" s="100"/>
    </row>
    <row r="274" spans="3:14" ht="12.75">
      <c r="C274" s="7"/>
      <c r="E274" s="105" t="s">
        <v>85</v>
      </c>
      <c r="F274" s="71"/>
      <c r="H274" s="7"/>
      <c r="J274" s="105" t="s">
        <v>85</v>
      </c>
      <c r="K274" s="71"/>
      <c r="L274" s="71"/>
      <c r="M274" s="71"/>
      <c r="N274" s="100"/>
    </row>
    <row r="275" spans="3:14" ht="12.75">
      <c r="C275" t="s">
        <v>92</v>
      </c>
      <c r="D275" s="105" t="s">
        <v>39</v>
      </c>
      <c r="E275" s="105" t="s">
        <v>157</v>
      </c>
      <c r="F275" s="71"/>
      <c r="H275" t="s">
        <v>92</v>
      </c>
      <c r="I275" s="105" t="s">
        <v>39</v>
      </c>
      <c r="J275" s="105" t="s">
        <v>157</v>
      </c>
      <c r="K275" s="71"/>
      <c r="L275" s="71"/>
      <c r="M275" s="71"/>
      <c r="N275" s="100"/>
    </row>
    <row r="276" spans="3:14" ht="12.75">
      <c r="C276" t="s">
        <v>14</v>
      </c>
      <c r="D276" s="14">
        <f>D263</f>
        <v>72500</v>
      </c>
      <c r="E276" s="99">
        <f>'1. 2001 Approved Rate Schedule'!F$81</f>
        <v>0.0599</v>
      </c>
      <c r="F276" s="71">
        <f>D276*E276</f>
        <v>4342.75</v>
      </c>
      <c r="H276" t="s">
        <v>14</v>
      </c>
      <c r="I276" s="154">
        <f>D276</f>
        <v>72500</v>
      </c>
      <c r="J276" s="101">
        <f>E276</f>
        <v>0.0599</v>
      </c>
      <c r="K276" s="71">
        <f>I276*J276</f>
        <v>4342.75</v>
      </c>
      <c r="L276" s="71"/>
      <c r="M276" s="71"/>
      <c r="N276" s="100"/>
    </row>
    <row r="277" spans="3:14" ht="25.5">
      <c r="C277" s="7" t="s">
        <v>101</v>
      </c>
      <c r="D277" s="14">
        <f>D276</f>
        <v>72500</v>
      </c>
      <c r="E277" s="99">
        <f>'1. 2001 Approved Rate Schedule'!G$81</f>
        <v>0.0305</v>
      </c>
      <c r="F277" s="71">
        <f>D277*E277</f>
        <v>2211.25</v>
      </c>
      <c r="H277" s="7" t="s">
        <v>101</v>
      </c>
      <c r="I277" s="14">
        <f>D277</f>
        <v>72500</v>
      </c>
      <c r="J277" s="101">
        <f>E277</f>
        <v>0.0305</v>
      </c>
      <c r="K277" s="71">
        <f>I277*J277</f>
        <v>2211.25</v>
      </c>
      <c r="L277" s="71"/>
      <c r="M277" s="71"/>
      <c r="N277" s="100"/>
    </row>
    <row r="278" spans="3:14" ht="38.25">
      <c r="C278" s="7" t="s">
        <v>22</v>
      </c>
      <c r="E278" s="122"/>
      <c r="F278" s="6">
        <f>'1. 2001 Approved Rate Schedule'!B$76</f>
        <v>654.2109308164415</v>
      </c>
      <c r="H278" s="7" t="s">
        <v>22</v>
      </c>
      <c r="J278" s="122"/>
      <c r="K278" s="6">
        <f>K264</f>
        <v>758</v>
      </c>
      <c r="L278" s="71"/>
      <c r="M278" s="71"/>
      <c r="N278" s="100"/>
    </row>
    <row r="279" spans="3:14" ht="12.75">
      <c r="C279" s="7"/>
      <c r="E279" s="101"/>
      <c r="F279" s="71"/>
      <c r="J279" s="122"/>
      <c r="K279" s="71"/>
      <c r="L279" s="71"/>
      <c r="M279" s="71"/>
      <c r="N279" s="100"/>
    </row>
    <row r="280" spans="3:14" ht="12.75">
      <c r="C280" s="5" t="s">
        <v>94</v>
      </c>
      <c r="F280" s="71">
        <f>SUM(F272:F279)</f>
        <v>9030.845106259158</v>
      </c>
      <c r="H280" s="5" t="s">
        <v>94</v>
      </c>
      <c r="K280" s="71">
        <f>SUM(K272:K279)</f>
        <v>9177.348351490753</v>
      </c>
      <c r="L280" s="71"/>
      <c r="M280" s="71">
        <f>K280-F280</f>
        <v>146.50324523159543</v>
      </c>
      <c r="N280" s="103">
        <f>K280/F280-1</f>
        <v>0.016222539918224976</v>
      </c>
    </row>
    <row r="281" spans="3:14" ht="12.75">
      <c r="C281" s="7"/>
      <c r="E281" s="101"/>
      <c r="F281" s="71"/>
      <c r="J281" s="122"/>
      <c r="K281" s="71"/>
      <c r="L281" s="71"/>
      <c r="M281" s="71"/>
      <c r="N281" s="100"/>
    </row>
    <row r="282" spans="1:13" ht="12.75">
      <c r="A282" s="5" t="s">
        <v>335</v>
      </c>
      <c r="B282" s="5" t="s">
        <v>156</v>
      </c>
      <c r="D282" s="5"/>
      <c r="E282" s="5"/>
      <c r="F282" s="132"/>
      <c r="G282" s="5" t="s">
        <v>156</v>
      </c>
      <c r="I282" s="5"/>
      <c r="J282" s="5"/>
      <c r="K282" s="132"/>
      <c r="L282" s="71"/>
      <c r="M282" s="71"/>
    </row>
    <row r="283" spans="3:14" ht="12.75">
      <c r="C283" s="5"/>
      <c r="D283" s="137" t="s">
        <v>95</v>
      </c>
      <c r="E283" s="137" t="s">
        <v>85</v>
      </c>
      <c r="F283" s="138" t="s">
        <v>86</v>
      </c>
      <c r="H283" s="5"/>
      <c r="I283" s="137" t="s">
        <v>95</v>
      </c>
      <c r="J283" s="137" t="s">
        <v>85</v>
      </c>
      <c r="K283" s="138" t="s">
        <v>86</v>
      </c>
      <c r="L283" s="71"/>
      <c r="M283" s="132" t="s">
        <v>87</v>
      </c>
      <c r="N283" s="5" t="s">
        <v>87</v>
      </c>
    </row>
    <row r="284" spans="3:14" ht="12.75">
      <c r="C284" s="5"/>
      <c r="D284" s="139"/>
      <c r="E284" s="136" t="s">
        <v>158</v>
      </c>
      <c r="F284" s="140" t="s">
        <v>88</v>
      </c>
      <c r="H284" s="5"/>
      <c r="I284" s="139"/>
      <c r="J284" s="136" t="s">
        <v>158</v>
      </c>
      <c r="K284" s="140" t="s">
        <v>88</v>
      </c>
      <c r="L284" s="71"/>
      <c r="M284" s="135" t="s">
        <v>89</v>
      </c>
      <c r="N284" s="136" t="s">
        <v>107</v>
      </c>
    </row>
    <row r="285" spans="3:13" ht="25.5">
      <c r="C285" s="7" t="s">
        <v>160</v>
      </c>
      <c r="D285">
        <v>750</v>
      </c>
      <c r="E285" s="99">
        <f>'1. 2001 Approved Rate Schedule'!B$74</f>
        <v>1.050536701770863</v>
      </c>
      <c r="F285" s="6">
        <f>D285*E285</f>
        <v>787.9025263281471</v>
      </c>
      <c r="H285" s="7" t="s">
        <v>160</v>
      </c>
      <c r="I285">
        <f>D285</f>
        <v>750</v>
      </c>
      <c r="J285" s="101">
        <f>J272</f>
        <v>1.2213934059630107</v>
      </c>
      <c r="K285" s="6">
        <f>I285*J285</f>
        <v>916.045054472258</v>
      </c>
      <c r="L285" s="71"/>
      <c r="M285" s="71"/>
    </row>
    <row r="286" spans="3:14" ht="38.25">
      <c r="C286" s="7" t="s">
        <v>159</v>
      </c>
      <c r="D286">
        <f>D285</f>
        <v>750</v>
      </c>
      <c r="E286" s="99">
        <f>'1. 2001 Approved Rate Schedule'!B$81</f>
        <v>7.89</v>
      </c>
      <c r="F286" s="6">
        <f>D286*E286</f>
        <v>5917.5</v>
      </c>
      <c r="H286" s="7" t="s">
        <v>159</v>
      </c>
      <c r="I286">
        <f>D286</f>
        <v>750</v>
      </c>
      <c r="J286" s="98">
        <f>E286</f>
        <v>7.89</v>
      </c>
      <c r="K286" s="6">
        <f>I286*J286</f>
        <v>5917.5</v>
      </c>
      <c r="L286" s="71"/>
      <c r="M286" s="71"/>
      <c r="N286" s="100"/>
    </row>
    <row r="287" spans="3:14" ht="12.75">
      <c r="C287" s="7"/>
      <c r="E287" s="105" t="s">
        <v>85</v>
      </c>
      <c r="F287" s="6"/>
      <c r="H287" s="7"/>
      <c r="J287" s="105" t="s">
        <v>85</v>
      </c>
      <c r="K287" s="6"/>
      <c r="L287" s="71"/>
      <c r="M287" s="71"/>
      <c r="N287" s="100"/>
    </row>
    <row r="288" spans="3:14" ht="12.75">
      <c r="C288" t="s">
        <v>92</v>
      </c>
      <c r="D288" s="105" t="s">
        <v>39</v>
      </c>
      <c r="E288" s="105" t="s">
        <v>157</v>
      </c>
      <c r="F288" s="6"/>
      <c r="H288" t="s">
        <v>92</v>
      </c>
      <c r="I288" s="105" t="s">
        <v>39</v>
      </c>
      <c r="J288" s="105" t="s">
        <v>157</v>
      </c>
      <c r="K288" s="6"/>
      <c r="L288" s="71"/>
      <c r="M288" s="71"/>
      <c r="N288" s="100"/>
    </row>
    <row r="289" spans="3:14" ht="12.75">
      <c r="C289" t="s">
        <v>12</v>
      </c>
      <c r="D289" s="14">
        <f>400000/2</f>
        <v>200000</v>
      </c>
      <c r="E289" s="99">
        <f>'1. 2001 Approved Rate Schedule'!D$81</f>
        <v>0.0713</v>
      </c>
      <c r="F289" s="6">
        <f>D289*E289</f>
        <v>14260</v>
      </c>
      <c r="H289" t="s">
        <v>12</v>
      </c>
      <c r="I289" s="154">
        <f>D289</f>
        <v>200000</v>
      </c>
      <c r="J289" s="101">
        <f>E289</f>
        <v>0.0713</v>
      </c>
      <c r="K289" s="6">
        <f>I289*J289</f>
        <v>14260</v>
      </c>
      <c r="L289" s="71"/>
      <c r="M289" s="71"/>
      <c r="N289" s="100"/>
    </row>
    <row r="290" spans="3:14" ht="25.5">
      <c r="C290" s="7" t="s">
        <v>100</v>
      </c>
      <c r="D290" s="14">
        <f>D289</f>
        <v>200000</v>
      </c>
      <c r="E290" s="99">
        <f>'1. 2001 Approved Rate Schedule'!E$81</f>
        <v>0.0418</v>
      </c>
      <c r="F290" s="6">
        <f>D290*E290</f>
        <v>8360</v>
      </c>
      <c r="H290" s="7" t="s">
        <v>100</v>
      </c>
      <c r="I290" s="14">
        <f>D290</f>
        <v>200000</v>
      </c>
      <c r="J290" s="101">
        <f>E290</f>
        <v>0.0418</v>
      </c>
      <c r="K290" s="6">
        <f>I290*J290</f>
        <v>8360</v>
      </c>
      <c r="L290" s="71"/>
      <c r="M290" s="71"/>
      <c r="N290" s="100"/>
    </row>
    <row r="291" spans="3:14" ht="38.25">
      <c r="C291" s="7" t="s">
        <v>22</v>
      </c>
      <c r="E291" s="98"/>
      <c r="F291" s="6">
        <f>'1. 2001 Approved Rate Schedule'!B$76</f>
        <v>654.2109308164415</v>
      </c>
      <c r="H291" s="7" t="s">
        <v>22</v>
      </c>
      <c r="J291" s="98"/>
      <c r="K291" s="6">
        <f>K278</f>
        <v>758</v>
      </c>
      <c r="L291" s="71"/>
      <c r="M291" s="71"/>
      <c r="N291" s="100"/>
    </row>
    <row r="292" spans="3:14" ht="12.75">
      <c r="C292" s="7"/>
      <c r="E292" s="101"/>
      <c r="F292" s="6"/>
      <c r="J292" s="98"/>
      <c r="K292" s="6"/>
      <c r="L292" s="71"/>
      <c r="M292" s="71"/>
      <c r="N292" s="109"/>
    </row>
    <row r="293" spans="3:14" ht="12.75">
      <c r="C293" s="5" t="s">
        <v>94</v>
      </c>
      <c r="F293" s="6">
        <f>SUM(F285:F292)</f>
        <v>29979.613457144587</v>
      </c>
      <c r="H293" s="5" t="s">
        <v>94</v>
      </c>
      <c r="K293" s="6">
        <f>SUM(K285:K292)</f>
        <v>30211.54505447226</v>
      </c>
      <c r="L293" s="71"/>
      <c r="M293" s="71">
        <f>K293-F293</f>
        <v>231.93159732767162</v>
      </c>
      <c r="N293" s="103">
        <f>K293/F293-1</f>
        <v>0.007736310465083607</v>
      </c>
    </row>
    <row r="294" spans="3:14" ht="12.75">
      <c r="C294" s="7"/>
      <c r="E294" s="101"/>
      <c r="F294" s="6"/>
      <c r="J294" s="98"/>
      <c r="K294" s="6"/>
      <c r="L294" s="71"/>
      <c r="M294" s="71"/>
      <c r="N294" s="100"/>
    </row>
    <row r="295" spans="6:13" ht="12.75">
      <c r="F295" s="6"/>
      <c r="J295" s="98"/>
      <c r="K295" s="6"/>
      <c r="L295" s="71"/>
      <c r="M295" s="71"/>
    </row>
    <row r="296" spans="2:13" ht="12.75">
      <c r="B296" s="5" t="s">
        <v>161</v>
      </c>
      <c r="D296" s="5"/>
      <c r="E296" s="5"/>
      <c r="F296" s="132"/>
      <c r="G296" s="5" t="s">
        <v>161</v>
      </c>
      <c r="I296" s="5"/>
      <c r="J296" s="5"/>
      <c r="K296" s="132"/>
      <c r="L296" s="71"/>
      <c r="M296" s="71"/>
    </row>
    <row r="297" spans="3:14" ht="12.75">
      <c r="C297" s="5"/>
      <c r="D297" s="105" t="s">
        <v>95</v>
      </c>
      <c r="E297" s="105" t="s">
        <v>85</v>
      </c>
      <c r="F297" s="133" t="s">
        <v>86</v>
      </c>
      <c r="H297" s="5"/>
      <c r="I297" s="105" t="s">
        <v>95</v>
      </c>
      <c r="J297" s="105" t="s">
        <v>85</v>
      </c>
      <c r="K297" s="133" t="s">
        <v>86</v>
      </c>
      <c r="L297" s="71"/>
      <c r="M297" s="132" t="s">
        <v>87</v>
      </c>
      <c r="N297" s="5" t="s">
        <v>87</v>
      </c>
    </row>
    <row r="298" spans="3:14" ht="12.75">
      <c r="C298" s="5"/>
      <c r="D298" s="139"/>
      <c r="E298" s="136" t="s">
        <v>158</v>
      </c>
      <c r="F298" s="140" t="s">
        <v>88</v>
      </c>
      <c r="H298" s="5"/>
      <c r="I298" s="139"/>
      <c r="J298" s="136" t="s">
        <v>158</v>
      </c>
      <c r="K298" s="140" t="s">
        <v>88</v>
      </c>
      <c r="L298" s="71"/>
      <c r="M298" s="135" t="s">
        <v>89</v>
      </c>
      <c r="N298" s="136" t="s">
        <v>107</v>
      </c>
    </row>
    <row r="299" spans="3:13" ht="25.5">
      <c r="C299" s="7" t="s">
        <v>160</v>
      </c>
      <c r="D299">
        <f>D285</f>
        <v>750</v>
      </c>
      <c r="E299" s="99">
        <f>'1. 2001 Approved Rate Schedule'!B$74</f>
        <v>1.050536701770863</v>
      </c>
      <c r="F299" s="6">
        <f>D299*E299</f>
        <v>787.9025263281471</v>
      </c>
      <c r="H299" s="7" t="s">
        <v>160</v>
      </c>
      <c r="I299">
        <f>D299</f>
        <v>750</v>
      </c>
      <c r="J299" s="101">
        <f>J285</f>
        <v>1.2213934059630107</v>
      </c>
      <c r="K299" s="6">
        <f>I299*J299</f>
        <v>916.045054472258</v>
      </c>
      <c r="L299" s="71"/>
      <c r="M299" s="71"/>
    </row>
    <row r="300" spans="3:14" ht="38.25">
      <c r="C300" s="7" t="s">
        <v>159</v>
      </c>
      <c r="D300">
        <f>D286</f>
        <v>750</v>
      </c>
      <c r="E300" s="99">
        <f>'1. 2001 Approved Rate Schedule'!C$81</f>
        <v>6.24</v>
      </c>
      <c r="F300" s="6">
        <f>D300*E300</f>
        <v>4680</v>
      </c>
      <c r="H300" s="7" t="s">
        <v>159</v>
      </c>
      <c r="I300">
        <f>D300</f>
        <v>750</v>
      </c>
      <c r="J300" s="98">
        <f>E300</f>
        <v>6.24</v>
      </c>
      <c r="K300" s="6">
        <f>I300*J300</f>
        <v>4680</v>
      </c>
      <c r="L300" s="71"/>
      <c r="M300" s="71"/>
      <c r="N300" s="100"/>
    </row>
    <row r="301" spans="3:14" ht="12.75">
      <c r="C301" s="7"/>
      <c r="E301" s="105" t="s">
        <v>85</v>
      </c>
      <c r="F301" s="6"/>
      <c r="H301" s="7"/>
      <c r="J301" s="105" t="s">
        <v>85</v>
      </c>
      <c r="K301" s="6"/>
      <c r="L301" s="71"/>
      <c r="M301" s="71"/>
      <c r="N301" s="100"/>
    </row>
    <row r="302" spans="3:14" ht="12.75">
      <c r="C302" t="s">
        <v>92</v>
      </c>
      <c r="D302" s="105" t="s">
        <v>39</v>
      </c>
      <c r="E302" s="105" t="s">
        <v>157</v>
      </c>
      <c r="F302" s="6"/>
      <c r="H302" t="s">
        <v>92</v>
      </c>
      <c r="I302" s="105" t="s">
        <v>39</v>
      </c>
      <c r="J302" s="105" t="s">
        <v>157</v>
      </c>
      <c r="K302" s="6"/>
      <c r="L302" s="71"/>
      <c r="M302" s="71"/>
      <c r="N302" s="100"/>
    </row>
    <row r="303" spans="3:14" ht="12.75">
      <c r="C303" t="s">
        <v>14</v>
      </c>
      <c r="D303" s="14">
        <f>D289</f>
        <v>200000</v>
      </c>
      <c r="E303" s="99">
        <f>'1. 2001 Approved Rate Schedule'!F$81</f>
        <v>0.0599</v>
      </c>
      <c r="F303" s="6">
        <f>D303*E303</f>
        <v>11980</v>
      </c>
      <c r="H303" t="s">
        <v>14</v>
      </c>
      <c r="I303" s="154">
        <f>D303</f>
        <v>200000</v>
      </c>
      <c r="J303" s="101">
        <f>E303</f>
        <v>0.0599</v>
      </c>
      <c r="K303" s="6">
        <f>I303*J303</f>
        <v>11980</v>
      </c>
      <c r="L303" s="71"/>
      <c r="M303" s="71"/>
      <c r="N303" s="100"/>
    </row>
    <row r="304" spans="3:14" ht="25.5">
      <c r="C304" s="7" t="s">
        <v>101</v>
      </c>
      <c r="D304" s="14">
        <f>D290</f>
        <v>200000</v>
      </c>
      <c r="E304" s="99">
        <f>'1. 2001 Approved Rate Schedule'!G$81</f>
        <v>0.0305</v>
      </c>
      <c r="F304" s="6">
        <f>D304*E304</f>
        <v>6100</v>
      </c>
      <c r="H304" s="7" t="s">
        <v>101</v>
      </c>
      <c r="I304" s="14">
        <f>D304</f>
        <v>200000</v>
      </c>
      <c r="J304" s="101">
        <f>E304</f>
        <v>0.0305</v>
      </c>
      <c r="K304" s="6">
        <f>I304*J304</f>
        <v>6100</v>
      </c>
      <c r="L304" s="71"/>
      <c r="M304" s="71"/>
      <c r="N304" s="100"/>
    </row>
    <row r="305" spans="3:14" ht="38.25">
      <c r="C305" s="7" t="s">
        <v>22</v>
      </c>
      <c r="E305" s="98"/>
      <c r="F305" s="6">
        <f>'1. 2001 Approved Rate Schedule'!B$76</f>
        <v>654.2109308164415</v>
      </c>
      <c r="H305" s="7" t="s">
        <v>22</v>
      </c>
      <c r="J305" s="98"/>
      <c r="K305" s="6">
        <f>K291</f>
        <v>758</v>
      </c>
      <c r="L305" s="71"/>
      <c r="M305" s="71"/>
      <c r="N305" s="100"/>
    </row>
    <row r="306" spans="3:14" ht="12.75">
      <c r="C306" s="7"/>
      <c r="E306" s="101"/>
      <c r="F306" s="6"/>
      <c r="J306" s="98"/>
      <c r="K306" s="6"/>
      <c r="L306" s="71"/>
      <c r="M306" s="71"/>
      <c r="N306" s="109"/>
    </row>
    <row r="307" spans="3:14" ht="12.75">
      <c r="C307" s="5" t="s">
        <v>94</v>
      </c>
      <c r="F307" s="6">
        <f>SUM(F299:F306)</f>
        <v>24202.113457144587</v>
      </c>
      <c r="H307" s="5" t="s">
        <v>94</v>
      </c>
      <c r="K307" s="6">
        <f>SUM(K299:K306)</f>
        <v>24434.04505447226</v>
      </c>
      <c r="L307" s="71"/>
      <c r="M307" s="71">
        <f>K307-F307</f>
        <v>231.93159732767162</v>
      </c>
      <c r="N307" s="103">
        <f>K307/F307-1</f>
        <v>0.009583113381331776</v>
      </c>
    </row>
    <row r="309" spans="1:13" ht="12.75">
      <c r="A309" s="5" t="s">
        <v>336</v>
      </c>
      <c r="B309" s="5" t="s">
        <v>156</v>
      </c>
      <c r="D309" s="5"/>
      <c r="E309" s="5"/>
      <c r="F309" s="132"/>
      <c r="G309" s="5" t="s">
        <v>156</v>
      </c>
      <c r="I309" s="5"/>
      <c r="J309" s="5"/>
      <c r="K309" s="132"/>
      <c r="L309" s="71"/>
      <c r="M309" s="71"/>
    </row>
    <row r="310" spans="3:14" ht="12.75">
      <c r="C310" s="5"/>
      <c r="D310" s="137" t="s">
        <v>95</v>
      </c>
      <c r="E310" s="137" t="s">
        <v>85</v>
      </c>
      <c r="F310" s="138" t="s">
        <v>86</v>
      </c>
      <c r="H310" s="5"/>
      <c r="I310" s="137" t="s">
        <v>95</v>
      </c>
      <c r="J310" s="137" t="s">
        <v>85</v>
      </c>
      <c r="K310" s="138" t="s">
        <v>86</v>
      </c>
      <c r="L310" s="71"/>
      <c r="M310" s="132" t="s">
        <v>87</v>
      </c>
      <c r="N310" s="5" t="s">
        <v>87</v>
      </c>
    </row>
    <row r="311" spans="3:14" ht="12.75">
      <c r="C311" s="5"/>
      <c r="D311" s="139"/>
      <c r="E311" s="136" t="s">
        <v>158</v>
      </c>
      <c r="F311" s="140" t="s">
        <v>88</v>
      </c>
      <c r="H311" s="5"/>
      <c r="I311" s="139"/>
      <c r="J311" s="136" t="s">
        <v>158</v>
      </c>
      <c r="K311" s="140" t="s">
        <v>88</v>
      </c>
      <c r="L311" s="71"/>
      <c r="M311" s="135" t="s">
        <v>89</v>
      </c>
      <c r="N311" s="136" t="s">
        <v>107</v>
      </c>
    </row>
    <row r="312" spans="3:13" ht="25.5">
      <c r="C312" s="7" t="s">
        <v>160</v>
      </c>
      <c r="D312">
        <v>5000</v>
      </c>
      <c r="E312" s="99">
        <f>'1. 2001 Approved Rate Schedule'!B$74</f>
        <v>1.050536701770863</v>
      </c>
      <c r="F312" s="6">
        <f>D312*E312</f>
        <v>5252.683508854315</v>
      </c>
      <c r="H312" s="7" t="s">
        <v>160</v>
      </c>
      <c r="I312">
        <f>D312</f>
        <v>5000</v>
      </c>
      <c r="J312" s="101">
        <f>J299</f>
        <v>1.2213934059630107</v>
      </c>
      <c r="K312" s="6">
        <f>I312*J312</f>
        <v>6106.967029815053</v>
      </c>
      <c r="L312" s="71"/>
      <c r="M312" s="71"/>
    </row>
    <row r="313" spans="3:14" ht="38.25">
      <c r="C313" s="7" t="s">
        <v>159</v>
      </c>
      <c r="D313">
        <f>D312</f>
        <v>5000</v>
      </c>
      <c r="E313" s="99">
        <f>'1. 2001 Approved Rate Schedule'!B$81</f>
        <v>7.89</v>
      </c>
      <c r="F313" s="6">
        <f>D313*E313</f>
        <v>39450</v>
      </c>
      <c r="H313" s="7" t="s">
        <v>159</v>
      </c>
      <c r="I313">
        <f>D313</f>
        <v>5000</v>
      </c>
      <c r="J313" s="98">
        <f>E313</f>
        <v>7.89</v>
      </c>
      <c r="K313" s="6">
        <f>I313*J313</f>
        <v>39450</v>
      </c>
      <c r="L313" s="71"/>
      <c r="M313" s="71"/>
      <c r="N313" s="100"/>
    </row>
    <row r="314" spans="3:14" ht="12.75">
      <c r="C314" s="7"/>
      <c r="E314" s="105" t="s">
        <v>85</v>
      </c>
      <c r="F314" s="6"/>
      <c r="H314" s="7"/>
      <c r="J314" s="105" t="s">
        <v>85</v>
      </c>
      <c r="K314" s="6"/>
      <c r="L314" s="71"/>
      <c r="M314" s="71"/>
      <c r="N314" s="100"/>
    </row>
    <row r="315" spans="3:14" ht="12.75">
      <c r="C315" t="s">
        <v>92</v>
      </c>
      <c r="D315" s="105" t="s">
        <v>39</v>
      </c>
      <c r="E315" s="105" t="s">
        <v>157</v>
      </c>
      <c r="F315" s="6"/>
      <c r="H315" t="s">
        <v>92</v>
      </c>
      <c r="I315" s="105" t="s">
        <v>39</v>
      </c>
      <c r="J315" s="105" t="s">
        <v>157</v>
      </c>
      <c r="K315" s="6"/>
      <c r="L315" s="71"/>
      <c r="M315" s="71"/>
      <c r="N315" s="100"/>
    </row>
    <row r="316" spans="3:14" ht="12.75">
      <c r="C316" t="s">
        <v>12</v>
      </c>
      <c r="D316" s="14">
        <f>1450000/2</f>
        <v>725000</v>
      </c>
      <c r="E316" s="99">
        <f>'1. 2001 Approved Rate Schedule'!D$81</f>
        <v>0.0713</v>
      </c>
      <c r="F316" s="6">
        <f>D316*E316</f>
        <v>51692.5</v>
      </c>
      <c r="H316" t="s">
        <v>12</v>
      </c>
      <c r="I316" s="154">
        <f>D316</f>
        <v>725000</v>
      </c>
      <c r="J316" s="101">
        <f>E316</f>
        <v>0.0713</v>
      </c>
      <c r="K316" s="6">
        <f>I316*J316</f>
        <v>51692.5</v>
      </c>
      <c r="L316" s="71"/>
      <c r="M316" s="71"/>
      <c r="N316" s="100"/>
    </row>
    <row r="317" spans="3:14" ht="25.5">
      <c r="C317" s="7" t="s">
        <v>100</v>
      </c>
      <c r="D317" s="14">
        <f>D316</f>
        <v>725000</v>
      </c>
      <c r="E317" s="99">
        <f>'1. 2001 Approved Rate Schedule'!E$81</f>
        <v>0.0418</v>
      </c>
      <c r="F317" s="6">
        <f>D317*E317</f>
        <v>30304.999999999996</v>
      </c>
      <c r="H317" s="7" t="s">
        <v>100</v>
      </c>
      <c r="I317" s="14">
        <f>D317</f>
        <v>725000</v>
      </c>
      <c r="J317" s="101">
        <f>E317</f>
        <v>0.0418</v>
      </c>
      <c r="K317" s="6">
        <f>I317*J317</f>
        <v>30304.999999999996</v>
      </c>
      <c r="L317" s="71"/>
      <c r="M317" s="71"/>
      <c r="N317" s="100"/>
    </row>
    <row r="318" spans="3:14" ht="38.25">
      <c r="C318" s="7" t="s">
        <v>22</v>
      </c>
      <c r="E318" s="98"/>
      <c r="F318" s="6">
        <f>'1. 2001 Approved Rate Schedule'!B$76</f>
        <v>654.2109308164415</v>
      </c>
      <c r="H318" s="7" t="s">
        <v>22</v>
      </c>
      <c r="J318" s="98"/>
      <c r="K318" s="6">
        <f>K305</f>
        <v>758</v>
      </c>
      <c r="L318" s="71"/>
      <c r="M318" s="71"/>
      <c r="N318" s="100"/>
    </row>
    <row r="319" spans="3:14" ht="12.75">
      <c r="C319" s="7"/>
      <c r="E319" s="101"/>
      <c r="F319" s="6"/>
      <c r="J319" s="98"/>
      <c r="K319" s="6"/>
      <c r="L319" s="71"/>
      <c r="M319" s="71"/>
      <c r="N319" s="100"/>
    </row>
    <row r="320" spans="3:14" ht="12.75">
      <c r="C320" s="5" t="s">
        <v>94</v>
      </c>
      <c r="F320" s="6">
        <f>SUM(F312:F319)</f>
        <v>127354.39443967075</v>
      </c>
      <c r="H320" s="5" t="s">
        <v>94</v>
      </c>
      <c r="K320" s="6">
        <f>SUM(K312:K319)</f>
        <v>128312.46702981504</v>
      </c>
      <c r="L320" s="71"/>
      <c r="M320" s="71">
        <f>K320-F320</f>
        <v>958.0725901442929</v>
      </c>
      <c r="N320" s="103">
        <f>K320/F320-1</f>
        <v>0.0075228859935267955</v>
      </c>
    </row>
    <row r="321" spans="3:14" ht="12.75">
      <c r="C321" s="7"/>
      <c r="E321" s="101"/>
      <c r="F321" s="6"/>
      <c r="J321" s="98"/>
      <c r="K321" s="6"/>
      <c r="L321" s="71"/>
      <c r="M321" s="71"/>
      <c r="N321" s="100"/>
    </row>
    <row r="322" spans="6:13" ht="12.75">
      <c r="F322" s="6"/>
      <c r="J322" s="98"/>
      <c r="K322" s="6"/>
      <c r="L322" s="71"/>
      <c r="M322" s="71"/>
    </row>
    <row r="323" spans="2:13" ht="12.75">
      <c r="B323" s="5" t="s">
        <v>161</v>
      </c>
      <c r="D323" s="5"/>
      <c r="E323" s="5"/>
      <c r="F323" s="132"/>
      <c r="G323" s="5" t="s">
        <v>161</v>
      </c>
      <c r="I323" s="5"/>
      <c r="J323" s="5"/>
      <c r="K323" s="132"/>
      <c r="L323" s="71"/>
      <c r="M323" s="71"/>
    </row>
    <row r="324" spans="3:14" ht="12.75">
      <c r="C324" s="5"/>
      <c r="D324" s="105" t="s">
        <v>95</v>
      </c>
      <c r="E324" s="105" t="s">
        <v>85</v>
      </c>
      <c r="F324" s="133" t="s">
        <v>86</v>
      </c>
      <c r="H324" s="5"/>
      <c r="I324" s="105" t="s">
        <v>95</v>
      </c>
      <c r="J324" s="105" t="s">
        <v>85</v>
      </c>
      <c r="K324" s="133" t="s">
        <v>86</v>
      </c>
      <c r="L324" s="71"/>
      <c r="M324" s="132" t="s">
        <v>87</v>
      </c>
      <c r="N324" s="5" t="s">
        <v>87</v>
      </c>
    </row>
    <row r="325" spans="3:14" ht="12.75">
      <c r="C325" s="5"/>
      <c r="D325" s="139"/>
      <c r="E325" s="136" t="s">
        <v>158</v>
      </c>
      <c r="F325" s="140" t="s">
        <v>88</v>
      </c>
      <c r="H325" s="5"/>
      <c r="I325" s="139"/>
      <c r="J325" s="136" t="s">
        <v>158</v>
      </c>
      <c r="K325" s="140" t="s">
        <v>88</v>
      </c>
      <c r="L325" s="71"/>
      <c r="M325" s="135" t="s">
        <v>89</v>
      </c>
      <c r="N325" s="136" t="s">
        <v>107</v>
      </c>
    </row>
    <row r="326" spans="3:13" ht="25.5">
      <c r="C326" s="7" t="s">
        <v>160</v>
      </c>
      <c r="D326">
        <f>D312</f>
        <v>5000</v>
      </c>
      <c r="E326" s="99">
        <f>'1. 2001 Approved Rate Schedule'!B$74</f>
        <v>1.050536701770863</v>
      </c>
      <c r="F326" s="6">
        <f>D326*E326</f>
        <v>5252.683508854315</v>
      </c>
      <c r="H326" s="7" t="s">
        <v>160</v>
      </c>
      <c r="I326">
        <f>D326</f>
        <v>5000</v>
      </c>
      <c r="J326" s="101">
        <f>J312</f>
        <v>1.2213934059630107</v>
      </c>
      <c r="K326" s="6">
        <f>I326*J326</f>
        <v>6106.967029815053</v>
      </c>
      <c r="L326" s="71"/>
      <c r="M326" s="71"/>
    </row>
    <row r="327" spans="3:14" ht="38.25">
      <c r="C327" s="7" t="s">
        <v>159</v>
      </c>
      <c r="D327">
        <f>D313</f>
        <v>5000</v>
      </c>
      <c r="E327" s="99">
        <f>'1. 2001 Approved Rate Schedule'!C$81</f>
        <v>6.24</v>
      </c>
      <c r="F327" s="6">
        <f>D327*E327</f>
        <v>31200</v>
      </c>
      <c r="H327" s="7" t="s">
        <v>159</v>
      </c>
      <c r="I327">
        <f>D327</f>
        <v>5000</v>
      </c>
      <c r="J327" s="98">
        <f>E327</f>
        <v>6.24</v>
      </c>
      <c r="K327" s="6">
        <f>I327*J327</f>
        <v>31200</v>
      </c>
      <c r="L327" s="71"/>
      <c r="M327" s="71"/>
      <c r="N327" s="100"/>
    </row>
    <row r="328" spans="3:14" ht="12.75">
      <c r="C328" s="7"/>
      <c r="E328" s="105" t="s">
        <v>85</v>
      </c>
      <c r="F328" s="6"/>
      <c r="H328" s="7"/>
      <c r="J328" s="105" t="s">
        <v>85</v>
      </c>
      <c r="K328" s="6"/>
      <c r="L328" s="71"/>
      <c r="M328" s="71"/>
      <c r="N328" s="100"/>
    </row>
    <row r="329" spans="3:14" ht="12.75">
      <c r="C329" t="s">
        <v>92</v>
      </c>
      <c r="D329" s="105" t="s">
        <v>39</v>
      </c>
      <c r="E329" s="105" t="s">
        <v>157</v>
      </c>
      <c r="F329" s="6"/>
      <c r="H329" t="s">
        <v>92</v>
      </c>
      <c r="I329" s="105" t="s">
        <v>39</v>
      </c>
      <c r="J329" s="105" t="s">
        <v>157</v>
      </c>
      <c r="K329" s="6"/>
      <c r="L329" s="71"/>
      <c r="M329" s="71"/>
      <c r="N329" s="100"/>
    </row>
    <row r="330" spans="3:14" ht="12.75">
      <c r="C330" t="s">
        <v>14</v>
      </c>
      <c r="D330" s="14">
        <f>D316</f>
        <v>725000</v>
      </c>
      <c r="E330" s="99">
        <f>'1. 2001 Approved Rate Schedule'!F$81</f>
        <v>0.0599</v>
      </c>
      <c r="F330" s="6">
        <f>D330*E330</f>
        <v>43427.5</v>
      </c>
      <c r="H330" t="s">
        <v>14</v>
      </c>
      <c r="I330" s="154">
        <f>D330</f>
        <v>725000</v>
      </c>
      <c r="J330" s="101">
        <f>E330</f>
        <v>0.0599</v>
      </c>
      <c r="K330" s="6">
        <f>I330*J330</f>
        <v>43427.5</v>
      </c>
      <c r="L330" s="71"/>
      <c r="M330" s="71"/>
      <c r="N330" s="100"/>
    </row>
    <row r="331" spans="3:14" ht="25.5">
      <c r="C331" s="7" t="s">
        <v>101</v>
      </c>
      <c r="D331" s="14">
        <f>D317</f>
        <v>725000</v>
      </c>
      <c r="E331" s="99">
        <f>'1. 2001 Approved Rate Schedule'!G$81</f>
        <v>0.0305</v>
      </c>
      <c r="F331" s="6">
        <f>D331*E331</f>
        <v>22112.5</v>
      </c>
      <c r="H331" s="7" t="s">
        <v>101</v>
      </c>
      <c r="I331" s="14">
        <f>D331</f>
        <v>725000</v>
      </c>
      <c r="J331" s="101">
        <f>E331</f>
        <v>0.0305</v>
      </c>
      <c r="K331" s="6">
        <f>I331*J331</f>
        <v>22112.5</v>
      </c>
      <c r="L331" s="71"/>
      <c r="M331" s="71"/>
      <c r="N331" s="100"/>
    </row>
    <row r="332" spans="3:14" ht="38.25">
      <c r="C332" s="7" t="s">
        <v>22</v>
      </c>
      <c r="E332" s="98"/>
      <c r="F332" s="6">
        <f>'1. 2001 Approved Rate Schedule'!B$76</f>
        <v>654.2109308164415</v>
      </c>
      <c r="H332" s="7" t="s">
        <v>22</v>
      </c>
      <c r="J332" s="98"/>
      <c r="K332" s="6">
        <f>K318</f>
        <v>758</v>
      </c>
      <c r="L332" s="71"/>
      <c r="M332" s="71"/>
      <c r="N332" s="100"/>
    </row>
    <row r="333" spans="3:14" ht="12.75">
      <c r="C333" s="7"/>
      <c r="E333" s="101"/>
      <c r="F333" s="6"/>
      <c r="J333" s="98"/>
      <c r="K333" s="6"/>
      <c r="L333" s="71"/>
      <c r="M333" s="71"/>
      <c r="N333" s="100"/>
    </row>
    <row r="334" spans="3:14" ht="12.75">
      <c r="C334" s="5" t="s">
        <v>94</v>
      </c>
      <c r="F334" s="6">
        <f>SUM(F326:F333)</f>
        <v>102646.89443967075</v>
      </c>
      <c r="H334" s="5" t="s">
        <v>94</v>
      </c>
      <c r="K334" s="6">
        <f>SUM(K326:K333)</f>
        <v>103604.96702981504</v>
      </c>
      <c r="L334" s="71"/>
      <c r="M334" s="71">
        <f>K334-F334</f>
        <v>958.0725901442929</v>
      </c>
      <c r="N334" s="103">
        <f>K334/F334-1</f>
        <v>0.009333673418706168</v>
      </c>
    </row>
  </sheetData>
  <sheetProtection/>
  <printOptions horizontalCentered="1"/>
  <pageMargins left="0.11811023622047245" right="0.11811023622047245" top="0.984251968503937" bottom="0.7874015748031497" header="0.5118110236220472" footer="0.5118110236220472"/>
  <pageSetup fitToHeight="0" horizontalDpi="600" verticalDpi="600" orientation="portrait" scale="65" r:id="rId1"/>
  <headerFooter alignWithMargins="0">
    <oddHeader>&amp;ROrillia Power Distribution Corporation
EB-2011-0191
Filed: October 28, 2011
Appendix K</oddHeader>
    <oddFooter>&amp;C&amp;F
&amp;A&amp;RPage &amp;P
of &amp;N</oddFooter>
  </headerFooter>
  <rowBreaks count="5" manualBreakCount="5">
    <brk id="55" max="13" man="1"/>
    <brk id="96" max="13" man="1"/>
    <brk id="132" max="13" man="1"/>
    <brk id="218" max="13" man="1"/>
    <brk id="248" max="13" man="1"/>
  </rowBreaks>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F35" sqref="F35"/>
    </sheetView>
  </sheetViews>
  <sheetFormatPr defaultColWidth="9.140625" defaultRowHeight="12.75" outlineLevelRow="1"/>
  <cols>
    <col min="1" max="1" width="51.00390625" style="0" customWidth="1"/>
    <col min="2" max="2" width="14.57421875" style="0" customWidth="1"/>
    <col min="3" max="3" width="12.7109375" style="0" customWidth="1"/>
    <col min="4" max="4" width="17.57421875" style="0" customWidth="1"/>
    <col min="5" max="5" width="17.8515625" style="0" customWidth="1"/>
    <col min="6" max="6" width="11.7109375" style="0" customWidth="1"/>
    <col min="7" max="7" width="14.00390625" style="0" customWidth="1"/>
    <col min="8" max="8" width="15.28125" style="0" customWidth="1"/>
  </cols>
  <sheetData>
    <row r="1" ht="18">
      <c r="A1" s="17" t="s">
        <v>211</v>
      </c>
    </row>
    <row r="2" ht="18">
      <c r="A2" s="1"/>
    </row>
    <row r="3" spans="1:7" ht="18">
      <c r="A3" s="130" t="s">
        <v>0</v>
      </c>
      <c r="B3" s="222" t="str">
        <f>'1. 2001 Approved Rate Schedule'!B3</f>
        <v>ORILLIA POWER DISTRIBUTION CORPORATION</v>
      </c>
      <c r="C3" s="223"/>
      <c r="D3" s="218"/>
      <c r="E3" s="150" t="s">
        <v>1</v>
      </c>
      <c r="F3" s="228"/>
      <c r="G3" s="221" t="str">
        <f>'1. 2001 Approved Rate Schedule'!F3</f>
        <v>ED-1999-0084</v>
      </c>
    </row>
    <row r="4" spans="1:7" ht="18">
      <c r="A4" s="130" t="s">
        <v>3</v>
      </c>
      <c r="B4" s="222" t="str">
        <f>'1. 2001 Approved Rate Schedule'!B4</f>
        <v>Pat Hurley, Treasurer</v>
      </c>
      <c r="C4" s="223"/>
      <c r="D4" s="218"/>
      <c r="E4" s="150" t="s">
        <v>4</v>
      </c>
      <c r="F4" s="228"/>
      <c r="G4" s="221" t="str">
        <f>'1. 2001 Approved Rate Schedule'!F4</f>
        <v>705-326-2495 x 222</v>
      </c>
    </row>
    <row r="5" spans="1:4" ht="18">
      <c r="A5" s="30" t="s">
        <v>33</v>
      </c>
      <c r="B5" s="222" t="str">
        <f>'1. 2001 Approved Rate Schedule'!B5</f>
        <v>phurley@orilliapower.ca</v>
      </c>
      <c r="C5" s="223"/>
      <c r="D5" s="218"/>
    </row>
    <row r="6" spans="1:4" ht="18">
      <c r="A6" s="130" t="s">
        <v>2</v>
      </c>
      <c r="B6" s="218">
        <f>'1. 2001 Approved Rate Schedule'!B6</f>
        <v>2</v>
      </c>
      <c r="C6" s="223"/>
      <c r="D6" s="218"/>
    </row>
    <row r="7" spans="1:4" ht="18">
      <c r="A7" s="30" t="s">
        <v>34</v>
      </c>
      <c r="B7" s="224">
        <f>'1. 2001 Approved Rate Schedule'!B7</f>
        <v>37314</v>
      </c>
      <c r="C7" s="223"/>
      <c r="D7" s="218"/>
    </row>
    <row r="8" spans="1:3" ht="18">
      <c r="A8" s="30"/>
      <c r="C8" s="17"/>
    </row>
    <row r="9" spans="1:3" ht="18">
      <c r="A9" s="30"/>
      <c r="C9" s="17"/>
    </row>
    <row r="10" ht="18">
      <c r="C10" s="17"/>
    </row>
    <row r="11" spans="1:2" ht="12.75">
      <c r="A11" t="s">
        <v>248</v>
      </c>
      <c r="B11" s="5"/>
    </row>
    <row r="12" ht="12.75">
      <c r="A12" t="s">
        <v>213</v>
      </c>
    </row>
    <row r="13" spans="2:3" ht="12.75">
      <c r="B13" s="10"/>
      <c r="C13" s="71"/>
    </row>
    <row r="14" spans="1:6" ht="12.75">
      <c r="A14" t="s">
        <v>212</v>
      </c>
      <c r="B14" s="10"/>
      <c r="C14" s="71"/>
      <c r="E14" s="69">
        <v>0</v>
      </c>
      <c r="F14" s="70"/>
    </row>
    <row r="15" spans="2:3" ht="12.75">
      <c r="B15" s="10"/>
      <c r="C15" s="70"/>
    </row>
    <row r="16" ht="12.75">
      <c r="A16" t="s">
        <v>214</v>
      </c>
    </row>
    <row r="17" ht="12.75">
      <c r="A17" t="s">
        <v>110</v>
      </c>
    </row>
    <row r="19" ht="12.75">
      <c r="A19" t="s">
        <v>191</v>
      </c>
    </row>
    <row r="24" spans="1:8" ht="38.25">
      <c r="A24" s="151" t="s">
        <v>78</v>
      </c>
      <c r="B24" s="62" t="s">
        <v>38</v>
      </c>
      <c r="C24" s="63" t="s">
        <v>39</v>
      </c>
      <c r="D24" s="63" t="s">
        <v>40</v>
      </c>
      <c r="E24" s="63" t="s">
        <v>41</v>
      </c>
      <c r="F24" s="63" t="s">
        <v>79</v>
      </c>
      <c r="G24" s="64" t="s">
        <v>215</v>
      </c>
      <c r="H24" s="28"/>
    </row>
    <row r="25" spans="1:7" ht="12.75">
      <c r="A25" s="41"/>
      <c r="B25" s="42"/>
      <c r="C25" s="43"/>
      <c r="D25" s="43"/>
      <c r="E25" s="42"/>
      <c r="F25" s="42"/>
      <c r="G25" s="44"/>
    </row>
    <row r="26" spans="1:8" ht="12.75">
      <c r="A26" s="65" t="s">
        <v>43</v>
      </c>
      <c r="B26" s="72" t="s">
        <v>48</v>
      </c>
      <c r="C26" s="55">
        <f>'6. 2001PILs DefAcct Adder Calc'!C26</f>
        <v>105203225</v>
      </c>
      <c r="D26" s="73">
        <f>'6. 2001PILs DefAcct Adder Calc'!D26</f>
        <v>10450</v>
      </c>
      <c r="E26" s="207">
        <f>'6. 2001PILs DefAcct Adder Calc'!E26</f>
        <v>2609630.5547552477</v>
      </c>
      <c r="F26" s="74">
        <f>E26/E35</f>
        <v>0.4671386174297297</v>
      </c>
      <c r="G26" s="75">
        <f>G35*F26</f>
        <v>0</v>
      </c>
      <c r="H26" s="76"/>
    </row>
    <row r="27" spans="1:8" ht="12.75">
      <c r="A27" s="65" t="s">
        <v>129</v>
      </c>
      <c r="B27" s="72" t="s">
        <v>48</v>
      </c>
      <c r="C27" s="55">
        <f>'6. 2001PILs DefAcct Adder Calc'!C27</f>
        <v>47608009.800000004</v>
      </c>
      <c r="D27" s="73">
        <f>'6. 2001PILs DefAcct Adder Calc'!D27</f>
        <v>1413</v>
      </c>
      <c r="E27" s="207">
        <f>'6. 2001PILs DefAcct Adder Calc'!E27</f>
        <v>1235610.1494678936</v>
      </c>
      <c r="F27" s="74">
        <f>E27/E35</f>
        <v>0.22118119971150785</v>
      </c>
      <c r="G27" s="75">
        <f>G35*F27</f>
        <v>0</v>
      </c>
      <c r="H27" s="76"/>
    </row>
    <row r="28" spans="1:8" ht="12.75">
      <c r="A28" s="65" t="s">
        <v>130</v>
      </c>
      <c r="B28" s="78">
        <f>'6. 2001PILs DefAcct Adder Calc'!B28</f>
        <v>255977.33</v>
      </c>
      <c r="C28" s="79" t="s">
        <v>48</v>
      </c>
      <c r="D28" s="73">
        <f>'6. 2001PILs DefAcct Adder Calc'!D28</f>
        <v>140</v>
      </c>
      <c r="E28" s="207">
        <f>'6. 2001PILs DefAcct Adder Calc'!E28</f>
        <v>1504833.685726956</v>
      </c>
      <c r="F28" s="74">
        <f>E28/E35</f>
        <v>0.26937373419821276</v>
      </c>
      <c r="G28" s="75">
        <f>G35*F28</f>
        <v>0</v>
      </c>
      <c r="H28" s="76"/>
    </row>
    <row r="29" spans="1:8" ht="12.75">
      <c r="A29" s="65" t="s">
        <v>98</v>
      </c>
      <c r="B29" s="78">
        <f>'6. 2001PILs DefAcct Adder Calc'!B29</f>
        <v>154413.14</v>
      </c>
      <c r="C29" s="72" t="s">
        <v>48</v>
      </c>
      <c r="D29" s="73">
        <f>'6. 2001PILs DefAcct Adder Calc'!D29</f>
        <v>9</v>
      </c>
      <c r="E29" s="207">
        <f>'6. 2001PILs DefAcct Adder Calc'!E29</f>
        <v>162312.81995934693</v>
      </c>
      <c r="F29" s="74">
        <f>E29/E35</f>
        <v>0.029054912071276393</v>
      </c>
      <c r="G29" s="75">
        <f>G35*F29</f>
        <v>0</v>
      </c>
      <c r="H29" s="80"/>
    </row>
    <row r="30" spans="1:8" ht="12.75">
      <c r="A30" s="65" t="s">
        <v>5</v>
      </c>
      <c r="B30" s="78">
        <f>'6. 2001PILs DefAcct Adder Calc'!B30</f>
        <v>0</v>
      </c>
      <c r="C30" s="72" t="s">
        <v>48</v>
      </c>
      <c r="D30" s="73">
        <f>'6. 2001PILs DefAcct Adder Calc'!D30</f>
        <v>0</v>
      </c>
      <c r="E30" s="207">
        <f>'6. 2001PILs DefAcct Adder Calc'!E30</f>
        <v>0</v>
      </c>
      <c r="F30" s="74">
        <f>E30/E35</f>
        <v>0</v>
      </c>
      <c r="G30" s="75">
        <f>G35*F30</f>
        <v>0</v>
      </c>
      <c r="H30" s="80"/>
    </row>
    <row r="31" spans="1:8" ht="12.75">
      <c r="A31" s="65" t="s">
        <v>46</v>
      </c>
      <c r="B31" s="78">
        <f>'6. 2001PILs DefAcct Adder Calc'!B31</f>
        <v>0</v>
      </c>
      <c r="C31" s="72" t="s">
        <v>48</v>
      </c>
      <c r="D31" s="73">
        <f>'6. 2001PILs DefAcct Adder Calc'!D31</f>
        <v>0</v>
      </c>
      <c r="E31" s="207">
        <f>'6. 2001PILs DefAcct Adder Calc'!E31</f>
        <v>0</v>
      </c>
      <c r="F31" s="74">
        <f>E31/E35</f>
        <v>0</v>
      </c>
      <c r="G31" s="75">
        <f>G35*F31</f>
        <v>0</v>
      </c>
      <c r="H31" s="80"/>
    </row>
    <row r="32" spans="1:8" ht="12.75">
      <c r="A32" s="65" t="s">
        <v>44</v>
      </c>
      <c r="B32" s="78">
        <f>'6. 2001PILs DefAcct Adder Calc'!B32</f>
        <v>1505.586037690744</v>
      </c>
      <c r="C32" s="79" t="s">
        <v>48</v>
      </c>
      <c r="D32" s="73">
        <f>'6. 2001PILs DefAcct Adder Calc'!D32</f>
        <v>114</v>
      </c>
      <c r="E32" s="207">
        <f>'6. 2001PILs DefAcct Adder Calc'!E32</f>
        <v>14227.261224052592</v>
      </c>
      <c r="F32" s="74">
        <f>E32/E35</f>
        <v>0.0025467601633898163</v>
      </c>
      <c r="G32" s="75">
        <f>G35*F32</f>
        <v>0</v>
      </c>
      <c r="H32" s="76"/>
    </row>
    <row r="33" spans="1:8" ht="12.75">
      <c r="A33" s="65" t="s">
        <v>45</v>
      </c>
      <c r="B33" s="81">
        <f>'6. 2001PILs DefAcct Adder Calc'!B33</f>
        <v>6897</v>
      </c>
      <c r="C33" s="82" t="s">
        <v>48</v>
      </c>
      <c r="D33" s="83">
        <f>'6. 2001PILs DefAcct Adder Calc'!D33</f>
        <v>3444</v>
      </c>
      <c r="E33" s="216">
        <f>'6. 2001PILs DefAcct Adder Calc'!E33</f>
        <v>59801.332196672345</v>
      </c>
      <c r="F33" s="84">
        <f>E33/E35</f>
        <v>0.010704776425883593</v>
      </c>
      <c r="G33" s="85">
        <f>G35*F33</f>
        <v>0</v>
      </c>
      <c r="H33" s="86"/>
    </row>
    <row r="34" spans="1:8" ht="12.75">
      <c r="A34" s="65"/>
      <c r="B34" s="87"/>
      <c r="C34" s="88"/>
      <c r="D34" s="89"/>
      <c r="E34" s="210"/>
      <c r="F34" s="87"/>
      <c r="G34" s="75"/>
      <c r="H34" s="71"/>
    </row>
    <row r="35" spans="1:8" ht="12.75">
      <c r="A35" s="65" t="s">
        <v>42</v>
      </c>
      <c r="B35" s="42"/>
      <c r="C35" s="89"/>
      <c r="D35" s="87"/>
      <c r="E35" s="211">
        <f>SUM(E26:E33)</f>
        <v>5586415.803330169</v>
      </c>
      <c r="F35" s="89">
        <f>SUM(F26:F33)</f>
        <v>1</v>
      </c>
      <c r="G35" s="90">
        <f>E14</f>
        <v>0</v>
      </c>
      <c r="H35" s="71"/>
    </row>
    <row r="36" spans="1:8" ht="12.75">
      <c r="A36" s="41"/>
      <c r="B36" s="42"/>
      <c r="C36" s="42"/>
      <c r="D36" s="42"/>
      <c r="E36" s="42"/>
      <c r="F36" s="42"/>
      <c r="G36" s="51">
        <f>SUM(G26:G33)</f>
        <v>0</v>
      </c>
      <c r="H36" s="91"/>
    </row>
    <row r="37" spans="1:7" ht="12.75">
      <c r="A37" s="52"/>
      <c r="B37" s="53"/>
      <c r="C37" s="53"/>
      <c r="D37" s="53"/>
      <c r="E37" s="53"/>
      <c r="F37" s="53"/>
      <c r="G37" s="54"/>
    </row>
    <row r="39" ht="15.75">
      <c r="A39" s="67" t="s">
        <v>57</v>
      </c>
    </row>
    <row r="40" ht="10.5" customHeight="1">
      <c r="A40" s="30"/>
    </row>
    <row r="41" ht="14.25">
      <c r="A41" s="149" t="s">
        <v>187</v>
      </c>
    </row>
    <row r="42" ht="9" customHeight="1">
      <c r="A42" s="36"/>
    </row>
    <row r="43" spans="1:4" ht="51.75" customHeight="1">
      <c r="A43" s="36"/>
      <c r="B43" s="27" t="s">
        <v>50</v>
      </c>
      <c r="C43" s="27" t="s">
        <v>51</v>
      </c>
      <c r="D43" s="27" t="s">
        <v>216</v>
      </c>
    </row>
    <row r="44" spans="1:3" ht="15">
      <c r="A44" s="36"/>
      <c r="B44" s="37" t="s">
        <v>49</v>
      </c>
      <c r="C44" s="37" t="s">
        <v>49</v>
      </c>
    </row>
    <row r="45" spans="1:4" ht="15">
      <c r="A45" s="36"/>
      <c r="B45" s="38">
        <f>'3. 1999 Data &amp; add 2002 MARR'!B45</f>
        <v>0.351</v>
      </c>
      <c r="C45" s="38">
        <f>1-B45</f>
        <v>0.649</v>
      </c>
      <c r="D45" s="39">
        <f>B45+C45</f>
        <v>1</v>
      </c>
    </row>
    <row r="46" spans="2:4" ht="13.5" customHeight="1">
      <c r="B46" s="27"/>
      <c r="C46" s="27"/>
      <c r="D46" s="27"/>
    </row>
    <row r="47" spans="1:4" ht="12.75">
      <c r="A47" t="s">
        <v>218</v>
      </c>
      <c r="B47" s="71">
        <f>D47*B45</f>
        <v>0</v>
      </c>
      <c r="C47" s="71">
        <f>D47*C45</f>
        <v>0</v>
      </c>
      <c r="D47" s="71">
        <f>G26</f>
        <v>0</v>
      </c>
    </row>
    <row r="48" spans="1:4" ht="12.75">
      <c r="A48" t="s">
        <v>64</v>
      </c>
      <c r="B48" s="71"/>
      <c r="C48" s="71"/>
      <c r="D48" s="71"/>
    </row>
    <row r="49" spans="2:4" ht="12.75">
      <c r="B49" s="71"/>
      <c r="C49" s="71"/>
      <c r="D49" s="71"/>
    </row>
    <row r="50" spans="1:2" ht="12.75">
      <c r="A50" t="s">
        <v>52</v>
      </c>
      <c r="B50" s="14">
        <f>C26</f>
        <v>105203225</v>
      </c>
    </row>
    <row r="52" spans="1:3" ht="12.75">
      <c r="A52" t="s">
        <v>53</v>
      </c>
      <c r="C52" s="40">
        <f>D26</f>
        <v>10450</v>
      </c>
    </row>
    <row r="54" spans="1:2" ht="12.75">
      <c r="A54" t="s">
        <v>54</v>
      </c>
      <c r="B54" s="92">
        <f>B47/B50</f>
        <v>0</v>
      </c>
    </row>
    <row r="55" ht="12.75">
      <c r="A55" t="s">
        <v>219</v>
      </c>
    </row>
    <row r="56" ht="12.75">
      <c r="A56" t="s">
        <v>220</v>
      </c>
    </row>
    <row r="58" spans="1:3" ht="12.75">
      <c r="A58" t="s">
        <v>56</v>
      </c>
      <c r="C58" s="93">
        <f>C47/C52/12</f>
        <v>0</v>
      </c>
    </row>
    <row r="59" ht="12.75">
      <c r="A59" t="s">
        <v>221</v>
      </c>
    </row>
    <row r="60" ht="12.75">
      <c r="A60" t="s">
        <v>222</v>
      </c>
    </row>
    <row r="63" ht="15.75">
      <c r="A63" s="67" t="s">
        <v>58</v>
      </c>
    </row>
    <row r="64" ht="7.5" customHeight="1">
      <c r="A64" s="67"/>
    </row>
    <row r="65" ht="14.25">
      <c r="A65" s="149" t="s">
        <v>187</v>
      </c>
    </row>
    <row r="66" ht="8.25" customHeight="1">
      <c r="A66" s="36"/>
    </row>
    <row r="67" spans="1:4" ht="38.25">
      <c r="A67" s="36"/>
      <c r="B67" s="27" t="s">
        <v>50</v>
      </c>
      <c r="C67" s="27" t="s">
        <v>51</v>
      </c>
      <c r="D67" s="27" t="s">
        <v>216</v>
      </c>
    </row>
    <row r="68" spans="1:3" ht="13.5" customHeight="1">
      <c r="A68" s="36"/>
      <c r="B68" s="37" t="s">
        <v>49</v>
      </c>
      <c r="C68" s="37" t="s">
        <v>49</v>
      </c>
    </row>
    <row r="69" spans="1:4" ht="15">
      <c r="A69" s="36"/>
      <c r="B69" s="38">
        <f>'3. 1999 Data &amp; add 2002 MARR'!B68</f>
        <v>0.5043083243794382</v>
      </c>
      <c r="C69" s="38">
        <f>1-B69</f>
        <v>0.4956916756205618</v>
      </c>
      <c r="D69" s="39">
        <f>B69+C69</f>
        <v>1</v>
      </c>
    </row>
    <row r="70" spans="2:4" ht="12.75">
      <c r="B70" s="27"/>
      <c r="C70" s="27"/>
      <c r="D70" s="27"/>
    </row>
    <row r="71" spans="1:4" ht="12.75">
      <c r="A71" t="s">
        <v>218</v>
      </c>
      <c r="B71" s="71">
        <f>D71*B69</f>
        <v>0</v>
      </c>
      <c r="C71" s="71">
        <f>D71*C69</f>
        <v>0</v>
      </c>
      <c r="D71" s="71">
        <f>G27</f>
        <v>0</v>
      </c>
    </row>
    <row r="72" spans="1:4" ht="12.75">
      <c r="A72" t="s">
        <v>68</v>
      </c>
      <c r="B72" s="71"/>
      <c r="C72" s="71"/>
      <c r="D72" s="71"/>
    </row>
    <row r="73" spans="2:4" ht="12.75">
      <c r="B73" s="71"/>
      <c r="C73" s="71"/>
      <c r="D73" s="71"/>
    </row>
    <row r="74" spans="1:2" ht="12.75">
      <c r="A74" t="s">
        <v>52</v>
      </c>
      <c r="B74" s="14">
        <f>C27</f>
        <v>47608009.800000004</v>
      </c>
    </row>
    <row r="76" spans="1:3" ht="12.75">
      <c r="A76" t="s">
        <v>53</v>
      </c>
      <c r="C76" s="40">
        <f>D27</f>
        <v>1413</v>
      </c>
    </row>
    <row r="78" spans="1:2" ht="12.75">
      <c r="A78" t="s">
        <v>54</v>
      </c>
      <c r="B78" s="92">
        <f>B71/B74</f>
        <v>0</v>
      </c>
    </row>
    <row r="79" ht="12.75">
      <c r="A79" t="s">
        <v>219</v>
      </c>
    </row>
    <row r="80" ht="12.75">
      <c r="A80" t="s">
        <v>220</v>
      </c>
    </row>
    <row r="82" spans="1:3" ht="12.75">
      <c r="A82" t="s">
        <v>56</v>
      </c>
      <c r="C82" s="93">
        <f>C71/C76/12</f>
        <v>0</v>
      </c>
    </row>
    <row r="83" ht="12.75">
      <c r="A83" t="s">
        <v>221</v>
      </c>
    </row>
    <row r="84" ht="12.75">
      <c r="A84" t="s">
        <v>222</v>
      </c>
    </row>
    <row r="85" spans="2:3" ht="12.75">
      <c r="B85" s="13"/>
      <c r="C85" s="13"/>
    </row>
    <row r="86" ht="12.75">
      <c r="C86" s="71"/>
    </row>
    <row r="87" ht="15.75">
      <c r="A87" s="67" t="s">
        <v>63</v>
      </c>
    </row>
    <row r="88" ht="9" customHeight="1">
      <c r="A88" s="67"/>
    </row>
    <row r="89" ht="14.25">
      <c r="A89" s="149" t="s">
        <v>187</v>
      </c>
    </row>
    <row r="90" ht="9" customHeight="1">
      <c r="A90" s="36"/>
    </row>
    <row r="91" spans="1:4" ht="38.25">
      <c r="A91" s="36"/>
      <c r="B91" s="27" t="s">
        <v>50</v>
      </c>
      <c r="C91" s="27" t="s">
        <v>51</v>
      </c>
      <c r="D91" s="27" t="s">
        <v>216</v>
      </c>
    </row>
    <row r="92" spans="1:3" ht="15">
      <c r="A92" s="36"/>
      <c r="B92" s="37" t="s">
        <v>49</v>
      </c>
      <c r="C92" s="37" t="s">
        <v>49</v>
      </c>
    </row>
    <row r="93" spans="1:4" ht="15">
      <c r="A93" s="36"/>
      <c r="B93" s="38">
        <f>'3. 1999 Data &amp; add 2002 MARR'!B92</f>
        <v>0.6266062489522383</v>
      </c>
      <c r="C93" s="38">
        <f>1-B93</f>
        <v>0.37339375104776173</v>
      </c>
      <c r="D93" s="39">
        <f>B93+C93</f>
        <v>1</v>
      </c>
    </row>
    <row r="94" spans="2:4" ht="12.75">
      <c r="B94" s="27"/>
      <c r="C94" s="27"/>
      <c r="D94" s="27"/>
    </row>
    <row r="95" spans="1:4" ht="12.75">
      <c r="A95" t="s">
        <v>218</v>
      </c>
      <c r="B95" s="71">
        <f>D95*B93</f>
        <v>0</v>
      </c>
      <c r="C95" s="71">
        <f>D95*C93</f>
        <v>0</v>
      </c>
      <c r="D95" s="71">
        <f>G28</f>
        <v>0</v>
      </c>
    </row>
    <row r="96" spans="1:4" ht="12.75">
      <c r="A96" t="s">
        <v>70</v>
      </c>
      <c r="B96" s="71"/>
      <c r="C96" s="71"/>
      <c r="D96" s="71"/>
    </row>
    <row r="97" spans="2:4" ht="12.75">
      <c r="B97" s="71"/>
      <c r="C97" s="71"/>
      <c r="D97" s="71"/>
    </row>
    <row r="98" spans="1:2" ht="12.75">
      <c r="A98" t="s">
        <v>65</v>
      </c>
      <c r="B98" s="14">
        <f>B28</f>
        <v>255977.33</v>
      </c>
    </row>
    <row r="100" spans="1:3" ht="12.75">
      <c r="A100" t="s">
        <v>53</v>
      </c>
      <c r="C100" s="40">
        <f>D28</f>
        <v>140</v>
      </c>
    </row>
    <row r="102" spans="1:2" ht="12.75">
      <c r="A102" t="s">
        <v>66</v>
      </c>
      <c r="B102" s="92">
        <f>B95/B98</f>
        <v>0</v>
      </c>
    </row>
    <row r="103" ht="12.75">
      <c r="A103" t="s">
        <v>223</v>
      </c>
    </row>
    <row r="104" ht="12.75">
      <c r="A104" t="s">
        <v>220</v>
      </c>
    </row>
    <row r="106" spans="1:3" ht="12.75">
      <c r="A106" t="s">
        <v>56</v>
      </c>
      <c r="C106" s="93">
        <f>C95/C100/12</f>
        <v>0</v>
      </c>
    </row>
    <row r="107" ht="12.75">
      <c r="A107" t="s">
        <v>221</v>
      </c>
    </row>
    <row r="108" ht="12.75">
      <c r="A108" t="s">
        <v>222</v>
      </c>
    </row>
    <row r="109" spans="2:3" ht="12.75">
      <c r="B109" s="13"/>
      <c r="C109" s="13"/>
    </row>
    <row r="110" spans="2:4" ht="12.75">
      <c r="B110" s="71"/>
      <c r="C110" s="71"/>
      <c r="D110" s="71"/>
    </row>
    <row r="111" ht="15.75">
      <c r="A111" s="67" t="s">
        <v>67</v>
      </c>
    </row>
    <row r="112" ht="9" customHeight="1">
      <c r="A112" s="67"/>
    </row>
    <row r="113" ht="14.25">
      <c r="A113" s="149" t="s">
        <v>187</v>
      </c>
    </row>
    <row r="114" ht="6" customHeight="1">
      <c r="A114" s="36"/>
    </row>
    <row r="115" spans="1:4" ht="38.25">
      <c r="A115" s="36"/>
      <c r="B115" s="27" t="s">
        <v>50</v>
      </c>
      <c r="C115" s="27" t="s">
        <v>51</v>
      </c>
      <c r="D115" s="27" t="s">
        <v>216</v>
      </c>
    </row>
    <row r="116" spans="1:3" ht="15">
      <c r="A116" s="36"/>
      <c r="B116" s="37" t="s">
        <v>49</v>
      </c>
      <c r="C116" s="37" t="s">
        <v>49</v>
      </c>
    </row>
    <row r="117" spans="1:4" ht="15">
      <c r="A117" s="36"/>
      <c r="B117" s="38">
        <f>'3. 1999 Data &amp; add 2002 MARR'!B116</f>
        <v>0.7023292180186128</v>
      </c>
      <c r="C117" s="38">
        <f>1-B117</f>
        <v>0.2976707819813872</v>
      </c>
      <c r="D117" s="39">
        <f>B117+C117</f>
        <v>1</v>
      </c>
    </row>
    <row r="118" spans="2:4" ht="12.75">
      <c r="B118" s="27"/>
      <c r="C118" s="27"/>
      <c r="D118" s="27"/>
    </row>
    <row r="119" spans="1:4" ht="12.75">
      <c r="A119" t="s">
        <v>218</v>
      </c>
      <c r="B119" s="71">
        <f>D119*B117</f>
        <v>0</v>
      </c>
      <c r="C119" s="71">
        <f>D119*C117</f>
        <v>0</v>
      </c>
      <c r="D119" s="71">
        <f>G29</f>
        <v>0</v>
      </c>
    </row>
    <row r="120" spans="1:4" ht="12.75">
      <c r="A120" t="s">
        <v>72</v>
      </c>
      <c r="B120" s="71"/>
      <c r="C120" s="71"/>
      <c r="D120" s="71"/>
    </row>
    <row r="121" spans="2:4" ht="12.75">
      <c r="B121" s="71"/>
      <c r="C121" s="71"/>
      <c r="D121" s="71"/>
    </row>
    <row r="122" spans="1:2" ht="12.75">
      <c r="A122" t="s">
        <v>65</v>
      </c>
      <c r="B122" s="14">
        <f>B29</f>
        <v>154413.14</v>
      </c>
    </row>
    <row r="124" spans="1:3" ht="12.75">
      <c r="A124" t="s">
        <v>53</v>
      </c>
      <c r="C124" s="40">
        <f>D29</f>
        <v>9</v>
      </c>
    </row>
    <row r="126" spans="1:2" ht="12.75">
      <c r="A126" t="s">
        <v>66</v>
      </c>
      <c r="B126" s="92">
        <f>B119/B122</f>
        <v>0</v>
      </c>
    </row>
    <row r="127" ht="12.75">
      <c r="A127" t="s">
        <v>223</v>
      </c>
    </row>
    <row r="128" ht="12.75">
      <c r="A128" t="s">
        <v>220</v>
      </c>
    </row>
    <row r="130" spans="1:3" ht="12.75">
      <c r="A130" t="s">
        <v>56</v>
      </c>
      <c r="C130" s="93">
        <f>C119/C124/12</f>
        <v>0</v>
      </c>
    </row>
    <row r="131" ht="12.75">
      <c r="A131" t="s">
        <v>221</v>
      </c>
    </row>
    <row r="132" ht="12.75">
      <c r="A132" t="s">
        <v>222</v>
      </c>
    </row>
    <row r="133" spans="2:3" ht="12.75">
      <c r="B133" s="13"/>
      <c r="C133" s="13"/>
    </row>
    <row r="135" ht="15.75" hidden="1" outlineLevel="1">
      <c r="A135" s="67" t="s">
        <v>69</v>
      </c>
    </row>
    <row r="136" ht="10.5" customHeight="1" hidden="1" outlineLevel="1">
      <c r="A136" s="67"/>
    </row>
    <row r="137" ht="14.25" hidden="1" outlineLevel="1">
      <c r="A137" s="149" t="s">
        <v>187</v>
      </c>
    </row>
    <row r="138" ht="6" customHeight="1" hidden="1" outlineLevel="1">
      <c r="A138" s="36"/>
    </row>
    <row r="139" spans="1:4" ht="38.25" hidden="1" outlineLevel="1">
      <c r="A139" s="36"/>
      <c r="B139" s="27" t="s">
        <v>50</v>
      </c>
      <c r="C139" s="27" t="s">
        <v>51</v>
      </c>
      <c r="D139" s="27" t="s">
        <v>216</v>
      </c>
    </row>
    <row r="140" spans="1:3" ht="15" hidden="1" outlineLevel="1">
      <c r="A140" s="36"/>
      <c r="B140" s="37" t="s">
        <v>49</v>
      </c>
      <c r="C140" s="37" t="s">
        <v>49</v>
      </c>
    </row>
    <row r="141" spans="1:4" ht="15" hidden="1" outlineLevel="1">
      <c r="A141" s="36"/>
      <c r="B141" s="38">
        <f>'3. 1999 Data &amp; add 2002 MARR'!B140</f>
        <v>0</v>
      </c>
      <c r="C141" s="38">
        <f>1-B141</f>
        <v>1</v>
      </c>
      <c r="D141" s="39">
        <f>B141+C141</f>
        <v>1</v>
      </c>
    </row>
    <row r="142" spans="2:4" ht="12.75" hidden="1" outlineLevel="1">
      <c r="B142" s="27"/>
      <c r="C142" s="27"/>
      <c r="D142" s="27"/>
    </row>
    <row r="143" spans="2:4" ht="12.75" hidden="1" outlineLevel="1">
      <c r="B143" s="27"/>
      <c r="C143" s="27"/>
      <c r="D143" s="27"/>
    </row>
    <row r="144" spans="1:4" ht="12.75" hidden="1" outlineLevel="1">
      <c r="A144" t="s">
        <v>218</v>
      </c>
      <c r="B144" s="71">
        <f>D144*B141</f>
        <v>0</v>
      </c>
      <c r="C144" s="71">
        <f>D144*C141</f>
        <v>0</v>
      </c>
      <c r="D144" s="71">
        <f>G30</f>
        <v>0</v>
      </c>
    </row>
    <row r="145" spans="1:4" ht="12.75" hidden="1" outlineLevel="1">
      <c r="A145" t="s">
        <v>74</v>
      </c>
      <c r="B145" s="71"/>
      <c r="C145" s="71"/>
      <c r="D145" s="71"/>
    </row>
    <row r="146" spans="2:4" ht="12.75" hidden="1" outlineLevel="1">
      <c r="B146" s="71"/>
      <c r="C146" s="71"/>
      <c r="D146" s="71"/>
    </row>
    <row r="147" spans="1:2" ht="12.75" hidden="1" outlineLevel="1">
      <c r="A147" t="s">
        <v>65</v>
      </c>
      <c r="B147" s="14">
        <f>B30</f>
        <v>0</v>
      </c>
    </row>
    <row r="148" ht="12.75" hidden="1" outlineLevel="1"/>
    <row r="149" spans="1:3" ht="12.75" hidden="1" outlineLevel="1">
      <c r="A149" t="s">
        <v>53</v>
      </c>
      <c r="C149" s="40">
        <f>D30</f>
        <v>0</v>
      </c>
    </row>
    <row r="150" ht="12.75" hidden="1" outlineLevel="1"/>
    <row r="151" spans="1:2" ht="12.75" hidden="1" outlineLevel="1">
      <c r="A151" t="s">
        <v>66</v>
      </c>
      <c r="B151" s="92" t="e">
        <f>B144/B147</f>
        <v>#DIV/0!</v>
      </c>
    </row>
    <row r="152" ht="12.75" hidden="1" outlineLevel="1">
      <c r="A152" t="s">
        <v>223</v>
      </c>
    </row>
    <row r="153" ht="12.75" hidden="1" outlineLevel="1">
      <c r="A153" t="s">
        <v>220</v>
      </c>
    </row>
    <row r="154" ht="12.75" hidden="1" outlineLevel="1"/>
    <row r="155" spans="1:3" ht="12.75" hidden="1" outlineLevel="1">
      <c r="A155" t="s">
        <v>56</v>
      </c>
      <c r="C155" s="93" t="e">
        <f>C144/C149/12</f>
        <v>#DIV/0!</v>
      </c>
    </row>
    <row r="156" ht="12.75" hidden="1" outlineLevel="1">
      <c r="A156" t="s">
        <v>221</v>
      </c>
    </row>
    <row r="157" ht="12.75" hidden="1" outlineLevel="1">
      <c r="A157" t="s">
        <v>222</v>
      </c>
    </row>
    <row r="158" spans="2:3" ht="12.75" hidden="1" outlineLevel="1">
      <c r="B158" s="13"/>
      <c r="C158" s="13"/>
    </row>
    <row r="159" ht="12.75" hidden="1" outlineLevel="1"/>
    <row r="160" ht="15.75" hidden="1" outlineLevel="1">
      <c r="A160" s="67" t="s">
        <v>71</v>
      </c>
    </row>
    <row r="161" ht="10.5" customHeight="1" hidden="1" outlineLevel="1">
      <c r="A161" s="67"/>
    </row>
    <row r="162" ht="14.25" hidden="1" outlineLevel="1">
      <c r="A162" s="149" t="s">
        <v>187</v>
      </c>
    </row>
    <row r="163" ht="9" customHeight="1" hidden="1" outlineLevel="1">
      <c r="A163" s="36"/>
    </row>
    <row r="164" spans="1:4" ht="38.25" hidden="1" outlineLevel="1">
      <c r="A164" s="36"/>
      <c r="B164" s="27" t="s">
        <v>50</v>
      </c>
      <c r="C164" s="27" t="s">
        <v>51</v>
      </c>
      <c r="D164" s="27" t="s">
        <v>216</v>
      </c>
    </row>
    <row r="165" spans="1:3" ht="15" hidden="1" outlineLevel="1">
      <c r="A165" s="36"/>
      <c r="B165" s="37" t="s">
        <v>49</v>
      </c>
      <c r="C165" s="37" t="s">
        <v>49</v>
      </c>
    </row>
    <row r="166" spans="1:4" ht="15" hidden="1" outlineLevel="1">
      <c r="A166" s="36"/>
      <c r="B166" s="38">
        <f>'3. 1999 Data &amp; add 2002 MARR'!B165</f>
        <v>0</v>
      </c>
      <c r="C166" s="38">
        <f>1-B166</f>
        <v>1</v>
      </c>
      <c r="D166" s="39">
        <f>B166+C166</f>
        <v>1</v>
      </c>
    </row>
    <row r="167" spans="2:4" ht="12.75" hidden="1" outlineLevel="1">
      <c r="B167" s="27"/>
      <c r="C167" s="27"/>
      <c r="D167" s="27"/>
    </row>
    <row r="168" spans="2:4" ht="12.75" hidden="1" outlineLevel="1">
      <c r="B168" s="27"/>
      <c r="C168" s="27"/>
      <c r="D168" s="27"/>
    </row>
    <row r="169" spans="1:4" ht="12.75" hidden="1" outlineLevel="1">
      <c r="A169" t="s">
        <v>218</v>
      </c>
      <c r="B169" s="71">
        <f>D169*B166</f>
        <v>0</v>
      </c>
      <c r="C169" s="71">
        <f>D169*C166</f>
        <v>0</v>
      </c>
      <c r="D169" s="71">
        <f>G31</f>
        <v>0</v>
      </c>
    </row>
    <row r="170" spans="1:4" ht="12.75" hidden="1" outlineLevel="1">
      <c r="A170" t="s">
        <v>75</v>
      </c>
      <c r="B170" s="71"/>
      <c r="C170" s="71"/>
      <c r="D170" s="71"/>
    </row>
    <row r="171" spans="2:4" ht="12.75" hidden="1" outlineLevel="1">
      <c r="B171" s="71"/>
      <c r="C171" s="71"/>
      <c r="D171" s="71"/>
    </row>
    <row r="172" spans="1:2" ht="12.75" hidden="1" outlineLevel="1">
      <c r="A172" t="s">
        <v>65</v>
      </c>
      <c r="B172" s="14">
        <f>B31</f>
        <v>0</v>
      </c>
    </row>
    <row r="173" ht="12.75" hidden="1" outlineLevel="1"/>
    <row r="174" spans="1:3" ht="12.75" hidden="1" outlineLevel="1">
      <c r="A174" t="s">
        <v>53</v>
      </c>
      <c r="C174" s="40">
        <f>D31</f>
        <v>0</v>
      </c>
    </row>
    <row r="175" ht="12.75" hidden="1" outlineLevel="1"/>
    <row r="176" spans="1:2" ht="12.75" hidden="1" outlineLevel="1">
      <c r="A176" t="s">
        <v>66</v>
      </c>
      <c r="B176" s="92" t="e">
        <f>B169/B172</f>
        <v>#DIV/0!</v>
      </c>
    </row>
    <row r="177" ht="12.75" hidden="1" outlineLevel="1">
      <c r="A177" t="s">
        <v>223</v>
      </c>
    </row>
    <row r="178" ht="12.75" hidden="1" outlineLevel="1">
      <c r="A178" t="s">
        <v>220</v>
      </c>
    </row>
    <row r="179" ht="12.75" hidden="1" outlineLevel="1"/>
    <row r="180" spans="1:3" ht="12.75" hidden="1" outlineLevel="1">
      <c r="A180" t="s">
        <v>56</v>
      </c>
      <c r="C180" s="93" t="e">
        <f>C169/C174/12</f>
        <v>#DIV/0!</v>
      </c>
    </row>
    <row r="181" ht="12.75" hidden="1" outlineLevel="1">
      <c r="A181" t="s">
        <v>221</v>
      </c>
    </row>
    <row r="182" ht="12.75" hidden="1" outlineLevel="1">
      <c r="A182" t="s">
        <v>222</v>
      </c>
    </row>
    <row r="183" ht="12.75" hidden="1" outlineLevel="1"/>
    <row r="184" ht="12.75" collapsed="1"/>
    <row r="185" ht="15.75">
      <c r="A185" s="67" t="s">
        <v>80</v>
      </c>
    </row>
    <row r="186" ht="6.75" customHeight="1">
      <c r="A186" s="67"/>
    </row>
    <row r="187" ht="14.25">
      <c r="A187" s="149" t="s">
        <v>187</v>
      </c>
    </row>
    <row r="188" ht="6.75" customHeight="1">
      <c r="A188" s="36"/>
    </row>
    <row r="189" spans="1:4" ht="38.25">
      <c r="A189" s="36"/>
      <c r="B189" s="27" t="s">
        <v>50</v>
      </c>
      <c r="C189" s="27" t="s">
        <v>51</v>
      </c>
      <c r="D189" s="27" t="s">
        <v>216</v>
      </c>
    </row>
    <row r="190" spans="1:3" ht="15">
      <c r="A190" s="36"/>
      <c r="B190" s="37" t="s">
        <v>49</v>
      </c>
      <c r="C190" s="37" t="s">
        <v>49</v>
      </c>
    </row>
    <row r="191" spans="1:4" ht="15">
      <c r="A191" s="36"/>
      <c r="B191" s="38">
        <f>'3. 1999 Data &amp; add 2002 MARR'!B190</f>
        <v>0.6</v>
      </c>
      <c r="C191" s="38">
        <f>1-B191</f>
        <v>0.4</v>
      </c>
      <c r="D191" s="39">
        <f>B191+C191</f>
        <v>1</v>
      </c>
    </row>
    <row r="192" spans="2:4" ht="12.75">
      <c r="B192" s="27"/>
      <c r="C192" s="27"/>
      <c r="D192" s="27"/>
    </row>
    <row r="193" spans="2:4" ht="12.75">
      <c r="B193" s="27"/>
      <c r="C193" s="27"/>
      <c r="D193" s="27"/>
    </row>
    <row r="194" spans="1:4" ht="12.75">
      <c r="A194" t="s">
        <v>218</v>
      </c>
      <c r="B194" s="71">
        <f>D194*B191</f>
        <v>0</v>
      </c>
      <c r="C194" s="71">
        <f>D194*C191</f>
        <v>0</v>
      </c>
      <c r="D194" s="71">
        <f>G32</f>
        <v>0</v>
      </c>
    </row>
    <row r="195" spans="1:4" ht="12.75">
      <c r="A195" t="s">
        <v>169</v>
      </c>
      <c r="B195" s="71"/>
      <c r="C195" s="71"/>
      <c r="D195" s="71"/>
    </row>
    <row r="196" spans="2:4" ht="12.75">
      <c r="B196" s="71"/>
      <c r="C196" s="71"/>
      <c r="D196" s="71"/>
    </row>
    <row r="197" spans="1:2" ht="12.75">
      <c r="A197" t="s">
        <v>65</v>
      </c>
      <c r="B197" s="14">
        <f>B32</f>
        <v>1505.586037690744</v>
      </c>
    </row>
    <row r="199" spans="1:3" ht="12.75">
      <c r="A199" t="s">
        <v>53</v>
      </c>
      <c r="C199" s="40">
        <f>D32</f>
        <v>114</v>
      </c>
    </row>
    <row r="201" spans="1:2" ht="12.75">
      <c r="A201" t="s">
        <v>66</v>
      </c>
      <c r="B201" s="92">
        <f>B194/B197</f>
        <v>0</v>
      </c>
    </row>
    <row r="202" ht="12.75">
      <c r="A202" t="s">
        <v>223</v>
      </c>
    </row>
    <row r="203" ht="12.75">
      <c r="A203" t="s">
        <v>220</v>
      </c>
    </row>
    <row r="205" spans="1:3" ht="12.75">
      <c r="A205" t="s">
        <v>56</v>
      </c>
      <c r="C205" s="93">
        <f>C194/C199/12</f>
        <v>0</v>
      </c>
    </row>
    <row r="206" ht="12.75">
      <c r="A206" t="s">
        <v>221</v>
      </c>
    </row>
    <row r="207" ht="12.75">
      <c r="A207" t="s">
        <v>222</v>
      </c>
    </row>
    <row r="210" ht="15.75">
      <c r="A210" s="67" t="s">
        <v>73</v>
      </c>
    </row>
    <row r="211" ht="9.75" customHeight="1">
      <c r="A211" s="67"/>
    </row>
    <row r="212" ht="14.25">
      <c r="A212" s="149" t="s">
        <v>187</v>
      </c>
    </row>
    <row r="213" ht="9" customHeight="1">
      <c r="A213" s="36"/>
    </row>
    <row r="214" spans="1:4" ht="38.25">
      <c r="A214" s="36"/>
      <c r="B214" s="27" t="s">
        <v>50</v>
      </c>
      <c r="C214" s="27" t="s">
        <v>51</v>
      </c>
      <c r="D214" s="27" t="s">
        <v>216</v>
      </c>
    </row>
    <row r="215" spans="1:3" ht="15">
      <c r="A215" s="36"/>
      <c r="B215" s="37" t="s">
        <v>49</v>
      </c>
      <c r="C215" s="37" t="s">
        <v>49</v>
      </c>
    </row>
    <row r="216" spans="1:4" ht="15">
      <c r="A216" s="36"/>
      <c r="B216" s="38">
        <f>'3. 1999 Data &amp; add 2002 MARR'!B215</f>
        <v>0.2575632563316582</v>
      </c>
      <c r="C216" s="38">
        <f>1-B216</f>
        <v>0.7424367436683418</v>
      </c>
      <c r="D216" s="39">
        <f>B216+C216</f>
        <v>1</v>
      </c>
    </row>
    <row r="217" spans="2:4" ht="12.75">
      <c r="B217" s="27"/>
      <c r="C217" s="27"/>
      <c r="D217" s="27"/>
    </row>
    <row r="218" spans="2:4" ht="12.75">
      <c r="B218" s="27"/>
      <c r="C218" s="27"/>
      <c r="D218" s="27"/>
    </row>
    <row r="219" spans="1:4" ht="12.75">
      <c r="A219" t="s">
        <v>218</v>
      </c>
      <c r="B219" s="71">
        <f>D219*B216</f>
        <v>0</v>
      </c>
      <c r="C219" s="71">
        <f>D219*C216</f>
        <v>0</v>
      </c>
      <c r="D219" s="71">
        <f>G33</f>
        <v>0</v>
      </c>
    </row>
    <row r="220" spans="1:4" ht="12.75">
      <c r="A220" t="s">
        <v>170</v>
      </c>
      <c r="B220" s="71"/>
      <c r="C220" s="71"/>
      <c r="D220" s="71"/>
    </row>
    <row r="221" spans="2:4" ht="12.75">
      <c r="B221" s="71"/>
      <c r="C221" s="71"/>
      <c r="D221" s="71"/>
    </row>
    <row r="222" spans="1:2" ht="12.75">
      <c r="A222" t="s">
        <v>65</v>
      </c>
      <c r="B222" s="14">
        <f>B33</f>
        <v>6897</v>
      </c>
    </row>
    <row r="224" spans="1:3" ht="12.75">
      <c r="A224" t="s">
        <v>81</v>
      </c>
      <c r="C224" s="40">
        <f>D33</f>
        <v>3444</v>
      </c>
    </row>
    <row r="226" spans="1:2" ht="12.75">
      <c r="A226" t="s">
        <v>66</v>
      </c>
      <c r="B226" s="92">
        <f>B219/B222</f>
        <v>0</v>
      </c>
    </row>
    <row r="227" ht="12.75">
      <c r="A227" t="s">
        <v>223</v>
      </c>
    </row>
    <row r="228" ht="12.75">
      <c r="A228" t="s">
        <v>220</v>
      </c>
    </row>
    <row r="230" spans="1:3" ht="12.75">
      <c r="A230" t="s">
        <v>56</v>
      </c>
      <c r="C230" s="93">
        <f>C219/C224/12</f>
        <v>0</v>
      </c>
    </row>
    <row r="231" ht="12.75">
      <c r="A231" t="s">
        <v>221</v>
      </c>
    </row>
    <row r="232" ht="12.75">
      <c r="A232" t="s">
        <v>222</v>
      </c>
    </row>
  </sheetData>
  <sheetProtection/>
  <printOptions horizontalCentered="1"/>
  <pageMargins left="0.31496062992125984" right="0.31496062992125984" top="0.984251968503937" bottom="0.7874015748031497" header="0.5118110236220472" footer="0.5118110236220472"/>
  <pageSetup fitToHeight="7" horizontalDpi="600" verticalDpi="600" orientation="portrait" scale="70" r:id="rId1"/>
  <headerFooter alignWithMargins="0">
    <oddHeader>&amp;ROrillia Power Distribution Corporation
EB-2011-0191
Filed: October 28, 2011
Appendix K</oddHeader>
    <oddFooter>&amp;C&amp;F
&amp;A&amp;RPage &amp;P
of &amp;N</oddFooter>
  </headerFooter>
  <rowBreaks count="3" manualBreakCount="3">
    <brk id="61" max="255" man="1"/>
    <brk id="109" max="6" man="1"/>
    <brk id="208" max="6" man="1"/>
  </rowBreaks>
</worksheet>
</file>

<file path=xl/worksheets/sheet12.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F35" sqref="F35"/>
    </sheetView>
  </sheetViews>
  <sheetFormatPr defaultColWidth="9.140625" defaultRowHeight="12.75" outlineLevelRow="1"/>
  <cols>
    <col min="1" max="1" width="37.7109375" style="0" customWidth="1"/>
    <col min="2" max="2" width="14.421875" style="0" customWidth="1"/>
    <col min="3" max="3" width="14.7109375" style="0" customWidth="1"/>
    <col min="4" max="4" width="19.140625" style="0" customWidth="1"/>
    <col min="5" max="5" width="19.7109375" style="0" customWidth="1"/>
    <col min="6" max="6" width="24.00390625" style="0" customWidth="1"/>
    <col min="7" max="7" width="14.00390625" style="0" customWidth="1"/>
    <col min="8" max="8" width="2.57421875" style="0" customWidth="1"/>
  </cols>
  <sheetData>
    <row r="1" ht="18">
      <c r="A1" s="17" t="s">
        <v>249</v>
      </c>
    </row>
    <row r="3" spans="1:6" ht="18">
      <c r="A3" s="130" t="s">
        <v>0</v>
      </c>
      <c r="B3" s="222" t="str">
        <f>'1. 2001 Approved Rate Schedule'!B3</f>
        <v>ORILLIA POWER DISTRIBUTION CORPORATION</v>
      </c>
      <c r="C3" s="223"/>
      <c r="D3" s="218"/>
      <c r="E3" s="130" t="s">
        <v>1</v>
      </c>
      <c r="F3" s="221" t="str">
        <f>'1. 2001 Approved Rate Schedule'!F3</f>
        <v>ED-1999-0084</v>
      </c>
    </row>
    <row r="4" spans="1:6" ht="18">
      <c r="A4" s="130" t="s">
        <v>3</v>
      </c>
      <c r="B4" s="222" t="str">
        <f>'1. 2001 Approved Rate Schedule'!B4</f>
        <v>Pat Hurley, Treasurer</v>
      </c>
      <c r="C4" s="223"/>
      <c r="D4" s="218"/>
      <c r="E4" s="130" t="s">
        <v>4</v>
      </c>
      <c r="F4" s="221" t="str">
        <f>'1. 2001 Approved Rate Schedule'!F4</f>
        <v>705-326-2495 x 222</v>
      </c>
    </row>
    <row r="5" spans="1:4" ht="18">
      <c r="A5" s="30" t="s">
        <v>33</v>
      </c>
      <c r="B5" s="222" t="str">
        <f>'1. 2001 Approved Rate Schedule'!B5</f>
        <v>phurley@orilliapower.ca</v>
      </c>
      <c r="C5" s="223"/>
      <c r="D5" s="218"/>
    </row>
    <row r="6" spans="1:4" ht="18">
      <c r="A6" s="130" t="s">
        <v>2</v>
      </c>
      <c r="B6" s="218">
        <f>'1. 2001 Approved Rate Schedule'!B6</f>
        <v>2</v>
      </c>
      <c r="C6" s="223"/>
      <c r="D6" s="218"/>
    </row>
    <row r="7" spans="1:4" ht="18">
      <c r="A7" s="30" t="s">
        <v>34</v>
      </c>
      <c r="B7" s="224">
        <f>'1. 2001 Approved Rate Schedule'!B7</f>
        <v>37314</v>
      </c>
      <c r="C7" s="223"/>
      <c r="D7" s="218"/>
    </row>
    <row r="8" ht="18">
      <c r="C8" s="17"/>
    </row>
    <row r="9" ht="14.25">
      <c r="A9" s="149" t="s">
        <v>206</v>
      </c>
    </row>
    <row r="10" ht="14.25">
      <c r="A10" s="149" t="s">
        <v>307</v>
      </c>
    </row>
    <row r="11" ht="14.25">
      <c r="A11" s="149" t="s">
        <v>225</v>
      </c>
    </row>
    <row r="14" spans="1:7" ht="18">
      <c r="A14" s="114" t="s">
        <v>6</v>
      </c>
      <c r="B14" s="18"/>
      <c r="C14" s="7"/>
      <c r="D14" s="5"/>
      <c r="E14" s="16"/>
      <c r="G14" s="16"/>
    </row>
    <row r="15" spans="2:7" ht="12.75">
      <c r="B15" s="16"/>
      <c r="C15" s="16"/>
      <c r="D15" s="19"/>
      <c r="E15" s="16"/>
      <c r="F15" s="16"/>
      <c r="G15" s="16"/>
    </row>
    <row r="16" spans="1:8" ht="12.75">
      <c r="A16" t="s">
        <v>8</v>
      </c>
      <c r="B16" s="22">
        <f>('9. 2002PILs Proxy Adder Sch'!B16)+('11. Z-Factor Adder Calc'!B54)</f>
        <v>0.010861415765246307</v>
      </c>
      <c r="C16" s="16"/>
      <c r="D16" s="19"/>
      <c r="E16" s="16"/>
      <c r="F16" s="94"/>
      <c r="G16" s="22"/>
      <c r="H16" s="22"/>
    </row>
    <row r="17" spans="2:7" ht="12.75">
      <c r="B17" s="16"/>
      <c r="C17" s="16"/>
      <c r="D17" s="19"/>
      <c r="E17" s="16"/>
      <c r="F17" s="94"/>
      <c r="G17" s="16"/>
    </row>
    <row r="18" spans="1:8" ht="12.75">
      <c r="A18" t="s">
        <v>114</v>
      </c>
      <c r="B18" s="22">
        <f>('9. 2002PILs Proxy Adder Sch'!B18)+('11. Z-Factor Adder Calc'!C58)</f>
        <v>16.6</v>
      </c>
      <c r="C18" s="16"/>
      <c r="D18" s="19"/>
      <c r="E18" s="16"/>
      <c r="F18" s="94"/>
      <c r="G18" s="93"/>
      <c r="H18" s="22"/>
    </row>
    <row r="19" spans="2:7" ht="12.75">
      <c r="B19" s="16"/>
      <c r="C19" s="16"/>
      <c r="D19" s="19"/>
      <c r="E19" s="16"/>
      <c r="F19" s="16"/>
      <c r="G19" s="16"/>
    </row>
    <row r="20" spans="1:7" ht="12.75">
      <c r="A20" t="s">
        <v>9</v>
      </c>
      <c r="B20" s="22">
        <f>'1. 2001 Approved Rate Schedule'!B20</f>
        <v>0.0586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4"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v>
      </c>
      <c r="C26" s="16"/>
      <c r="D26" s="16"/>
      <c r="E26" s="16"/>
      <c r="F26" s="16"/>
      <c r="G26" s="16"/>
    </row>
    <row r="27" spans="2:7" ht="12.75">
      <c r="B27" s="16"/>
      <c r="C27" s="16"/>
      <c r="D27" s="16"/>
      <c r="E27" s="16"/>
      <c r="F27" s="16"/>
      <c r="G27" s="16"/>
    </row>
    <row r="28" spans="1:7" ht="12.75">
      <c r="A28" t="s">
        <v>114</v>
      </c>
      <c r="B28" s="22">
        <f>('9. 2002PILs Proxy Adder Sch'!B28)+('11. Z-Factor Adder Calc'!C58)</f>
        <v>0</v>
      </c>
      <c r="C28" s="16"/>
      <c r="D28" s="16"/>
      <c r="E28" s="16"/>
      <c r="F28" s="16"/>
      <c r="G28" s="16"/>
    </row>
    <row r="29" spans="2:7" ht="12.75">
      <c r="B29" s="19"/>
      <c r="C29" s="16"/>
      <c r="D29" s="16"/>
      <c r="E29" s="16"/>
      <c r="F29" s="16"/>
      <c r="G29" s="16"/>
    </row>
    <row r="30" spans="1:7" ht="12.75">
      <c r="A30" t="s">
        <v>11</v>
      </c>
      <c r="B30" s="116" t="s">
        <v>12</v>
      </c>
      <c r="C30" s="116" t="s">
        <v>13</v>
      </c>
      <c r="D30" s="117" t="s">
        <v>14</v>
      </c>
      <c r="E30" s="116" t="s">
        <v>15</v>
      </c>
      <c r="F30" s="16"/>
      <c r="G30" s="16"/>
    </row>
    <row r="31" spans="2:7" ht="12.75">
      <c r="B31" s="116"/>
      <c r="C31" s="116" t="s">
        <v>16</v>
      </c>
      <c r="D31" s="117"/>
      <c r="E31" s="116" t="s">
        <v>16</v>
      </c>
      <c r="F31" s="16"/>
      <c r="G31" s="16"/>
    </row>
    <row r="32" spans="2:7" ht="12.75">
      <c r="B32" s="116" t="s">
        <v>17</v>
      </c>
      <c r="C32" s="116" t="s">
        <v>17</v>
      </c>
      <c r="D32" s="117" t="s">
        <v>17</v>
      </c>
      <c r="E32" s="116" t="s">
        <v>17</v>
      </c>
      <c r="F32" s="16"/>
      <c r="G32" s="16"/>
    </row>
    <row r="33" spans="2:7" ht="12.75">
      <c r="B33" s="116">
        <f>'1. 2001 Approved Rate Schedule'!B33</f>
        <v>0</v>
      </c>
      <c r="C33" s="116">
        <f>'1. 2001 Approved Rate Schedule'!C33</f>
        <v>0</v>
      </c>
      <c r="D33" s="116">
        <f>'1. 2001 Approved Rate Schedule'!D33</f>
        <v>0</v>
      </c>
      <c r="E33" s="116">
        <f>'1. 2001 Approved Rate Schedule'!E33</f>
        <v>0</v>
      </c>
      <c r="F33" s="16"/>
      <c r="G33" s="16"/>
    </row>
    <row r="34" spans="2:7" ht="12.75">
      <c r="B34" s="116"/>
      <c r="C34" s="116"/>
      <c r="D34" s="116"/>
      <c r="E34" s="116"/>
      <c r="F34" s="16"/>
      <c r="G34" s="16"/>
    </row>
    <row r="35" spans="2:7" ht="12.75">
      <c r="B35" s="16"/>
      <c r="C35" s="16"/>
      <c r="D35" s="19"/>
      <c r="E35" s="16"/>
      <c r="F35" s="16"/>
      <c r="G35" s="16"/>
    </row>
    <row r="36" spans="2:7" ht="12.75">
      <c r="B36" s="16"/>
      <c r="C36" s="16"/>
      <c r="D36" s="19"/>
      <c r="E36" s="16"/>
      <c r="F36" s="16"/>
      <c r="G36" s="16"/>
    </row>
    <row r="37" spans="1:7" ht="18">
      <c r="A37" s="114"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0.013841018867831963</v>
      </c>
      <c r="C39" s="16"/>
      <c r="D39" s="19"/>
      <c r="E39" s="16"/>
      <c r="F39" s="23"/>
      <c r="G39" s="23"/>
      <c r="H39" s="22"/>
    </row>
    <row r="40" spans="2:7" ht="12.75">
      <c r="B40" s="16"/>
      <c r="C40" s="16"/>
      <c r="D40" s="19"/>
      <c r="E40" s="16"/>
      <c r="F40" s="23"/>
      <c r="G40" s="23"/>
    </row>
    <row r="41" spans="1:8" ht="12.75">
      <c r="A41" t="s">
        <v>114</v>
      </c>
      <c r="B41" s="22">
        <f>('9. 2002PILs Proxy Adder Sch'!B41)+('11. Z-Factor Adder Calc'!C82)</f>
        <v>39.68</v>
      </c>
      <c r="C41" s="16"/>
      <c r="D41" s="19"/>
      <c r="E41" s="16"/>
      <c r="F41" s="23"/>
      <c r="G41" s="23"/>
      <c r="H41" s="22"/>
    </row>
    <row r="42" spans="2:7" ht="12.75">
      <c r="B42" s="16"/>
      <c r="C42" s="16"/>
      <c r="D42" s="19"/>
      <c r="E42" s="16"/>
      <c r="F42" s="16"/>
      <c r="G42" s="16"/>
    </row>
    <row r="43" spans="1:7" ht="12.75">
      <c r="A43" t="s">
        <v>9</v>
      </c>
      <c r="B43" s="23">
        <f>'1. 2001 Approved Rate Schedule'!B43</f>
        <v>0.0586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4"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v>
      </c>
      <c r="C49" s="16"/>
      <c r="D49" s="19"/>
      <c r="E49" s="16"/>
      <c r="F49" s="16"/>
      <c r="G49" s="16"/>
    </row>
    <row r="50" spans="2:7" ht="12.75">
      <c r="B50" s="16"/>
      <c r="C50" s="16"/>
      <c r="D50" s="19"/>
      <c r="E50" s="16"/>
      <c r="F50" s="16"/>
      <c r="G50" s="16"/>
    </row>
    <row r="51" spans="1:7" ht="12.75">
      <c r="A51" t="s">
        <v>114</v>
      </c>
      <c r="B51" s="22">
        <f>('9. 2002PILs Proxy Adder Sch'!B51)+('11. Z-Factor Adder Calc'!C82)</f>
        <v>0</v>
      </c>
      <c r="C51" s="16"/>
      <c r="D51" s="19"/>
      <c r="E51" s="16"/>
      <c r="F51" s="16"/>
      <c r="G51" s="16"/>
    </row>
    <row r="52" spans="2:7" ht="12.75">
      <c r="B52" s="16"/>
      <c r="C52" s="16"/>
      <c r="D52" s="19"/>
      <c r="E52" s="16"/>
      <c r="F52" s="16"/>
      <c r="G52" s="16"/>
    </row>
    <row r="53" spans="1:7" ht="12.75">
      <c r="A53" t="s">
        <v>11</v>
      </c>
      <c r="B53" s="116" t="s">
        <v>12</v>
      </c>
      <c r="C53" s="116" t="s">
        <v>13</v>
      </c>
      <c r="D53" s="117" t="s">
        <v>14</v>
      </c>
      <c r="E53" s="116" t="s">
        <v>15</v>
      </c>
      <c r="F53" s="16"/>
      <c r="G53" s="16"/>
    </row>
    <row r="54" spans="2:7" ht="12.75">
      <c r="B54" s="116"/>
      <c r="C54" s="116" t="s">
        <v>16</v>
      </c>
      <c r="D54" s="117"/>
      <c r="E54" s="116" t="s">
        <v>16</v>
      </c>
      <c r="F54" s="16"/>
      <c r="G54" s="16"/>
    </row>
    <row r="55" spans="2:7" ht="12.75">
      <c r="B55" s="116" t="s">
        <v>17</v>
      </c>
      <c r="C55" s="116" t="s">
        <v>17</v>
      </c>
      <c r="D55" s="117" t="s">
        <v>17</v>
      </c>
      <c r="E55" s="116" t="s">
        <v>17</v>
      </c>
      <c r="F55" s="16"/>
      <c r="G55" s="16"/>
    </row>
    <row r="56" spans="2:7" ht="12.75">
      <c r="B56" s="116">
        <f>'1. 2001 Approved Rate Schedule'!B56</f>
        <v>0</v>
      </c>
      <c r="C56" s="116">
        <f>'1. 2001 Approved Rate Schedule'!C56</f>
        <v>0</v>
      </c>
      <c r="D56" s="116">
        <f>'1. 2001 Approved Rate Schedule'!D56</f>
        <v>0</v>
      </c>
      <c r="E56" s="11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4"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4.4264288304869055</v>
      </c>
      <c r="C62" s="16"/>
      <c r="D62" s="19"/>
      <c r="E62" s="16"/>
      <c r="F62" s="16"/>
      <c r="G62" s="16"/>
    </row>
    <row r="63" spans="2:7" ht="12.75">
      <c r="B63" s="16"/>
      <c r="C63" s="16"/>
      <c r="D63" s="19"/>
      <c r="E63" s="16"/>
      <c r="F63" s="16"/>
      <c r="G63" s="16"/>
    </row>
    <row r="64" spans="1:7" ht="12.75">
      <c r="A64" t="s">
        <v>114</v>
      </c>
      <c r="B64" s="22">
        <f>('9. 2002PILs Proxy Adder Sch'!B64)+('11. Z-Factor Adder Calc'!C106)</f>
        <v>394.6</v>
      </c>
      <c r="C64" s="16"/>
      <c r="D64" s="19"/>
      <c r="E64" s="16"/>
      <c r="F64" s="16"/>
      <c r="G64" s="16"/>
    </row>
    <row r="65" spans="2:7" ht="12.75">
      <c r="B65" s="16"/>
      <c r="C65" s="16"/>
      <c r="D65" s="19"/>
      <c r="E65" s="16"/>
      <c r="F65" s="16"/>
      <c r="G65" s="16"/>
    </row>
    <row r="66" spans="1:7" ht="12.75">
      <c r="A66" t="s">
        <v>23</v>
      </c>
      <c r="B66" s="23">
        <f>'1. 2001 Approved Rate Schedule'!B66</f>
        <v>5.7218</v>
      </c>
      <c r="C66" s="16"/>
      <c r="D66" s="19"/>
      <c r="E66" s="16"/>
      <c r="F66" s="16"/>
      <c r="G66" s="16"/>
    </row>
    <row r="67" spans="2:7" ht="12.75">
      <c r="B67" s="16"/>
      <c r="C67" s="16"/>
      <c r="D67" s="19"/>
      <c r="E67" s="16"/>
      <c r="F67" s="16"/>
      <c r="G67" s="16"/>
    </row>
    <row r="68" spans="1:7" ht="12.75">
      <c r="A68" t="s">
        <v>9</v>
      </c>
      <c r="B68" s="23">
        <f>'1. 2001 Approved Rate Schedule'!B68</f>
        <v>0.0412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4" t="s">
        <v>24</v>
      </c>
      <c r="B72" s="18"/>
      <c r="C72" s="7"/>
      <c r="D72" s="19"/>
      <c r="E72" s="16"/>
      <c r="F72" s="16"/>
      <c r="G72" s="16"/>
    </row>
    <row r="73" spans="1:7" ht="18">
      <c r="A73" s="17"/>
      <c r="B73" s="16"/>
      <c r="C73" s="16"/>
      <c r="D73" s="19"/>
      <c r="E73" s="16"/>
      <c r="F73" s="16"/>
      <c r="G73" s="16"/>
    </row>
    <row r="74" spans="1:7" ht="12.75">
      <c r="A74" t="s">
        <v>21</v>
      </c>
      <c r="B74" s="22">
        <f>('9. 2002PILs Proxy Adder Sch'!B74)+('11. Z-Factor Adder Calc'!B126)</f>
        <v>1.2213934059630107</v>
      </c>
      <c r="C74" s="16"/>
      <c r="D74" s="19"/>
      <c r="E74" s="16"/>
      <c r="F74" s="16"/>
      <c r="G74" s="16"/>
    </row>
    <row r="75" spans="2:7" ht="12.75">
      <c r="B75" s="16"/>
      <c r="C75" s="16"/>
      <c r="D75" s="19"/>
      <c r="E75" s="16"/>
      <c r="F75" s="16"/>
      <c r="G75" s="16"/>
    </row>
    <row r="76" spans="1:7" ht="12.75">
      <c r="A76" t="s">
        <v>114</v>
      </c>
      <c r="B76" s="22">
        <f>('9. 2002PILs Proxy Adder Sch'!B76)+('11. Z-Factor Adder Calc'!C130)</f>
        <v>758</v>
      </c>
      <c r="C76" s="16"/>
      <c r="D76" s="19"/>
      <c r="E76" s="16"/>
      <c r="F76" s="16"/>
      <c r="G76" s="16"/>
    </row>
    <row r="77" spans="2:7" ht="12.75">
      <c r="B77" s="16"/>
      <c r="C77" s="16"/>
      <c r="D77" s="19"/>
      <c r="E77" s="16"/>
      <c r="F77" s="16"/>
      <c r="G77" s="16"/>
    </row>
    <row r="78" spans="1:7" ht="12.75">
      <c r="A78" t="s">
        <v>11</v>
      </c>
      <c r="B78" s="116" t="s">
        <v>12</v>
      </c>
      <c r="C78" s="116" t="s">
        <v>14</v>
      </c>
      <c r="D78" s="116" t="s">
        <v>12</v>
      </c>
      <c r="E78" s="116" t="s">
        <v>13</v>
      </c>
      <c r="F78" s="117" t="s">
        <v>14</v>
      </c>
      <c r="G78" s="116" t="s">
        <v>15</v>
      </c>
    </row>
    <row r="79" spans="2:7" ht="12.75">
      <c r="B79" s="116"/>
      <c r="C79" s="116"/>
      <c r="D79" s="116"/>
      <c r="E79" s="116" t="s">
        <v>16</v>
      </c>
      <c r="F79" s="117"/>
      <c r="G79" s="116" t="s">
        <v>16</v>
      </c>
    </row>
    <row r="80" spans="2:7" ht="12.75">
      <c r="B80" s="116" t="s">
        <v>25</v>
      </c>
      <c r="C80" s="116" t="s">
        <v>25</v>
      </c>
      <c r="D80" s="116" t="s">
        <v>17</v>
      </c>
      <c r="E80" s="116" t="s">
        <v>17</v>
      </c>
      <c r="F80" s="117" t="s">
        <v>17</v>
      </c>
      <c r="G80" s="116" t="s">
        <v>17</v>
      </c>
    </row>
    <row r="81" spans="1:7" ht="18">
      <c r="A81" s="17"/>
      <c r="B81" s="116">
        <f>'1. 2001 Approved Rate Schedule'!B81</f>
        <v>7.89</v>
      </c>
      <c r="C81" s="116">
        <f>'1. 2001 Approved Rate Schedule'!C81</f>
        <v>6.24</v>
      </c>
      <c r="D81" s="116">
        <f>'1. 2001 Approved Rate Schedule'!D81</f>
        <v>0.0713</v>
      </c>
      <c r="E81" s="116">
        <f>'1. 2001 Approved Rate Schedule'!E81</f>
        <v>0.0418</v>
      </c>
      <c r="F81" s="116">
        <f>'1. 2001 Approved Rate Schedule'!F81</f>
        <v>0.0599</v>
      </c>
      <c r="G81" s="116">
        <f>'1. 2001 Approved Rate Schedule'!G81</f>
        <v>0.0305</v>
      </c>
    </row>
    <row r="82" spans="1:7" ht="12.75" customHeight="1">
      <c r="A82" s="17"/>
      <c r="B82" s="116"/>
      <c r="C82" s="116"/>
      <c r="D82" s="116"/>
      <c r="E82" s="116"/>
      <c r="F82" s="116"/>
      <c r="G82" s="116"/>
    </row>
    <row r="83" spans="1:7" ht="12" customHeight="1">
      <c r="A83" s="17"/>
      <c r="B83" s="116"/>
      <c r="C83" s="116"/>
      <c r="D83" s="116"/>
      <c r="E83" s="116"/>
      <c r="F83" s="116"/>
      <c r="G83" s="116"/>
    </row>
    <row r="84" spans="1:7" ht="12" customHeight="1" hidden="1" outlineLevel="1">
      <c r="A84" s="17"/>
      <c r="B84" s="16"/>
      <c r="C84" s="16"/>
      <c r="D84" s="19"/>
      <c r="E84" s="16"/>
      <c r="F84" s="16"/>
      <c r="G84" s="16"/>
    </row>
    <row r="85" spans="1:7" ht="18" hidden="1" outlineLevel="1">
      <c r="A85" s="114" t="s">
        <v>26</v>
      </c>
      <c r="B85" s="16"/>
      <c r="C85" s="16"/>
      <c r="D85" s="19"/>
      <c r="E85" s="16"/>
      <c r="F85" s="16"/>
      <c r="G85" s="16"/>
    </row>
    <row r="86" spans="2:7" ht="12.75" hidden="1" outlineLevel="1">
      <c r="B86" s="16"/>
      <c r="C86" s="16"/>
      <c r="D86" s="19"/>
      <c r="E86" s="16"/>
      <c r="F86" s="16"/>
      <c r="G86" s="16"/>
    </row>
    <row r="87" spans="1:7" ht="12.75" hidden="1" outlineLevel="1">
      <c r="A87" t="s">
        <v>21</v>
      </c>
      <c r="B87" s="22" t="e">
        <f>('9. 2002PILs Proxy Adder Sch'!B87)+('11. Z-Factor Adder Calc'!B151)</f>
        <v>#DIV/0!</v>
      </c>
      <c r="C87" s="16"/>
      <c r="D87" s="19"/>
      <c r="E87" s="16"/>
      <c r="F87" s="16"/>
      <c r="G87" s="16"/>
    </row>
    <row r="88" spans="2:7" ht="12.75" hidden="1" outlineLevel="1">
      <c r="B88" s="16"/>
      <c r="C88" s="16"/>
      <c r="D88" s="19"/>
      <c r="E88" s="16"/>
      <c r="F88" s="16"/>
      <c r="G88" s="16"/>
    </row>
    <row r="89" spans="1:7" ht="12.75" hidden="1" outlineLevel="1">
      <c r="A89" t="s">
        <v>114</v>
      </c>
      <c r="B89" s="22" t="e">
        <f>('9. 2002PILs Proxy Adder Sch'!B89)+('11. Z-Factor Adder Calc'!C155)</f>
        <v>#DIV/0!</v>
      </c>
      <c r="C89" s="16"/>
      <c r="D89" s="19"/>
      <c r="E89" s="16"/>
      <c r="F89" s="16"/>
      <c r="G89" s="16"/>
    </row>
    <row r="90" spans="2:7" ht="12.75" hidden="1" outlineLevel="1">
      <c r="B90" s="16"/>
      <c r="C90" s="16"/>
      <c r="D90" s="19"/>
      <c r="E90" s="16"/>
      <c r="F90" s="16"/>
      <c r="G90" s="16"/>
    </row>
    <row r="91" spans="1:7" ht="12.75" hidden="1" outlineLevel="1">
      <c r="A91" t="s">
        <v>11</v>
      </c>
      <c r="B91" s="116" t="s">
        <v>12</v>
      </c>
      <c r="C91" s="116" t="s">
        <v>14</v>
      </c>
      <c r="D91" s="116" t="s">
        <v>12</v>
      </c>
      <c r="E91" s="116" t="s">
        <v>13</v>
      </c>
      <c r="F91" s="117" t="s">
        <v>14</v>
      </c>
      <c r="G91" s="116" t="s">
        <v>15</v>
      </c>
    </row>
    <row r="92" spans="2:7" ht="12.75" hidden="1" outlineLevel="1">
      <c r="B92" s="116"/>
      <c r="C92" s="116"/>
      <c r="D92" s="116"/>
      <c r="E92" s="116" t="s">
        <v>16</v>
      </c>
      <c r="F92" s="117"/>
      <c r="G92" s="116" t="s">
        <v>16</v>
      </c>
    </row>
    <row r="93" spans="2:7" ht="12.75" hidden="1" outlineLevel="1">
      <c r="B93" s="116" t="s">
        <v>25</v>
      </c>
      <c r="C93" s="116" t="s">
        <v>25</v>
      </c>
      <c r="D93" s="116" t="s">
        <v>17</v>
      </c>
      <c r="E93" s="116" t="s">
        <v>17</v>
      </c>
      <c r="F93" s="117" t="s">
        <v>17</v>
      </c>
      <c r="G93" s="116" t="s">
        <v>17</v>
      </c>
    </row>
    <row r="94" spans="1:7" ht="12.75" hidden="1" outlineLevel="1">
      <c r="A94" s="5"/>
      <c r="B94" s="116">
        <f>'1. 2001 Approved Rate Schedule'!B94</f>
        <v>0</v>
      </c>
      <c r="C94" s="116">
        <f>'1. 2001 Approved Rate Schedule'!C94</f>
        <v>0</v>
      </c>
      <c r="D94" s="116">
        <f>'1. 2001 Approved Rate Schedule'!D94</f>
        <v>0</v>
      </c>
      <c r="E94" s="116">
        <f>'1. 2001 Approved Rate Schedule'!E94</f>
        <v>0</v>
      </c>
      <c r="F94" s="116">
        <f>'1. 2001 Approved Rate Schedule'!F94</f>
        <v>0</v>
      </c>
      <c r="G94" s="116">
        <f>'1. 2001 Approved Rate Schedule'!G94</f>
        <v>0</v>
      </c>
    </row>
    <row r="95" spans="2:7" ht="12.75" hidden="1" outlineLevel="1">
      <c r="B95" s="16"/>
      <c r="C95" s="16"/>
      <c r="D95" s="19"/>
      <c r="E95" s="16"/>
      <c r="F95" s="16"/>
      <c r="G95" s="16"/>
    </row>
    <row r="96" spans="2:7" ht="12.75" hidden="1" outlineLevel="1">
      <c r="B96" s="16"/>
      <c r="C96" s="16"/>
      <c r="D96" s="19"/>
      <c r="E96" s="16"/>
      <c r="F96" s="16"/>
      <c r="G96" s="16"/>
    </row>
    <row r="97" spans="2:7" ht="12.75" hidden="1" outlineLevel="1">
      <c r="B97" s="16"/>
      <c r="C97" s="16"/>
      <c r="D97" s="19"/>
      <c r="E97" s="16"/>
      <c r="F97" s="16"/>
      <c r="G97" s="16"/>
    </row>
    <row r="98" spans="1:7" ht="18" hidden="1" outlineLevel="1">
      <c r="A98" s="114" t="s">
        <v>7</v>
      </c>
      <c r="B98" s="16"/>
      <c r="C98" s="16"/>
      <c r="D98" s="19"/>
      <c r="E98" s="16"/>
      <c r="F98" s="16"/>
      <c r="G98" s="16"/>
    </row>
    <row r="99" spans="2:7" ht="12.75" hidden="1" outlineLevel="1">
      <c r="B99" s="16"/>
      <c r="C99" s="16"/>
      <c r="D99" s="19"/>
      <c r="E99" s="16"/>
      <c r="F99" s="16"/>
      <c r="G99" s="16"/>
    </row>
    <row r="100" spans="1:7" ht="12.75" hidden="1" outlineLevel="1">
      <c r="A100" t="s">
        <v>21</v>
      </c>
      <c r="B100" s="22" t="e">
        <f>('9. 2002PILs Proxy Adder Sch'!B100)+('11. Z-Factor Adder Calc'!B176)</f>
        <v>#DIV/0!</v>
      </c>
      <c r="C100" s="16"/>
      <c r="D100" s="19"/>
      <c r="E100" s="16"/>
      <c r="F100" s="16"/>
      <c r="G100" s="16"/>
    </row>
    <row r="101" spans="2:7" ht="12.75" hidden="1" outlineLevel="1">
      <c r="B101" s="16"/>
      <c r="C101" s="16"/>
      <c r="D101" s="19"/>
      <c r="E101" s="16"/>
      <c r="F101" s="16"/>
      <c r="G101" s="16"/>
    </row>
    <row r="102" spans="1:7" ht="12.75" hidden="1" outlineLevel="1">
      <c r="A102" t="s">
        <v>114</v>
      </c>
      <c r="B102" s="22" t="e">
        <f>('9. 2002PILs Proxy Adder Sch'!B102)+('11. Z-Factor Adder Calc'!C180)</f>
        <v>#DIV/0!</v>
      </c>
      <c r="C102" s="16"/>
      <c r="D102" s="19"/>
      <c r="E102" s="16"/>
      <c r="F102" s="16"/>
      <c r="G102" s="16"/>
    </row>
    <row r="103" spans="2:7" ht="12.75" hidden="1" outlineLevel="1">
      <c r="B103" s="16"/>
      <c r="C103" s="16"/>
      <c r="D103" s="19"/>
      <c r="E103" s="16"/>
      <c r="F103" s="16"/>
      <c r="G103" s="16"/>
    </row>
    <row r="104" spans="1:7" ht="12.75" hidden="1" outlineLevel="1">
      <c r="A104" t="s">
        <v>11</v>
      </c>
      <c r="B104" s="116" t="s">
        <v>12</v>
      </c>
      <c r="C104" s="116" t="s">
        <v>14</v>
      </c>
      <c r="D104" s="116" t="s">
        <v>12</v>
      </c>
      <c r="E104" s="116" t="s">
        <v>13</v>
      </c>
      <c r="F104" s="117" t="s">
        <v>14</v>
      </c>
      <c r="G104" s="116" t="s">
        <v>15</v>
      </c>
    </row>
    <row r="105" spans="2:7" ht="12.75" hidden="1" outlineLevel="1">
      <c r="B105" s="116"/>
      <c r="C105" s="116"/>
      <c r="D105" s="116"/>
      <c r="E105" s="116" t="s">
        <v>16</v>
      </c>
      <c r="F105" s="117"/>
      <c r="G105" s="116" t="s">
        <v>16</v>
      </c>
    </row>
    <row r="106" spans="2:7" ht="12.75" hidden="1" outlineLevel="1">
      <c r="B106" s="116" t="s">
        <v>25</v>
      </c>
      <c r="C106" s="116" t="s">
        <v>25</v>
      </c>
      <c r="D106" s="116" t="s">
        <v>17</v>
      </c>
      <c r="E106" s="116" t="s">
        <v>17</v>
      </c>
      <c r="F106" s="117" t="s">
        <v>17</v>
      </c>
      <c r="G106" s="116" t="s">
        <v>17</v>
      </c>
    </row>
    <row r="107" spans="1:7" ht="12.75" hidden="1" outlineLevel="1">
      <c r="A107" s="5"/>
      <c r="B107" s="116">
        <f>'1. 2001 Approved Rate Schedule'!B107</f>
        <v>0</v>
      </c>
      <c r="C107" s="116">
        <f>'1. 2001 Approved Rate Schedule'!C107</f>
        <v>0</v>
      </c>
      <c r="D107" s="116">
        <f>'1. 2001 Approved Rate Schedule'!D107</f>
        <v>0</v>
      </c>
      <c r="E107" s="116">
        <f>'1. 2001 Approved Rate Schedule'!E107</f>
        <v>0</v>
      </c>
      <c r="F107" s="116">
        <f>'1. 2001 Approved Rate Schedule'!F107</f>
        <v>0</v>
      </c>
      <c r="G107" s="116">
        <f>'1. 2001 Approved Rate Schedule'!G107</f>
        <v>0</v>
      </c>
    </row>
    <row r="108" spans="1:7" ht="12.75" hidden="1" outlineLevel="1">
      <c r="A108" s="5"/>
      <c r="B108" s="116"/>
      <c r="C108" s="116"/>
      <c r="D108" s="116"/>
      <c r="E108" s="116"/>
      <c r="F108" s="116"/>
      <c r="G108" s="116"/>
    </row>
    <row r="109" spans="1:7" ht="12.75" hidden="1" outlineLevel="1">
      <c r="A109" s="5"/>
      <c r="B109" s="116"/>
      <c r="C109" s="116"/>
      <c r="D109" s="116"/>
      <c r="E109" s="116"/>
      <c r="F109" s="116"/>
      <c r="G109" s="116"/>
    </row>
    <row r="110" spans="3:7" ht="12.75" collapsed="1">
      <c r="C110" s="16"/>
      <c r="E110" s="16"/>
      <c r="F110" s="16"/>
      <c r="G110" s="16"/>
    </row>
    <row r="111" spans="1:7" ht="18">
      <c r="A111" s="114"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7.991036645961858</v>
      </c>
      <c r="C113" s="16"/>
      <c r="D113" s="19"/>
      <c r="E113" s="16"/>
      <c r="F113" s="16"/>
      <c r="G113" s="16"/>
    </row>
    <row r="114" spans="2:7" ht="12.75">
      <c r="B114" s="16"/>
      <c r="C114" s="16"/>
      <c r="D114" s="19"/>
      <c r="E114" s="16"/>
      <c r="F114" s="16"/>
      <c r="G114" s="16"/>
    </row>
    <row r="115" spans="1:7" ht="12.75">
      <c r="A115" t="s">
        <v>117</v>
      </c>
      <c r="B115" s="22">
        <f>('9. 2002PILs Proxy Adder Sch'!B115)+('11. Z-Factor Adder Calc'!C205)</f>
        <v>4.066818473396727</v>
      </c>
      <c r="C115" s="16"/>
      <c r="D115" s="19"/>
      <c r="E115" s="16"/>
      <c r="F115" s="16"/>
      <c r="G115" s="16"/>
    </row>
    <row r="116" spans="2:7" ht="12.75">
      <c r="B116" s="16"/>
      <c r="C116" s="16"/>
      <c r="D116" s="19"/>
      <c r="E116" s="16"/>
      <c r="F116" s="16"/>
      <c r="G116" s="16"/>
    </row>
    <row r="117" spans="1:7" ht="12.75">
      <c r="A117" t="s">
        <v>23</v>
      </c>
      <c r="B117" s="16">
        <f>'1. 2001 Approved Rate Schedule'!B117</f>
        <v>18.0686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4"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0</v>
      </c>
      <c r="C123" s="16"/>
      <c r="D123" s="19"/>
      <c r="E123" s="16"/>
      <c r="F123" s="16"/>
      <c r="G123" s="16"/>
    </row>
    <row r="124" spans="2:7" ht="12.75">
      <c r="B124" s="16"/>
      <c r="C124" s="16"/>
      <c r="D124" s="19"/>
      <c r="E124" s="16"/>
      <c r="F124" s="16"/>
      <c r="G124" s="16"/>
    </row>
    <row r="125" spans="1:7" ht="12.75">
      <c r="A125" t="s">
        <v>117</v>
      </c>
      <c r="B125" s="22">
        <f>('9. 2002PILs Proxy Adder Sch'!B125)+('11. Z-Factor Adder Calc'!C205)</f>
        <v>0</v>
      </c>
      <c r="C125" s="16"/>
      <c r="D125" s="19"/>
      <c r="E125" s="16"/>
      <c r="F125" s="16"/>
      <c r="G125" s="16"/>
    </row>
    <row r="126" spans="2:7" ht="12.75">
      <c r="B126" s="16"/>
      <c r="C126" s="16"/>
      <c r="D126" s="19"/>
      <c r="E126" s="16"/>
      <c r="F126" s="16"/>
      <c r="G126" s="16"/>
    </row>
    <row r="127" spans="1:7" ht="12.75">
      <c r="A127" t="s">
        <v>11</v>
      </c>
      <c r="B127" s="116" t="s">
        <v>12</v>
      </c>
      <c r="C127" s="116" t="s">
        <v>14</v>
      </c>
      <c r="D127" s="19"/>
      <c r="E127" s="16"/>
      <c r="F127" s="16"/>
      <c r="G127" s="16"/>
    </row>
    <row r="128" spans="2:7" ht="12.75">
      <c r="B128" s="116" t="s">
        <v>25</v>
      </c>
      <c r="C128" s="116" t="s">
        <v>25</v>
      </c>
      <c r="D128" s="19"/>
      <c r="E128" s="16"/>
      <c r="F128" s="16"/>
      <c r="G128" s="16"/>
    </row>
    <row r="129" spans="2:7" ht="12.75">
      <c r="B129" s="116">
        <f>'1. 2001 Approved Rate Schedule'!B129</f>
        <v>0</v>
      </c>
      <c r="C129" s="11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4"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2.7448405788050945</v>
      </c>
      <c r="C135" s="16"/>
      <c r="D135" s="19"/>
      <c r="E135" s="16"/>
      <c r="F135" s="16"/>
      <c r="G135" s="16"/>
    </row>
    <row r="136" spans="2:7" ht="12.75">
      <c r="B136" s="16"/>
      <c r="C136" s="16"/>
      <c r="D136" s="19"/>
      <c r="E136" s="16"/>
      <c r="F136" s="16"/>
      <c r="G136" s="16"/>
    </row>
    <row r="137" spans="1:7" ht="12.75">
      <c r="A137" t="s">
        <v>117</v>
      </c>
      <c r="B137" s="22">
        <f>('9. 2002PILs Proxy Adder Sch'!B137)+('11. Z-Factor Adder Calc'!C230)</f>
        <v>1.3342071346172144</v>
      </c>
      <c r="C137" s="16"/>
      <c r="D137" s="19"/>
      <c r="E137" s="16"/>
      <c r="F137" s="16"/>
      <c r="G137" s="16"/>
    </row>
    <row r="138" spans="2:7" ht="12.75">
      <c r="B138" s="16"/>
      <c r="C138" s="16"/>
      <c r="D138" s="19"/>
      <c r="E138" s="16"/>
      <c r="F138" s="16"/>
      <c r="G138" s="16"/>
    </row>
    <row r="139" spans="1:7" ht="12.75">
      <c r="A139" t="s">
        <v>23</v>
      </c>
      <c r="B139" s="16">
        <f>'1. 2001 Approved Rate Schedule'!B139</f>
        <v>18.064</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4"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v>
      </c>
      <c r="C145" s="16"/>
      <c r="D145" s="19"/>
      <c r="E145" s="16"/>
      <c r="F145" s="16"/>
      <c r="G145" s="16"/>
    </row>
    <row r="146" spans="2:7" ht="12.75">
      <c r="B146" s="16"/>
      <c r="C146" s="16"/>
      <c r="D146" s="19"/>
      <c r="E146" s="16"/>
      <c r="F146" s="16"/>
      <c r="G146" s="16"/>
    </row>
    <row r="147" spans="1:7" ht="12.75">
      <c r="A147" t="s">
        <v>117</v>
      </c>
      <c r="B147" s="22">
        <f>('9. 2002PILs Proxy Adder Sch'!B147)+('11. Z-Factor Adder Calc'!C230)</f>
        <v>0</v>
      </c>
      <c r="C147" s="16"/>
      <c r="D147" s="19"/>
      <c r="E147" s="16"/>
      <c r="F147" s="16"/>
      <c r="G147" s="16"/>
    </row>
    <row r="148" spans="2:7" ht="12.75">
      <c r="B148" s="16"/>
      <c r="C148" s="16"/>
      <c r="D148" s="19"/>
      <c r="E148" s="16"/>
      <c r="F148" s="16"/>
      <c r="G148" s="16"/>
    </row>
    <row r="149" spans="1:7" ht="12.75">
      <c r="A149" t="s">
        <v>11</v>
      </c>
      <c r="B149" s="116" t="s">
        <v>12</v>
      </c>
      <c r="C149" s="116" t="s">
        <v>14</v>
      </c>
      <c r="D149" s="19"/>
      <c r="E149" s="16"/>
      <c r="F149" s="16"/>
      <c r="G149" s="16"/>
    </row>
    <row r="150" spans="2:7" ht="12.75">
      <c r="B150" s="116" t="s">
        <v>25</v>
      </c>
      <c r="C150" s="116" t="s">
        <v>25</v>
      </c>
      <c r="D150" s="19"/>
      <c r="E150" s="16"/>
      <c r="F150" s="16"/>
      <c r="G150" s="16"/>
    </row>
    <row r="151" spans="2:7" ht="12.75">
      <c r="B151" s="116">
        <f>'1. 2001 Approved Rate Schedule'!B151</f>
        <v>0</v>
      </c>
      <c r="C151" s="116">
        <f>'1. 2001 Approved Rate Schedule'!C151</f>
        <v>0</v>
      </c>
      <c r="E151" s="16"/>
      <c r="F151" s="16"/>
      <c r="G151" s="16"/>
    </row>
    <row r="152" spans="2:7" ht="12.75">
      <c r="B152" s="16"/>
      <c r="C152" s="16"/>
      <c r="D152" s="19"/>
      <c r="E152" s="16"/>
      <c r="F152" s="16"/>
      <c r="G152" s="16"/>
    </row>
  </sheetData>
  <sheetProtection/>
  <printOptions horizontalCentered="1"/>
  <pageMargins left="0.31496062992125984" right="0.31496062992125984" top="0.984251968503937" bottom="0.7874015748031497" header="0.5118110236220472" footer="0.5118110236220472"/>
  <pageSetup horizontalDpi="600" verticalDpi="600" orientation="portrait" scale="70" r:id="rId1"/>
  <headerFooter alignWithMargins="0">
    <oddHeader>&amp;ROrillia Power Distribution Corporation
EB-2011-0191
Filed: October 28, 2011
Appendix K</oddHeader>
    <oddFooter>&amp;C&amp;F
&amp;A&amp;RPage &amp;P
of &amp;N</oddFooter>
  </headerFooter>
</worksheet>
</file>

<file path=xl/worksheets/sheet13.xml><?xml version="1.0" encoding="utf-8"?>
<worksheet xmlns="http://schemas.openxmlformats.org/spreadsheetml/2006/main" xmlns:r="http://schemas.openxmlformats.org/officeDocument/2006/relationships">
  <dimension ref="A1:W248"/>
  <sheetViews>
    <sheetView zoomScale="75" zoomScaleNormal="75" zoomScalePageLayoutView="0" workbookViewId="0" topLeftCell="A1">
      <selection activeCell="F35" sqref="F35"/>
    </sheetView>
  </sheetViews>
  <sheetFormatPr defaultColWidth="9.140625" defaultRowHeight="12.75" outlineLevelRow="1"/>
  <cols>
    <col min="1" max="1" width="51.00390625" style="0" customWidth="1"/>
    <col min="2" max="2" width="12.421875" style="0" customWidth="1"/>
    <col min="3" max="3" width="13.28125" style="0" customWidth="1"/>
    <col min="4" max="4" width="13.140625" style="0" customWidth="1"/>
    <col min="5" max="5" width="12.00390625" style="0" customWidth="1"/>
    <col min="6" max="21" width="9.7109375" style="0" customWidth="1"/>
    <col min="22" max="22" width="2.140625" style="0" customWidth="1"/>
    <col min="23" max="23" width="9.421875" style="0" customWidth="1"/>
  </cols>
  <sheetData>
    <row r="1" ht="18">
      <c r="A1" s="17" t="s">
        <v>289</v>
      </c>
    </row>
    <row r="2" ht="18">
      <c r="A2" s="1"/>
    </row>
    <row r="3" spans="1:7" ht="18">
      <c r="A3" s="130" t="s">
        <v>0</v>
      </c>
      <c r="B3" s="222" t="str">
        <f>'1. 2001 Approved Rate Schedule'!B3</f>
        <v>ORILLIA POWER DISTRIBUTION CORPORATION</v>
      </c>
      <c r="C3" s="223"/>
      <c r="D3" s="218"/>
      <c r="E3" s="150" t="s">
        <v>1</v>
      </c>
      <c r="F3" s="228"/>
      <c r="G3" s="221" t="str">
        <f>'1. 2001 Approved Rate Schedule'!F3</f>
        <v>ED-1999-0084</v>
      </c>
    </row>
    <row r="4" spans="1:7" ht="18">
      <c r="A4" s="130" t="s">
        <v>3</v>
      </c>
      <c r="B4" s="222" t="str">
        <f>'1. 2001 Approved Rate Schedule'!B4</f>
        <v>Pat Hurley, Treasurer</v>
      </c>
      <c r="C4" s="223"/>
      <c r="D4" s="218"/>
      <c r="E4" s="150" t="s">
        <v>4</v>
      </c>
      <c r="F4" s="228"/>
      <c r="G4" s="221" t="str">
        <f>'1. 2001 Approved Rate Schedule'!F4</f>
        <v>705-326-2495 x 222</v>
      </c>
    </row>
    <row r="5" spans="1:4" ht="18">
      <c r="A5" s="30" t="s">
        <v>33</v>
      </c>
      <c r="B5" s="222" t="str">
        <f>'1. 2001 Approved Rate Schedule'!B5</f>
        <v>phurley@orilliapower.ca</v>
      </c>
      <c r="C5" s="223"/>
      <c r="D5" s="218"/>
    </row>
    <row r="6" spans="1:4" ht="18">
      <c r="A6" s="130" t="s">
        <v>2</v>
      </c>
      <c r="B6" s="218">
        <f>'1. 2001 Approved Rate Schedule'!B6</f>
        <v>2</v>
      </c>
      <c r="C6" s="223"/>
      <c r="D6" s="218"/>
    </row>
    <row r="7" spans="1:4" ht="18">
      <c r="A7" s="30" t="s">
        <v>34</v>
      </c>
      <c r="B7" s="224">
        <f>'1. 2001 Approved Rate Schedule'!B7</f>
        <v>37314</v>
      </c>
      <c r="C7" s="223"/>
      <c r="D7" s="218"/>
    </row>
    <row r="8" spans="1:3" ht="18">
      <c r="A8" s="30"/>
      <c r="C8" s="17"/>
    </row>
    <row r="9" spans="1:3" ht="18">
      <c r="A9" t="s">
        <v>253</v>
      </c>
      <c r="C9" s="17"/>
    </row>
    <row r="10" spans="1:7" ht="12.75">
      <c r="A10" s="189" t="s">
        <v>254</v>
      </c>
      <c r="B10" s="5">
        <v>1</v>
      </c>
      <c r="C10" s="5" t="s">
        <v>255</v>
      </c>
      <c r="F10" s="5">
        <v>6</v>
      </c>
      <c r="G10" s="5" t="s">
        <v>260</v>
      </c>
    </row>
    <row r="11" spans="2:7" ht="12.75">
      <c r="B11" s="5">
        <v>2</v>
      </c>
      <c r="C11" s="5" t="s">
        <v>256</v>
      </c>
      <c r="F11" s="5">
        <v>7</v>
      </c>
      <c r="G11" s="5" t="s">
        <v>261</v>
      </c>
    </row>
    <row r="12" spans="2:7" ht="12.75">
      <c r="B12" s="5">
        <v>3</v>
      </c>
      <c r="C12" s="5" t="s">
        <v>257</v>
      </c>
      <c r="F12" s="5">
        <v>8</v>
      </c>
      <c r="G12" s="5" t="s">
        <v>262</v>
      </c>
    </row>
    <row r="13" spans="2:7" ht="12.75">
      <c r="B13" s="5">
        <v>4</v>
      </c>
      <c r="C13" s="5" t="s">
        <v>258</v>
      </c>
      <c r="F13" s="5">
        <v>9</v>
      </c>
      <c r="G13" s="5" t="s">
        <v>263</v>
      </c>
    </row>
    <row r="14" spans="2:7" ht="12.75">
      <c r="B14" s="5">
        <v>5</v>
      </c>
      <c r="C14" s="5" t="s">
        <v>259</v>
      </c>
      <c r="F14" s="5">
        <v>10</v>
      </c>
      <c r="G14" s="5" t="s">
        <v>264</v>
      </c>
    </row>
    <row r="15" spans="2:7" ht="12.75">
      <c r="B15" s="5"/>
      <c r="C15" s="5"/>
      <c r="F15" s="5"/>
      <c r="G15" s="5"/>
    </row>
    <row r="16" spans="1:7" ht="12.75">
      <c r="A16" t="s">
        <v>267</v>
      </c>
      <c r="B16" s="5"/>
      <c r="C16" s="5"/>
      <c r="F16" s="5"/>
      <c r="G16" s="5"/>
    </row>
    <row r="17" spans="1:7" ht="12.75">
      <c r="A17" t="s">
        <v>266</v>
      </c>
      <c r="B17" s="5"/>
      <c r="C17" s="5"/>
      <c r="F17" s="5"/>
      <c r="G17" s="5"/>
    </row>
    <row r="18" spans="2:7" ht="12.75">
      <c r="B18" s="5"/>
      <c r="C18" s="5"/>
      <c r="F18" s="5"/>
      <c r="G18" s="5"/>
    </row>
    <row r="19" spans="1:7" ht="12.75">
      <c r="A19" s="42" t="s">
        <v>272</v>
      </c>
      <c r="B19" s="192">
        <v>0</v>
      </c>
      <c r="C19" s="5"/>
      <c r="F19" s="5"/>
      <c r="G19" s="5"/>
    </row>
    <row r="20" spans="1:23" ht="18">
      <c r="A20" s="53"/>
      <c r="B20" s="193"/>
      <c r="C20" s="169"/>
      <c r="D20" s="53"/>
      <c r="E20" s="53"/>
      <c r="F20" s="53"/>
      <c r="G20" s="53"/>
      <c r="H20" s="53"/>
      <c r="I20" s="53"/>
      <c r="J20" s="53"/>
      <c r="K20" s="53"/>
      <c r="L20" s="53"/>
      <c r="M20" s="53"/>
      <c r="N20" s="53"/>
      <c r="O20" s="53"/>
      <c r="P20" s="53"/>
      <c r="Q20" s="53"/>
      <c r="R20" s="53"/>
      <c r="S20" s="53"/>
      <c r="T20" s="53"/>
      <c r="U20" s="53"/>
      <c r="V20" s="53"/>
      <c r="W20" s="53"/>
    </row>
    <row r="21" spans="1:23" ht="12.75">
      <c r="A21" s="183" t="s">
        <v>250</v>
      </c>
      <c r="B21" s="165">
        <v>1</v>
      </c>
      <c r="C21" s="180" t="s">
        <v>251</v>
      </c>
      <c r="D21" s="165">
        <v>2</v>
      </c>
      <c r="E21" s="180" t="s">
        <v>251</v>
      </c>
      <c r="F21" s="165">
        <v>3</v>
      </c>
      <c r="G21" s="180" t="s">
        <v>251</v>
      </c>
      <c r="H21" s="165">
        <v>4</v>
      </c>
      <c r="I21" s="176" t="s">
        <v>251</v>
      </c>
      <c r="J21" s="165">
        <v>5</v>
      </c>
      <c r="K21" s="176" t="s">
        <v>251</v>
      </c>
      <c r="L21" s="165">
        <v>6</v>
      </c>
      <c r="M21" s="176" t="s">
        <v>251</v>
      </c>
      <c r="N21" s="165">
        <v>7</v>
      </c>
      <c r="O21" s="176" t="s">
        <v>251</v>
      </c>
      <c r="P21" s="165">
        <v>8</v>
      </c>
      <c r="Q21" s="176" t="s">
        <v>251</v>
      </c>
      <c r="R21" s="165">
        <v>9</v>
      </c>
      <c r="S21" s="166" t="s">
        <v>251</v>
      </c>
      <c r="T21" s="178">
        <v>10</v>
      </c>
      <c r="U21" s="176" t="s">
        <v>251</v>
      </c>
      <c r="V21" s="42"/>
      <c r="W21" s="172" t="s">
        <v>252</v>
      </c>
    </row>
    <row r="22" spans="1:23" ht="12.75">
      <c r="A22" s="183" t="s">
        <v>252</v>
      </c>
      <c r="B22" s="171"/>
      <c r="C22" s="54"/>
      <c r="D22" s="171"/>
      <c r="E22" s="54"/>
      <c r="F22" s="171"/>
      <c r="G22" s="54"/>
      <c r="H22" s="171"/>
      <c r="I22" s="54"/>
      <c r="J22" s="171"/>
      <c r="K22" s="54"/>
      <c r="L22" s="171"/>
      <c r="M22" s="54"/>
      <c r="N22" s="171"/>
      <c r="O22" s="54"/>
      <c r="P22" s="171"/>
      <c r="Q22" s="54"/>
      <c r="R22" s="171"/>
      <c r="S22" s="53"/>
      <c r="T22" s="179"/>
      <c r="U22" s="54"/>
      <c r="V22" s="53"/>
      <c r="W22" s="187">
        <f>SUM(B22:V22)</f>
        <v>0</v>
      </c>
    </row>
    <row r="23" spans="1:23" ht="12.75">
      <c r="A23" s="184" t="s">
        <v>43</v>
      </c>
      <c r="B23" s="170">
        <f>B$22*C23</f>
        <v>0</v>
      </c>
      <c r="C23" s="168">
        <f>F42</f>
        <v>0.4671386174297297</v>
      </c>
      <c r="D23" s="170">
        <f>D$22*E23</f>
        <v>0</v>
      </c>
      <c r="E23" s="177">
        <f>F42</f>
        <v>0.4671386174297297</v>
      </c>
      <c r="F23" s="170">
        <f>F$22*G23</f>
        <v>0</v>
      </c>
      <c r="G23" s="177">
        <f>F42</f>
        <v>0.4671386174297297</v>
      </c>
      <c r="H23" s="170">
        <f>H$22*I23</f>
        <v>0</v>
      </c>
      <c r="I23" s="177">
        <f>F42</f>
        <v>0.4671386174297297</v>
      </c>
      <c r="J23" s="170">
        <f>J$22*K23</f>
        <v>0</v>
      </c>
      <c r="K23" s="177">
        <f>F42</f>
        <v>0.4671386174297297</v>
      </c>
      <c r="L23" s="170">
        <f>L$22*M23</f>
        <v>0</v>
      </c>
      <c r="M23" s="177">
        <f>F42</f>
        <v>0.4671386174297297</v>
      </c>
      <c r="N23" s="170">
        <f>N$22*O23</f>
        <v>0</v>
      </c>
      <c r="O23" s="177">
        <f>F42</f>
        <v>0.4671386174297297</v>
      </c>
      <c r="P23" s="170">
        <f>P$22*Q23</f>
        <v>0</v>
      </c>
      <c r="Q23" s="177">
        <f>F42</f>
        <v>0.4671386174297297</v>
      </c>
      <c r="R23" s="170">
        <f>R$22*S23</f>
        <v>0</v>
      </c>
      <c r="S23" s="188">
        <f>F42</f>
        <v>0.4671386174297297</v>
      </c>
      <c r="T23" s="170">
        <f>T$22*U23</f>
        <v>0</v>
      </c>
      <c r="U23" s="177">
        <f>F42</f>
        <v>0.4671386174297297</v>
      </c>
      <c r="V23" s="42"/>
      <c r="W23" s="173">
        <f>B23+D23+F23+H23+J23+L23+N23+P23+R23+T23</f>
        <v>0</v>
      </c>
    </row>
    <row r="24" spans="1:23" ht="12.75">
      <c r="A24" s="184" t="s">
        <v>129</v>
      </c>
      <c r="B24" s="170">
        <f aca="true" t="shared" si="0" ref="B24:B30">B$22*C24</f>
        <v>0</v>
      </c>
      <c r="C24" s="168">
        <f aca="true" t="shared" si="1" ref="C24:C30">F43</f>
        <v>0.22118119971150785</v>
      </c>
      <c r="D24" s="170">
        <f aca="true" t="shared" si="2" ref="D24:D30">D$22*E24</f>
        <v>0</v>
      </c>
      <c r="E24" s="177">
        <f aca="true" t="shared" si="3" ref="E24:E30">F43</f>
        <v>0.22118119971150785</v>
      </c>
      <c r="F24" s="170">
        <f aca="true" t="shared" si="4" ref="F24:F30">F$22*G24</f>
        <v>0</v>
      </c>
      <c r="G24" s="177">
        <f aca="true" t="shared" si="5" ref="G24:G30">F43</f>
        <v>0.22118119971150785</v>
      </c>
      <c r="H24" s="170">
        <f aca="true" t="shared" si="6" ref="H24:H30">H$22*I24</f>
        <v>0</v>
      </c>
      <c r="I24" s="177">
        <f aca="true" t="shared" si="7" ref="I24:I30">F43</f>
        <v>0.22118119971150785</v>
      </c>
      <c r="J24" s="170">
        <f aca="true" t="shared" si="8" ref="J24:J30">J$22*K24</f>
        <v>0</v>
      </c>
      <c r="K24" s="177">
        <f aca="true" t="shared" si="9" ref="K24:K30">F43</f>
        <v>0.22118119971150785</v>
      </c>
      <c r="L24" s="170">
        <f aca="true" t="shared" si="10" ref="L24:L30">L$22*M24</f>
        <v>0</v>
      </c>
      <c r="M24" s="177">
        <f aca="true" t="shared" si="11" ref="M24:M30">F43</f>
        <v>0.22118119971150785</v>
      </c>
      <c r="N24" s="170">
        <f aca="true" t="shared" si="12" ref="N24:N30">N$22*O24</f>
        <v>0</v>
      </c>
      <c r="O24" s="177">
        <f aca="true" t="shared" si="13" ref="O24:O30">F43</f>
        <v>0.22118119971150785</v>
      </c>
      <c r="P24" s="170">
        <f aca="true" t="shared" si="14" ref="P24:P30">P$22*Q24</f>
        <v>0</v>
      </c>
      <c r="Q24" s="177">
        <f aca="true" t="shared" si="15" ref="Q24:Q30">F43</f>
        <v>0.22118119971150785</v>
      </c>
      <c r="R24" s="170">
        <f aca="true" t="shared" si="16" ref="R24:R30">R$22*S24</f>
        <v>0</v>
      </c>
      <c r="S24" s="177">
        <f aca="true" t="shared" si="17" ref="S24:S30">F43</f>
        <v>0.22118119971150785</v>
      </c>
      <c r="T24" s="170">
        <f aca="true" t="shared" si="18" ref="T24:T30">T$22*U24</f>
        <v>0</v>
      </c>
      <c r="U24" s="177">
        <f aca="true" t="shared" si="19" ref="U24:U30">F43</f>
        <v>0.22118119971150785</v>
      </c>
      <c r="V24" s="42"/>
      <c r="W24" s="173">
        <f aca="true" t="shared" si="20" ref="W24:W30">B24+D24+F24+H24+J24+L24+N24+P24+R24+T24</f>
        <v>0</v>
      </c>
    </row>
    <row r="25" spans="1:23" ht="12.75">
      <c r="A25" s="184" t="s">
        <v>130</v>
      </c>
      <c r="B25" s="170">
        <f t="shared" si="0"/>
        <v>0</v>
      </c>
      <c r="C25" s="168">
        <f t="shared" si="1"/>
        <v>0.26937373419821276</v>
      </c>
      <c r="D25" s="170">
        <f t="shared" si="2"/>
        <v>0</v>
      </c>
      <c r="E25" s="177">
        <f t="shared" si="3"/>
        <v>0.26937373419821276</v>
      </c>
      <c r="F25" s="170">
        <f t="shared" si="4"/>
        <v>0</v>
      </c>
      <c r="G25" s="177">
        <f t="shared" si="5"/>
        <v>0.26937373419821276</v>
      </c>
      <c r="H25" s="170">
        <f t="shared" si="6"/>
        <v>0</v>
      </c>
      <c r="I25" s="177">
        <f t="shared" si="7"/>
        <v>0.26937373419821276</v>
      </c>
      <c r="J25" s="170">
        <f t="shared" si="8"/>
        <v>0</v>
      </c>
      <c r="K25" s="177">
        <f t="shared" si="9"/>
        <v>0.26937373419821276</v>
      </c>
      <c r="L25" s="170">
        <f t="shared" si="10"/>
        <v>0</v>
      </c>
      <c r="M25" s="177">
        <f t="shared" si="11"/>
        <v>0.26937373419821276</v>
      </c>
      <c r="N25" s="170">
        <f t="shared" si="12"/>
        <v>0</v>
      </c>
      <c r="O25" s="177">
        <f t="shared" si="13"/>
        <v>0.26937373419821276</v>
      </c>
      <c r="P25" s="170">
        <f t="shared" si="14"/>
        <v>0</v>
      </c>
      <c r="Q25" s="177">
        <f t="shared" si="15"/>
        <v>0.26937373419821276</v>
      </c>
      <c r="R25" s="170">
        <f t="shared" si="16"/>
        <v>0</v>
      </c>
      <c r="S25" s="177">
        <f t="shared" si="17"/>
        <v>0.26937373419821276</v>
      </c>
      <c r="T25" s="170">
        <f t="shared" si="18"/>
        <v>0</v>
      </c>
      <c r="U25" s="177">
        <f t="shared" si="19"/>
        <v>0.26937373419821276</v>
      </c>
      <c r="V25" s="42"/>
      <c r="W25" s="173">
        <f t="shared" si="20"/>
        <v>0</v>
      </c>
    </row>
    <row r="26" spans="1:23" ht="12.75">
      <c r="A26" s="184" t="s">
        <v>98</v>
      </c>
      <c r="B26" s="170">
        <f t="shared" si="0"/>
        <v>0</v>
      </c>
      <c r="C26" s="168">
        <f t="shared" si="1"/>
        <v>0.029054912071276393</v>
      </c>
      <c r="D26" s="170">
        <f t="shared" si="2"/>
        <v>0</v>
      </c>
      <c r="E26" s="177">
        <f t="shared" si="3"/>
        <v>0.029054912071276393</v>
      </c>
      <c r="F26" s="170">
        <f t="shared" si="4"/>
        <v>0</v>
      </c>
      <c r="G26" s="177">
        <f t="shared" si="5"/>
        <v>0.029054912071276393</v>
      </c>
      <c r="H26" s="170">
        <f t="shared" si="6"/>
        <v>0</v>
      </c>
      <c r="I26" s="177">
        <f t="shared" si="7"/>
        <v>0.029054912071276393</v>
      </c>
      <c r="J26" s="170">
        <f t="shared" si="8"/>
        <v>0</v>
      </c>
      <c r="K26" s="177">
        <f t="shared" si="9"/>
        <v>0.029054912071276393</v>
      </c>
      <c r="L26" s="170">
        <f t="shared" si="10"/>
        <v>0</v>
      </c>
      <c r="M26" s="177">
        <f t="shared" si="11"/>
        <v>0.029054912071276393</v>
      </c>
      <c r="N26" s="170">
        <f t="shared" si="12"/>
        <v>0</v>
      </c>
      <c r="O26" s="177">
        <f t="shared" si="13"/>
        <v>0.029054912071276393</v>
      </c>
      <c r="P26" s="170">
        <f t="shared" si="14"/>
        <v>0</v>
      </c>
      <c r="Q26" s="177">
        <f t="shared" si="15"/>
        <v>0.029054912071276393</v>
      </c>
      <c r="R26" s="170">
        <f t="shared" si="16"/>
        <v>0</v>
      </c>
      <c r="S26" s="177">
        <f t="shared" si="17"/>
        <v>0.029054912071276393</v>
      </c>
      <c r="T26" s="170">
        <f t="shared" si="18"/>
        <v>0</v>
      </c>
      <c r="U26" s="177">
        <f t="shared" si="19"/>
        <v>0.029054912071276393</v>
      </c>
      <c r="V26" s="42"/>
      <c r="W26" s="173">
        <f t="shared" si="20"/>
        <v>0</v>
      </c>
    </row>
    <row r="27" spans="1:23" ht="12.75">
      <c r="A27" s="184" t="s">
        <v>5</v>
      </c>
      <c r="B27" s="170">
        <f t="shared" si="0"/>
        <v>0</v>
      </c>
      <c r="C27" s="168">
        <f t="shared" si="1"/>
        <v>0</v>
      </c>
      <c r="D27" s="170">
        <f t="shared" si="2"/>
        <v>0</v>
      </c>
      <c r="E27" s="177">
        <f t="shared" si="3"/>
        <v>0</v>
      </c>
      <c r="F27" s="170">
        <f t="shared" si="4"/>
        <v>0</v>
      </c>
      <c r="G27" s="177">
        <f t="shared" si="5"/>
        <v>0</v>
      </c>
      <c r="H27" s="170">
        <f t="shared" si="6"/>
        <v>0</v>
      </c>
      <c r="I27" s="177">
        <f t="shared" si="7"/>
        <v>0</v>
      </c>
      <c r="J27" s="170">
        <f t="shared" si="8"/>
        <v>0</v>
      </c>
      <c r="K27" s="177">
        <f t="shared" si="9"/>
        <v>0</v>
      </c>
      <c r="L27" s="170">
        <f t="shared" si="10"/>
        <v>0</v>
      </c>
      <c r="M27" s="177">
        <f t="shared" si="11"/>
        <v>0</v>
      </c>
      <c r="N27" s="170">
        <f t="shared" si="12"/>
        <v>0</v>
      </c>
      <c r="O27" s="177">
        <f t="shared" si="13"/>
        <v>0</v>
      </c>
      <c r="P27" s="170">
        <f t="shared" si="14"/>
        <v>0</v>
      </c>
      <c r="Q27" s="177">
        <f t="shared" si="15"/>
        <v>0</v>
      </c>
      <c r="R27" s="170">
        <f t="shared" si="16"/>
        <v>0</v>
      </c>
      <c r="S27" s="177">
        <f t="shared" si="17"/>
        <v>0</v>
      </c>
      <c r="T27" s="170">
        <f t="shared" si="18"/>
        <v>0</v>
      </c>
      <c r="U27" s="177">
        <f t="shared" si="19"/>
        <v>0</v>
      </c>
      <c r="V27" s="42"/>
      <c r="W27" s="173">
        <f t="shared" si="20"/>
        <v>0</v>
      </c>
    </row>
    <row r="28" spans="1:23" ht="12.75">
      <c r="A28" s="184" t="s">
        <v>46</v>
      </c>
      <c r="B28" s="170">
        <f t="shared" si="0"/>
        <v>0</v>
      </c>
      <c r="C28" s="168">
        <f t="shared" si="1"/>
        <v>0</v>
      </c>
      <c r="D28" s="170">
        <f t="shared" si="2"/>
        <v>0</v>
      </c>
      <c r="E28" s="177">
        <f t="shared" si="3"/>
        <v>0</v>
      </c>
      <c r="F28" s="170">
        <f t="shared" si="4"/>
        <v>0</v>
      </c>
      <c r="G28" s="177">
        <f t="shared" si="5"/>
        <v>0</v>
      </c>
      <c r="H28" s="170">
        <f t="shared" si="6"/>
        <v>0</v>
      </c>
      <c r="I28" s="177">
        <f t="shared" si="7"/>
        <v>0</v>
      </c>
      <c r="J28" s="170">
        <f t="shared" si="8"/>
        <v>0</v>
      </c>
      <c r="K28" s="177">
        <f t="shared" si="9"/>
        <v>0</v>
      </c>
      <c r="L28" s="170">
        <f t="shared" si="10"/>
        <v>0</v>
      </c>
      <c r="M28" s="177">
        <f t="shared" si="11"/>
        <v>0</v>
      </c>
      <c r="N28" s="170">
        <f t="shared" si="12"/>
        <v>0</v>
      </c>
      <c r="O28" s="177">
        <f t="shared" si="13"/>
        <v>0</v>
      </c>
      <c r="P28" s="170">
        <f t="shared" si="14"/>
        <v>0</v>
      </c>
      <c r="Q28" s="177">
        <f t="shared" si="15"/>
        <v>0</v>
      </c>
      <c r="R28" s="170">
        <f t="shared" si="16"/>
        <v>0</v>
      </c>
      <c r="S28" s="177">
        <f t="shared" si="17"/>
        <v>0</v>
      </c>
      <c r="T28" s="170">
        <f t="shared" si="18"/>
        <v>0</v>
      </c>
      <c r="U28" s="177">
        <f t="shared" si="19"/>
        <v>0</v>
      </c>
      <c r="V28" s="42"/>
      <c r="W28" s="173">
        <f t="shared" si="20"/>
        <v>0</v>
      </c>
    </row>
    <row r="29" spans="1:23" ht="12.75">
      <c r="A29" s="184" t="s">
        <v>44</v>
      </c>
      <c r="B29" s="170">
        <f t="shared" si="0"/>
        <v>0</v>
      </c>
      <c r="C29" s="168">
        <f t="shared" si="1"/>
        <v>0.0025467601633898163</v>
      </c>
      <c r="D29" s="170">
        <f t="shared" si="2"/>
        <v>0</v>
      </c>
      <c r="E29" s="177">
        <f t="shared" si="3"/>
        <v>0.0025467601633898163</v>
      </c>
      <c r="F29" s="170">
        <f t="shared" si="4"/>
        <v>0</v>
      </c>
      <c r="G29" s="177">
        <f t="shared" si="5"/>
        <v>0.0025467601633898163</v>
      </c>
      <c r="H29" s="170">
        <f t="shared" si="6"/>
        <v>0</v>
      </c>
      <c r="I29" s="177">
        <f t="shared" si="7"/>
        <v>0.0025467601633898163</v>
      </c>
      <c r="J29" s="170">
        <f t="shared" si="8"/>
        <v>0</v>
      </c>
      <c r="K29" s="177">
        <f t="shared" si="9"/>
        <v>0.0025467601633898163</v>
      </c>
      <c r="L29" s="170">
        <f t="shared" si="10"/>
        <v>0</v>
      </c>
      <c r="M29" s="177">
        <f t="shared" si="11"/>
        <v>0.0025467601633898163</v>
      </c>
      <c r="N29" s="170">
        <f t="shared" si="12"/>
        <v>0</v>
      </c>
      <c r="O29" s="177">
        <f t="shared" si="13"/>
        <v>0.0025467601633898163</v>
      </c>
      <c r="P29" s="170">
        <f t="shared" si="14"/>
        <v>0</v>
      </c>
      <c r="Q29" s="177">
        <f t="shared" si="15"/>
        <v>0.0025467601633898163</v>
      </c>
      <c r="R29" s="170">
        <f t="shared" si="16"/>
        <v>0</v>
      </c>
      <c r="S29" s="177">
        <f t="shared" si="17"/>
        <v>0.0025467601633898163</v>
      </c>
      <c r="T29" s="170">
        <f t="shared" si="18"/>
        <v>0</v>
      </c>
      <c r="U29" s="177">
        <f t="shared" si="19"/>
        <v>0.0025467601633898163</v>
      </c>
      <c r="V29" s="42"/>
      <c r="W29" s="173">
        <f t="shared" si="20"/>
        <v>0</v>
      </c>
    </row>
    <row r="30" spans="1:23" ht="12.75">
      <c r="A30" s="184" t="s">
        <v>45</v>
      </c>
      <c r="B30" s="170">
        <f t="shared" si="0"/>
        <v>0</v>
      </c>
      <c r="C30" s="168">
        <f t="shared" si="1"/>
        <v>0.010704776425883593</v>
      </c>
      <c r="D30" s="170">
        <f t="shared" si="2"/>
        <v>0</v>
      </c>
      <c r="E30" s="177">
        <f t="shared" si="3"/>
        <v>0.010704776425883593</v>
      </c>
      <c r="F30" s="170">
        <f t="shared" si="4"/>
        <v>0</v>
      </c>
      <c r="G30" s="177">
        <f t="shared" si="5"/>
        <v>0.010704776425883593</v>
      </c>
      <c r="H30" s="170">
        <f t="shared" si="6"/>
        <v>0</v>
      </c>
      <c r="I30" s="177">
        <f t="shared" si="7"/>
        <v>0.010704776425883593</v>
      </c>
      <c r="J30" s="170">
        <f t="shared" si="8"/>
        <v>0</v>
      </c>
      <c r="K30" s="177">
        <f t="shared" si="9"/>
        <v>0.010704776425883593</v>
      </c>
      <c r="L30" s="170">
        <f t="shared" si="10"/>
        <v>0</v>
      </c>
      <c r="M30" s="177">
        <f t="shared" si="11"/>
        <v>0.010704776425883593</v>
      </c>
      <c r="N30" s="170">
        <f t="shared" si="12"/>
        <v>0</v>
      </c>
      <c r="O30" s="177">
        <f t="shared" si="13"/>
        <v>0.010704776425883593</v>
      </c>
      <c r="P30" s="170">
        <f t="shared" si="14"/>
        <v>0</v>
      </c>
      <c r="Q30" s="177">
        <f t="shared" si="15"/>
        <v>0.010704776425883593</v>
      </c>
      <c r="R30" s="170">
        <f t="shared" si="16"/>
        <v>0</v>
      </c>
      <c r="S30" s="177">
        <f t="shared" si="17"/>
        <v>0.010704776425883593</v>
      </c>
      <c r="T30" s="170">
        <f t="shared" si="18"/>
        <v>0</v>
      </c>
      <c r="U30" s="177">
        <f t="shared" si="19"/>
        <v>0.010704776425883593</v>
      </c>
      <c r="V30" s="42"/>
      <c r="W30" s="173">
        <f t="shared" si="20"/>
        <v>0</v>
      </c>
    </row>
    <row r="31" spans="1:23" ht="12.75">
      <c r="A31" s="184"/>
      <c r="B31" s="42"/>
      <c r="C31" s="180"/>
      <c r="D31" s="42"/>
      <c r="E31" s="44"/>
      <c r="F31" s="42"/>
      <c r="G31" s="44"/>
      <c r="H31" s="42"/>
      <c r="I31" s="44"/>
      <c r="J31" s="42"/>
      <c r="K31" s="44"/>
      <c r="L31" s="42"/>
      <c r="M31" s="44"/>
      <c r="N31" s="42"/>
      <c r="O31" s="44"/>
      <c r="P31" s="42"/>
      <c r="Q31" s="44"/>
      <c r="R31" s="42"/>
      <c r="S31" s="42"/>
      <c r="T31" s="41"/>
      <c r="U31" s="44"/>
      <c r="V31" s="42"/>
      <c r="W31" s="174"/>
    </row>
    <row r="32" spans="1:23" ht="12.75">
      <c r="A32" s="184" t="s">
        <v>42</v>
      </c>
      <c r="B32" s="42"/>
      <c r="C32" s="168">
        <f>SUM(C23:C31)</f>
        <v>1</v>
      </c>
      <c r="D32" s="42"/>
      <c r="E32" s="168">
        <f>SUM(E23:E31)</f>
        <v>1</v>
      </c>
      <c r="F32" s="42"/>
      <c r="G32" s="168">
        <f>SUM(G23:G31)</f>
        <v>1</v>
      </c>
      <c r="H32" s="42"/>
      <c r="I32" s="168">
        <f>SUM(I23:I31)</f>
        <v>1</v>
      </c>
      <c r="J32" s="42"/>
      <c r="K32" s="168">
        <f>SUM(K23:K31)</f>
        <v>1</v>
      </c>
      <c r="L32" s="42"/>
      <c r="M32" s="168">
        <f>SUM(M23:M31)</f>
        <v>1</v>
      </c>
      <c r="N32" s="42"/>
      <c r="O32" s="168">
        <f>SUM(O23:O31)</f>
        <v>1</v>
      </c>
      <c r="P32" s="42"/>
      <c r="Q32" s="168">
        <f>SUM(Q23:Q31)</f>
        <v>1</v>
      </c>
      <c r="R32" s="42"/>
      <c r="S32" s="167">
        <f>SUM(S23:S31)</f>
        <v>1</v>
      </c>
      <c r="T32" s="41"/>
      <c r="U32" s="168">
        <f>SUM(U23:U31)</f>
        <v>1</v>
      </c>
      <c r="V32" s="42"/>
      <c r="W32" s="186"/>
    </row>
    <row r="33" spans="1:23" ht="18">
      <c r="A33" s="185"/>
      <c r="B33" s="42"/>
      <c r="C33" s="181"/>
      <c r="D33" s="42"/>
      <c r="E33" s="44"/>
      <c r="F33" s="42"/>
      <c r="G33" s="44"/>
      <c r="H33" s="42"/>
      <c r="I33" s="44"/>
      <c r="J33" s="42"/>
      <c r="K33" s="44"/>
      <c r="L33" s="42"/>
      <c r="M33" s="44"/>
      <c r="N33" s="42"/>
      <c r="O33" s="44"/>
      <c r="P33" s="42"/>
      <c r="Q33" s="44"/>
      <c r="R33" s="42"/>
      <c r="S33" s="42"/>
      <c r="T33" s="41"/>
      <c r="U33" s="44"/>
      <c r="V33" s="42"/>
      <c r="W33" s="173">
        <f>SUM(W23:W32)</f>
        <v>0</v>
      </c>
    </row>
    <row r="34" spans="1:23" ht="18">
      <c r="A34" s="175"/>
      <c r="B34" s="53"/>
      <c r="C34" s="182"/>
      <c r="D34" s="53"/>
      <c r="E34" s="54"/>
      <c r="F34" s="53"/>
      <c r="G34" s="54"/>
      <c r="H34" s="53"/>
      <c r="I34" s="54"/>
      <c r="J34" s="53"/>
      <c r="K34" s="54"/>
      <c r="L34" s="53"/>
      <c r="M34" s="54"/>
      <c r="N34" s="53"/>
      <c r="O34" s="54"/>
      <c r="P34" s="53"/>
      <c r="Q34" s="54"/>
      <c r="R34" s="53"/>
      <c r="S34" s="53"/>
      <c r="T34" s="52"/>
      <c r="U34" s="54"/>
      <c r="V34" s="53"/>
      <c r="W34" s="175"/>
    </row>
    <row r="35" ht="12.75">
      <c r="B35" s="5"/>
    </row>
    <row r="37" spans="2:3" ht="12.75">
      <c r="B37" s="10"/>
      <c r="C37" s="71"/>
    </row>
    <row r="40" spans="1:8" ht="63.75">
      <c r="A40" s="151" t="s">
        <v>78</v>
      </c>
      <c r="B40" s="62" t="s">
        <v>38</v>
      </c>
      <c r="C40" s="63" t="s">
        <v>39</v>
      </c>
      <c r="D40" s="63" t="s">
        <v>40</v>
      </c>
      <c r="E40" s="63" t="s">
        <v>41</v>
      </c>
      <c r="F40" s="63" t="s">
        <v>79</v>
      </c>
      <c r="G40" s="64" t="s">
        <v>265</v>
      </c>
      <c r="H40" s="28"/>
    </row>
    <row r="41" spans="1:7" ht="12.75">
      <c r="A41" s="41"/>
      <c r="B41" s="42"/>
      <c r="C41" s="43"/>
      <c r="D41" s="43"/>
      <c r="E41" s="42"/>
      <c r="F41" s="42"/>
      <c r="G41" s="44"/>
    </row>
    <row r="42" spans="1:8" ht="12.75">
      <c r="A42" s="65" t="s">
        <v>43</v>
      </c>
      <c r="B42" s="72" t="s">
        <v>48</v>
      </c>
      <c r="C42" s="55">
        <f>'6. 2001PILs DefAcct Adder Calc'!C26</f>
        <v>105203225</v>
      </c>
      <c r="D42" s="73">
        <f>'6. 2001PILs DefAcct Adder Calc'!D26</f>
        <v>10450</v>
      </c>
      <c r="E42" s="207">
        <f>'6. 2001PILs DefAcct Adder Calc'!E26</f>
        <v>2609630.5547552477</v>
      </c>
      <c r="F42" s="74">
        <f>E42/E51</f>
        <v>0.4671386174297297</v>
      </c>
      <c r="G42" s="75">
        <f aca="true" t="shared" si="21" ref="G42:G49">W23</f>
        <v>0</v>
      </c>
      <c r="H42" s="76"/>
    </row>
    <row r="43" spans="1:8" ht="12.75">
      <c r="A43" s="65" t="s">
        <v>129</v>
      </c>
      <c r="B43" s="72" t="s">
        <v>48</v>
      </c>
      <c r="C43" s="55">
        <f>'6. 2001PILs DefAcct Adder Calc'!C27</f>
        <v>47608009.800000004</v>
      </c>
      <c r="D43" s="73">
        <f>'6. 2001PILs DefAcct Adder Calc'!D27</f>
        <v>1413</v>
      </c>
      <c r="E43" s="207">
        <f>'6. 2001PILs DefAcct Adder Calc'!E27</f>
        <v>1235610.1494678936</v>
      </c>
      <c r="F43" s="74">
        <f>E43/E51</f>
        <v>0.22118119971150785</v>
      </c>
      <c r="G43" s="75">
        <f t="shared" si="21"/>
        <v>0</v>
      </c>
      <c r="H43" s="76"/>
    </row>
    <row r="44" spans="1:8" ht="12.75">
      <c r="A44" s="65" t="s">
        <v>130</v>
      </c>
      <c r="B44" s="78">
        <f>'6. 2001PILs DefAcct Adder Calc'!B28</f>
        <v>255977.33</v>
      </c>
      <c r="C44" s="79" t="s">
        <v>48</v>
      </c>
      <c r="D44" s="73">
        <f>'6. 2001PILs DefAcct Adder Calc'!D28</f>
        <v>140</v>
      </c>
      <c r="E44" s="207">
        <f>'6. 2001PILs DefAcct Adder Calc'!E28</f>
        <v>1504833.685726956</v>
      </c>
      <c r="F44" s="74">
        <f>E44/E51</f>
        <v>0.26937373419821276</v>
      </c>
      <c r="G44" s="75">
        <f t="shared" si="21"/>
        <v>0</v>
      </c>
      <c r="H44" s="76"/>
    </row>
    <row r="45" spans="1:8" ht="12.75">
      <c r="A45" s="65" t="s">
        <v>98</v>
      </c>
      <c r="B45" s="78">
        <f>'6. 2001PILs DefAcct Adder Calc'!B29</f>
        <v>154413.14</v>
      </c>
      <c r="C45" s="72" t="s">
        <v>48</v>
      </c>
      <c r="D45" s="73">
        <f>'6. 2001PILs DefAcct Adder Calc'!D29</f>
        <v>9</v>
      </c>
      <c r="E45" s="207">
        <f>'6. 2001PILs DefAcct Adder Calc'!E29</f>
        <v>162312.81995934693</v>
      </c>
      <c r="F45" s="74">
        <f>E45/E51</f>
        <v>0.029054912071276393</v>
      </c>
      <c r="G45" s="75">
        <f t="shared" si="21"/>
        <v>0</v>
      </c>
      <c r="H45" s="80"/>
    </row>
    <row r="46" spans="1:8" ht="12.75">
      <c r="A46" s="65" t="s">
        <v>5</v>
      </c>
      <c r="B46" s="78">
        <f>'6. 2001PILs DefAcct Adder Calc'!B30</f>
        <v>0</v>
      </c>
      <c r="C46" s="72" t="s">
        <v>48</v>
      </c>
      <c r="D46" s="73">
        <f>'6. 2001PILs DefAcct Adder Calc'!D30</f>
        <v>0</v>
      </c>
      <c r="E46" s="207">
        <f>'6. 2001PILs DefAcct Adder Calc'!E30</f>
        <v>0</v>
      </c>
      <c r="F46" s="74">
        <f>E46/E51</f>
        <v>0</v>
      </c>
      <c r="G46" s="75">
        <f t="shared" si="21"/>
        <v>0</v>
      </c>
      <c r="H46" s="80"/>
    </row>
    <row r="47" spans="1:8" ht="12.75">
      <c r="A47" s="65" t="s">
        <v>46</v>
      </c>
      <c r="B47" s="78">
        <f>'6. 2001PILs DefAcct Adder Calc'!B31</f>
        <v>0</v>
      </c>
      <c r="C47" s="72" t="s">
        <v>48</v>
      </c>
      <c r="D47" s="73">
        <f>'6. 2001PILs DefAcct Adder Calc'!D31</f>
        <v>0</v>
      </c>
      <c r="E47" s="207">
        <f>'6. 2001PILs DefAcct Adder Calc'!E31</f>
        <v>0</v>
      </c>
      <c r="F47" s="74">
        <f>E47/E51</f>
        <v>0</v>
      </c>
      <c r="G47" s="75">
        <f t="shared" si="21"/>
        <v>0</v>
      </c>
      <c r="H47" s="80"/>
    </row>
    <row r="48" spans="1:8" ht="12.75">
      <c r="A48" s="65" t="s">
        <v>44</v>
      </c>
      <c r="B48" s="78">
        <f>'6. 2001PILs DefAcct Adder Calc'!B32</f>
        <v>1505.586037690744</v>
      </c>
      <c r="C48" s="79" t="s">
        <v>48</v>
      </c>
      <c r="D48" s="73">
        <f>'6. 2001PILs DefAcct Adder Calc'!D32</f>
        <v>114</v>
      </c>
      <c r="E48" s="207">
        <f>'6. 2001PILs DefAcct Adder Calc'!E32</f>
        <v>14227.261224052592</v>
      </c>
      <c r="F48" s="74">
        <f>E48/E51</f>
        <v>0.0025467601633898163</v>
      </c>
      <c r="G48" s="75">
        <f t="shared" si="21"/>
        <v>0</v>
      </c>
      <c r="H48" s="76"/>
    </row>
    <row r="49" spans="1:8" ht="12.75">
      <c r="A49" s="65" t="s">
        <v>45</v>
      </c>
      <c r="B49" s="81">
        <f>'6. 2001PILs DefAcct Adder Calc'!B33</f>
        <v>6897</v>
      </c>
      <c r="C49" s="82" t="s">
        <v>48</v>
      </c>
      <c r="D49" s="83">
        <f>'6. 2001PILs DefAcct Adder Calc'!D33</f>
        <v>3444</v>
      </c>
      <c r="E49" s="216">
        <f>'6. 2001PILs DefAcct Adder Calc'!E33</f>
        <v>59801.332196672345</v>
      </c>
      <c r="F49" s="84">
        <f>E49/E51</f>
        <v>0.010704776425883593</v>
      </c>
      <c r="G49" s="85">
        <f t="shared" si="21"/>
        <v>0</v>
      </c>
      <c r="H49" s="86"/>
    </row>
    <row r="50" spans="1:8" ht="12.75">
      <c r="A50" s="65"/>
      <c r="B50" s="87"/>
      <c r="C50" s="88"/>
      <c r="D50" s="89"/>
      <c r="E50" s="210"/>
      <c r="F50" s="87"/>
      <c r="G50" s="75"/>
      <c r="H50" s="71"/>
    </row>
    <row r="51" spans="1:8" ht="12.75">
      <c r="A51" s="65" t="s">
        <v>42</v>
      </c>
      <c r="B51" s="42"/>
      <c r="C51" s="89"/>
      <c r="D51" s="87"/>
      <c r="E51" s="211">
        <f>SUM(E42:E49)</f>
        <v>5586415.803330169</v>
      </c>
      <c r="F51" s="89">
        <f>SUM(F42:F49)</f>
        <v>1</v>
      </c>
      <c r="G51" s="90">
        <f>B19</f>
        <v>0</v>
      </c>
      <c r="H51" s="71"/>
    </row>
    <row r="52" spans="1:8" ht="12.75">
      <c r="A52" s="41"/>
      <c r="B52" s="42"/>
      <c r="C52" s="42"/>
      <c r="D52" s="42"/>
      <c r="E52" s="42"/>
      <c r="F52" s="42"/>
      <c r="G52" s="51">
        <f>SUM(G42:G49)</f>
        <v>0</v>
      </c>
      <c r="H52" s="91"/>
    </row>
    <row r="53" spans="1:7" ht="12.75">
      <c r="A53" s="52"/>
      <c r="B53" s="53"/>
      <c r="C53" s="53"/>
      <c r="D53" s="53"/>
      <c r="E53" s="53"/>
      <c r="F53" s="53"/>
      <c r="G53" s="54"/>
    </row>
    <row r="55" ht="15.75">
      <c r="A55" s="67" t="s">
        <v>57</v>
      </c>
    </row>
    <row r="56" ht="10.5" customHeight="1">
      <c r="A56" s="30"/>
    </row>
    <row r="57" ht="14.25">
      <c r="A57" s="149" t="s">
        <v>187</v>
      </c>
    </row>
    <row r="58" ht="9" customHeight="1">
      <c r="A58" s="36"/>
    </row>
    <row r="59" spans="1:4" ht="51.75" customHeight="1">
      <c r="A59" s="36"/>
      <c r="B59" s="27" t="s">
        <v>50</v>
      </c>
      <c r="C59" s="27" t="s">
        <v>51</v>
      </c>
      <c r="D59" s="194" t="s">
        <v>265</v>
      </c>
    </row>
    <row r="60" spans="1:3" ht="15">
      <c r="A60" s="36"/>
      <c r="B60" s="37" t="s">
        <v>49</v>
      </c>
      <c r="C60" s="37" t="s">
        <v>49</v>
      </c>
    </row>
    <row r="61" spans="1:4" ht="15">
      <c r="A61" s="36"/>
      <c r="B61" s="38">
        <f>'3. 1999 Data &amp; add 2002 MARR'!B45</f>
        <v>0.351</v>
      </c>
      <c r="C61" s="38">
        <f>1-B61</f>
        <v>0.649</v>
      </c>
      <c r="D61" s="39">
        <f>B61+C61</f>
        <v>1</v>
      </c>
    </row>
    <row r="62" spans="2:4" ht="13.5" customHeight="1">
      <c r="B62" s="27"/>
      <c r="C62" s="27"/>
      <c r="D62" s="27"/>
    </row>
    <row r="63" spans="1:4" ht="12.75">
      <c r="A63" t="s">
        <v>273</v>
      </c>
      <c r="B63" s="71">
        <f>D63*B61</f>
        <v>0</v>
      </c>
      <c r="C63" s="71">
        <f>D63*C61</f>
        <v>0</v>
      </c>
      <c r="D63" s="71">
        <f>G42</f>
        <v>0</v>
      </c>
    </row>
    <row r="64" spans="1:4" ht="12.75">
      <c r="A64" t="s">
        <v>274</v>
      </c>
      <c r="B64" s="71"/>
      <c r="C64" s="71"/>
      <c r="D64" s="71"/>
    </row>
    <row r="65" spans="2:4" ht="12.75">
      <c r="B65" s="71"/>
      <c r="C65" s="71"/>
      <c r="D65" s="71"/>
    </row>
    <row r="66" spans="1:2" ht="12.75">
      <c r="A66" t="s">
        <v>52</v>
      </c>
      <c r="B66" s="14">
        <f>C42</f>
        <v>105203225</v>
      </c>
    </row>
    <row r="68" spans="1:3" ht="12.75">
      <c r="A68" t="s">
        <v>53</v>
      </c>
      <c r="C68" s="40">
        <f>D42</f>
        <v>10450</v>
      </c>
    </row>
    <row r="70" spans="1:2" ht="12.75">
      <c r="A70" t="s">
        <v>54</v>
      </c>
      <c r="B70" s="92">
        <f>B63/B66</f>
        <v>0</v>
      </c>
    </row>
    <row r="71" ht="12.75">
      <c r="A71" t="s">
        <v>275</v>
      </c>
    </row>
    <row r="72" ht="12.75">
      <c r="A72" t="s">
        <v>293</v>
      </c>
    </row>
    <row r="74" spans="1:3" ht="12.75">
      <c r="A74" t="s">
        <v>56</v>
      </c>
      <c r="C74" s="93">
        <f>C63/C68/12</f>
        <v>0</v>
      </c>
    </row>
    <row r="75" ht="12.75">
      <c r="A75" t="s">
        <v>276</v>
      </c>
    </row>
    <row r="76" ht="12.75">
      <c r="A76" t="s">
        <v>294</v>
      </c>
    </row>
    <row r="79" ht="15.75">
      <c r="A79" s="67" t="s">
        <v>58</v>
      </c>
    </row>
    <row r="80" ht="7.5" customHeight="1">
      <c r="A80" s="67"/>
    </row>
    <row r="81" ht="14.25">
      <c r="A81" s="149" t="s">
        <v>187</v>
      </c>
    </row>
    <row r="82" ht="8.25" customHeight="1">
      <c r="A82" s="36"/>
    </row>
    <row r="83" spans="1:4" ht="51">
      <c r="A83" s="36"/>
      <c r="B83" s="27" t="s">
        <v>50</v>
      </c>
      <c r="C83" s="27" t="s">
        <v>51</v>
      </c>
      <c r="D83" s="194" t="s">
        <v>265</v>
      </c>
    </row>
    <row r="84" spans="1:3" ht="13.5" customHeight="1">
      <c r="A84" s="36"/>
      <c r="B84" s="37" t="s">
        <v>49</v>
      </c>
      <c r="C84" s="37" t="s">
        <v>49</v>
      </c>
    </row>
    <row r="85" spans="1:4" ht="15">
      <c r="A85" s="36"/>
      <c r="B85" s="38">
        <f>'3. 1999 Data &amp; add 2002 MARR'!B68</f>
        <v>0.5043083243794382</v>
      </c>
      <c r="C85" s="38">
        <f>1-B85</f>
        <v>0.4956916756205618</v>
      </c>
      <c r="D85" s="39">
        <f>B85+C85</f>
        <v>1</v>
      </c>
    </row>
    <row r="86" spans="2:4" ht="12.75">
      <c r="B86" s="27"/>
      <c r="C86" s="27"/>
      <c r="D86" s="27"/>
    </row>
    <row r="87" spans="1:4" ht="12.75">
      <c r="A87" t="s">
        <v>273</v>
      </c>
      <c r="B87" s="71">
        <f>D87*B85</f>
        <v>0</v>
      </c>
      <c r="C87" s="71">
        <f>D87*C85</f>
        <v>0</v>
      </c>
      <c r="D87" s="71">
        <f>G43</f>
        <v>0</v>
      </c>
    </row>
    <row r="88" spans="1:4" ht="12.75">
      <c r="A88" t="s">
        <v>283</v>
      </c>
      <c r="B88" s="71"/>
      <c r="C88" s="71"/>
      <c r="D88" s="71"/>
    </row>
    <row r="89" spans="2:4" ht="12.75">
      <c r="B89" s="71"/>
      <c r="C89" s="71"/>
      <c r="D89" s="71"/>
    </row>
    <row r="90" spans="1:2" ht="12.75">
      <c r="A90" t="s">
        <v>52</v>
      </c>
      <c r="B90" s="14">
        <f>C43</f>
        <v>47608009.800000004</v>
      </c>
    </row>
    <row r="92" spans="1:3" ht="12.75">
      <c r="A92" t="s">
        <v>53</v>
      </c>
      <c r="C92" s="40">
        <f>D43</f>
        <v>1413</v>
      </c>
    </row>
    <row r="94" spans="1:2" ht="12.75">
      <c r="A94" t="s">
        <v>54</v>
      </c>
      <c r="B94" s="92">
        <f>B87/B90</f>
        <v>0</v>
      </c>
    </row>
    <row r="95" ht="12.75">
      <c r="A95" t="s">
        <v>275</v>
      </c>
    </row>
    <row r="96" ht="12.75">
      <c r="A96" t="s">
        <v>293</v>
      </c>
    </row>
    <row r="98" spans="1:3" ht="12.75">
      <c r="A98" t="s">
        <v>56</v>
      </c>
      <c r="C98" s="93">
        <f>C87/C92/12</f>
        <v>0</v>
      </c>
    </row>
    <row r="99" ht="12.75">
      <c r="A99" t="s">
        <v>276</v>
      </c>
    </row>
    <row r="100" ht="12.75">
      <c r="A100" t="s">
        <v>294</v>
      </c>
    </row>
    <row r="101" spans="2:3" ht="12.75">
      <c r="B101" s="13"/>
      <c r="C101" s="13"/>
    </row>
    <row r="102" ht="12.75">
      <c r="C102" s="71"/>
    </row>
    <row r="103" ht="15.75">
      <c r="A103" s="67" t="s">
        <v>63</v>
      </c>
    </row>
    <row r="104" ht="9" customHeight="1">
      <c r="A104" s="67"/>
    </row>
    <row r="105" ht="14.25">
      <c r="A105" s="149" t="s">
        <v>187</v>
      </c>
    </row>
    <row r="106" ht="9" customHeight="1">
      <c r="A106" s="36"/>
    </row>
    <row r="107" spans="1:4" ht="51">
      <c r="A107" s="36"/>
      <c r="B107" s="27" t="s">
        <v>50</v>
      </c>
      <c r="C107" s="27" t="s">
        <v>51</v>
      </c>
      <c r="D107" s="194" t="s">
        <v>265</v>
      </c>
    </row>
    <row r="108" spans="1:3" ht="15">
      <c r="A108" s="36"/>
      <c r="B108" s="37" t="s">
        <v>49</v>
      </c>
      <c r="C108" s="37" t="s">
        <v>49</v>
      </c>
    </row>
    <row r="109" spans="1:4" ht="15">
      <c r="A109" s="36"/>
      <c r="B109" s="38">
        <f>'3. 1999 Data &amp; add 2002 MARR'!B92</f>
        <v>0.6266062489522383</v>
      </c>
      <c r="C109" s="38">
        <f>1-B109</f>
        <v>0.37339375104776173</v>
      </c>
      <c r="D109" s="39">
        <f>B109+C109</f>
        <v>1</v>
      </c>
    </row>
    <row r="110" spans="2:4" ht="12.75">
      <c r="B110" s="27"/>
      <c r="C110" s="27"/>
      <c r="D110" s="27"/>
    </row>
    <row r="111" spans="1:4" ht="12.75">
      <c r="A111" t="s">
        <v>273</v>
      </c>
      <c r="B111" s="71">
        <f>D111*B109</f>
        <v>0</v>
      </c>
      <c r="C111" s="71">
        <f>D111*C109</f>
        <v>0</v>
      </c>
      <c r="D111" s="71">
        <f>G44</f>
        <v>0</v>
      </c>
    </row>
    <row r="112" spans="1:4" ht="12.75">
      <c r="A112" t="s">
        <v>282</v>
      </c>
      <c r="B112" s="71"/>
      <c r="C112" s="71"/>
      <c r="D112" s="71"/>
    </row>
    <row r="113" spans="2:4" ht="12.75">
      <c r="B113" s="71"/>
      <c r="C113" s="71"/>
      <c r="D113" s="71"/>
    </row>
    <row r="114" spans="1:2" ht="12.75">
      <c r="A114" t="s">
        <v>65</v>
      </c>
      <c r="B114" s="14">
        <f>B44</f>
        <v>255977.33</v>
      </c>
    </row>
    <row r="116" spans="1:3" ht="12.75">
      <c r="A116" t="s">
        <v>53</v>
      </c>
      <c r="C116" s="40">
        <f>D44</f>
        <v>140</v>
      </c>
    </row>
    <row r="118" spans="1:2" ht="12.75">
      <c r="A118" t="s">
        <v>66</v>
      </c>
      <c r="B118" s="92">
        <f>B111/B114</f>
        <v>0</v>
      </c>
    </row>
    <row r="119" ht="12.75">
      <c r="A119" t="s">
        <v>284</v>
      </c>
    </row>
    <row r="120" ht="12.75">
      <c r="A120" t="s">
        <v>293</v>
      </c>
    </row>
    <row r="122" spans="1:3" ht="12.75">
      <c r="A122" t="s">
        <v>56</v>
      </c>
      <c r="C122" s="93">
        <f>C111/C116/12</f>
        <v>0</v>
      </c>
    </row>
    <row r="123" ht="12.75">
      <c r="A123" t="s">
        <v>276</v>
      </c>
    </row>
    <row r="124" ht="12.75">
      <c r="A124" t="s">
        <v>294</v>
      </c>
    </row>
    <row r="125" spans="2:3" ht="12.75">
      <c r="B125" s="13"/>
      <c r="C125" s="13"/>
    </row>
    <row r="126" spans="2:4" ht="12.75">
      <c r="B126" s="71"/>
      <c r="C126" s="71"/>
      <c r="D126" s="71"/>
    </row>
    <row r="127" ht="15.75">
      <c r="A127" s="67" t="s">
        <v>67</v>
      </c>
    </row>
    <row r="128" ht="9" customHeight="1">
      <c r="A128" s="67"/>
    </row>
    <row r="129" ht="14.25">
      <c r="A129" s="149" t="s">
        <v>187</v>
      </c>
    </row>
    <row r="130" ht="6" customHeight="1">
      <c r="A130" s="36"/>
    </row>
    <row r="131" spans="1:4" ht="51">
      <c r="A131" s="36"/>
      <c r="B131" s="27" t="s">
        <v>50</v>
      </c>
      <c r="C131" s="27" t="s">
        <v>51</v>
      </c>
      <c r="D131" s="194" t="s">
        <v>265</v>
      </c>
    </row>
    <row r="132" spans="1:3" ht="15">
      <c r="A132" s="36"/>
      <c r="B132" s="37" t="s">
        <v>49</v>
      </c>
      <c r="C132" s="37" t="s">
        <v>49</v>
      </c>
    </row>
    <row r="133" spans="1:4" ht="15">
      <c r="A133" s="36"/>
      <c r="B133" s="38">
        <f>'3. 1999 Data &amp; add 2002 MARR'!B116</f>
        <v>0.7023292180186128</v>
      </c>
      <c r="C133" s="38">
        <f>1-B133</f>
        <v>0.2976707819813872</v>
      </c>
      <c r="D133" s="39">
        <f>B133+C133</f>
        <v>1</v>
      </c>
    </row>
    <row r="134" spans="2:4" ht="12.75">
      <c r="B134" s="27"/>
      <c r="C134" s="27"/>
      <c r="D134" s="27"/>
    </row>
    <row r="135" spans="1:4" ht="12.75">
      <c r="A135" t="s">
        <v>273</v>
      </c>
      <c r="B135" s="71">
        <f>D135*B133</f>
        <v>0</v>
      </c>
      <c r="C135" s="71">
        <f>D135*C133</f>
        <v>0</v>
      </c>
      <c r="D135" s="71">
        <f>G45</f>
        <v>0</v>
      </c>
    </row>
    <row r="136" spans="1:4" ht="12.75">
      <c r="A136" t="s">
        <v>281</v>
      </c>
      <c r="B136" s="71"/>
      <c r="C136" s="71"/>
      <c r="D136" s="71"/>
    </row>
    <row r="137" spans="2:4" ht="12.75">
      <c r="B137" s="71"/>
      <c r="C137" s="71"/>
      <c r="D137" s="71"/>
    </row>
    <row r="138" spans="1:2" ht="12.75">
      <c r="A138" t="s">
        <v>65</v>
      </c>
      <c r="B138" s="14">
        <f>B45</f>
        <v>154413.14</v>
      </c>
    </row>
    <row r="140" spans="1:3" ht="12.75">
      <c r="A140" t="s">
        <v>53</v>
      </c>
      <c r="C140" s="40">
        <f>D45</f>
        <v>9</v>
      </c>
    </row>
    <row r="142" spans="1:2" ht="12.75">
      <c r="A142" t="s">
        <v>66</v>
      </c>
      <c r="B142" s="92">
        <f>B135/B138</f>
        <v>0</v>
      </c>
    </row>
    <row r="143" ht="12.75">
      <c r="A143" t="s">
        <v>284</v>
      </c>
    </row>
    <row r="144" ht="12.75">
      <c r="A144" t="s">
        <v>293</v>
      </c>
    </row>
    <row r="146" spans="1:3" ht="12.75">
      <c r="A146" t="s">
        <v>56</v>
      </c>
      <c r="C146" s="93">
        <f>C135/C140/12</f>
        <v>0</v>
      </c>
    </row>
    <row r="147" ht="12.75">
      <c r="A147" t="s">
        <v>276</v>
      </c>
    </row>
    <row r="148" ht="12.75">
      <c r="A148" t="s">
        <v>294</v>
      </c>
    </row>
    <row r="149" spans="2:3" ht="12.75">
      <c r="B149" s="13"/>
      <c r="C149" s="13"/>
    </row>
    <row r="151" ht="15.75" hidden="1" outlineLevel="1">
      <c r="A151" s="67" t="s">
        <v>69</v>
      </c>
    </row>
    <row r="152" ht="10.5" customHeight="1" hidden="1" outlineLevel="1">
      <c r="A152" s="67"/>
    </row>
    <row r="153" ht="14.25" hidden="1" outlineLevel="1">
      <c r="A153" s="149" t="s">
        <v>187</v>
      </c>
    </row>
    <row r="154" ht="6" customHeight="1" hidden="1" outlineLevel="1">
      <c r="A154" s="36"/>
    </row>
    <row r="155" spans="1:4" ht="51" hidden="1" outlineLevel="1">
      <c r="A155" s="36"/>
      <c r="B155" s="27" t="s">
        <v>50</v>
      </c>
      <c r="C155" s="27" t="s">
        <v>51</v>
      </c>
      <c r="D155" s="194" t="s">
        <v>265</v>
      </c>
    </row>
    <row r="156" spans="1:3" ht="15" hidden="1" outlineLevel="1">
      <c r="A156" s="36"/>
      <c r="B156" s="37" t="s">
        <v>49</v>
      </c>
      <c r="C156" s="37" t="s">
        <v>49</v>
      </c>
    </row>
    <row r="157" spans="1:4" ht="15" hidden="1" outlineLevel="1">
      <c r="A157" s="36"/>
      <c r="B157" s="38">
        <f>'3. 1999 Data &amp; add 2002 MARR'!B140</f>
        <v>0</v>
      </c>
      <c r="C157" s="38">
        <f>1-B157</f>
        <v>1</v>
      </c>
      <c r="D157" s="39">
        <f>B157+C157</f>
        <v>1</v>
      </c>
    </row>
    <row r="158" spans="2:4" ht="12.75" hidden="1" outlineLevel="1">
      <c r="B158" s="27"/>
      <c r="C158" s="27"/>
      <c r="D158" s="27"/>
    </row>
    <row r="159" spans="2:4" ht="12.75" hidden="1" outlineLevel="1">
      <c r="B159" s="27"/>
      <c r="C159" s="27"/>
      <c r="D159" s="27"/>
    </row>
    <row r="160" spans="1:4" ht="12.75" hidden="1" outlineLevel="1">
      <c r="A160" t="s">
        <v>273</v>
      </c>
      <c r="B160" s="71">
        <f>D160*B157</f>
        <v>0</v>
      </c>
      <c r="C160" s="71">
        <f>D160*C157</f>
        <v>0</v>
      </c>
      <c r="D160" s="71">
        <f>G46</f>
        <v>0</v>
      </c>
    </row>
    <row r="161" spans="1:4" ht="12.75" hidden="1" outlineLevel="1">
      <c r="A161" t="s">
        <v>280</v>
      </c>
      <c r="B161" s="71"/>
      <c r="C161" s="71"/>
      <c r="D161" s="71"/>
    </row>
    <row r="162" spans="2:4" ht="12.75" hidden="1" outlineLevel="1">
      <c r="B162" s="71"/>
      <c r="C162" s="71"/>
      <c r="D162" s="71"/>
    </row>
    <row r="163" spans="1:2" ht="12.75" hidden="1" outlineLevel="1">
      <c r="A163" t="s">
        <v>65</v>
      </c>
      <c r="B163" s="14">
        <f>B46</f>
        <v>0</v>
      </c>
    </row>
    <row r="164" ht="12.75" hidden="1" outlineLevel="1"/>
    <row r="165" spans="1:3" ht="12.75" hidden="1" outlineLevel="1">
      <c r="A165" t="s">
        <v>53</v>
      </c>
      <c r="C165" s="40">
        <f>D46</f>
        <v>0</v>
      </c>
    </row>
    <row r="166" ht="12.75" hidden="1" outlineLevel="1"/>
    <row r="167" spans="1:2" ht="12.75" hidden="1" outlineLevel="1">
      <c r="A167" t="s">
        <v>66</v>
      </c>
      <c r="B167" s="92" t="e">
        <f>B160/B163</f>
        <v>#DIV/0!</v>
      </c>
    </row>
    <row r="168" ht="12.75" hidden="1" outlineLevel="1">
      <c r="A168" t="s">
        <v>284</v>
      </c>
    </row>
    <row r="169" ht="12.75" hidden="1" outlineLevel="1">
      <c r="A169" t="s">
        <v>293</v>
      </c>
    </row>
    <row r="170" ht="12.75" hidden="1" outlineLevel="1"/>
    <row r="171" spans="1:3" ht="12.75" hidden="1" outlineLevel="1">
      <c r="A171" t="s">
        <v>56</v>
      </c>
      <c r="C171" s="93" t="e">
        <f>C160/C165/12</f>
        <v>#DIV/0!</v>
      </c>
    </row>
    <row r="172" ht="12.75" hidden="1" outlineLevel="1">
      <c r="A172" t="s">
        <v>276</v>
      </c>
    </row>
    <row r="173" ht="12.75" hidden="1" outlineLevel="1">
      <c r="A173" t="s">
        <v>294</v>
      </c>
    </row>
    <row r="174" spans="2:3" ht="12.75" hidden="1" outlineLevel="1">
      <c r="B174" s="13"/>
      <c r="C174" s="13"/>
    </row>
    <row r="175" ht="12.75" hidden="1" outlineLevel="1"/>
    <row r="176" ht="15.75" hidden="1" outlineLevel="1">
      <c r="A176" s="67" t="s">
        <v>71</v>
      </c>
    </row>
    <row r="177" ht="10.5" customHeight="1" hidden="1" outlineLevel="1">
      <c r="A177" s="67"/>
    </row>
    <row r="178" ht="14.25" hidden="1" outlineLevel="1">
      <c r="A178" s="149" t="s">
        <v>187</v>
      </c>
    </row>
    <row r="179" ht="9" customHeight="1" hidden="1" outlineLevel="1">
      <c r="A179" s="36"/>
    </row>
    <row r="180" spans="1:4" ht="51" hidden="1" outlineLevel="1">
      <c r="A180" s="36"/>
      <c r="B180" s="27" t="s">
        <v>50</v>
      </c>
      <c r="C180" s="27" t="s">
        <v>51</v>
      </c>
      <c r="D180" s="194" t="s">
        <v>265</v>
      </c>
    </row>
    <row r="181" spans="1:3" ht="15" hidden="1" outlineLevel="1">
      <c r="A181" s="36"/>
      <c r="B181" s="37" t="s">
        <v>49</v>
      </c>
      <c r="C181" s="37" t="s">
        <v>49</v>
      </c>
    </row>
    <row r="182" spans="1:4" ht="15" hidden="1" outlineLevel="1">
      <c r="A182" s="36"/>
      <c r="B182" s="38">
        <f>'3. 1999 Data &amp; add 2002 MARR'!B165</f>
        <v>0</v>
      </c>
      <c r="C182" s="38">
        <f>1-B182</f>
        <v>1</v>
      </c>
      <c r="D182" s="39">
        <f>B182+C182</f>
        <v>1</v>
      </c>
    </row>
    <row r="183" spans="2:4" ht="12.75" hidden="1" outlineLevel="1">
      <c r="B183" s="27"/>
      <c r="C183" s="27"/>
      <c r="D183" s="27"/>
    </row>
    <row r="184" spans="2:4" ht="12.75" hidden="1" outlineLevel="1">
      <c r="B184" s="27"/>
      <c r="C184" s="27"/>
      <c r="D184" s="27"/>
    </row>
    <row r="185" spans="1:4" ht="12.75" hidden="1" outlineLevel="1">
      <c r="A185" t="s">
        <v>273</v>
      </c>
      <c r="B185" s="71">
        <f>D185*B182</f>
        <v>0</v>
      </c>
      <c r="C185" s="71">
        <f>D185*C182</f>
        <v>0</v>
      </c>
      <c r="D185" s="71">
        <f>G47</f>
        <v>0</v>
      </c>
    </row>
    <row r="186" spans="1:4" ht="12.75" hidden="1" outlineLevel="1">
      <c r="A186" t="s">
        <v>279</v>
      </c>
      <c r="B186" s="71"/>
      <c r="C186" s="71"/>
      <c r="D186" s="71"/>
    </row>
    <row r="187" spans="2:4" ht="12.75" hidden="1" outlineLevel="1">
      <c r="B187" s="71"/>
      <c r="C187" s="71"/>
      <c r="D187" s="71"/>
    </row>
    <row r="188" spans="1:2" ht="12.75" hidden="1" outlineLevel="1">
      <c r="A188" t="s">
        <v>65</v>
      </c>
      <c r="B188" s="14">
        <f>B47</f>
        <v>0</v>
      </c>
    </row>
    <row r="189" ht="12.75" hidden="1" outlineLevel="1"/>
    <row r="190" spans="1:3" ht="12.75" hidden="1" outlineLevel="1">
      <c r="A190" t="s">
        <v>53</v>
      </c>
      <c r="C190" s="40">
        <f>D47</f>
        <v>0</v>
      </c>
    </row>
    <row r="191" ht="12.75" hidden="1" outlineLevel="1"/>
    <row r="192" spans="1:2" ht="12.75" hidden="1" outlineLevel="1">
      <c r="A192" t="s">
        <v>66</v>
      </c>
      <c r="B192" s="92" t="e">
        <f>B185/B188</f>
        <v>#DIV/0!</v>
      </c>
    </row>
    <row r="193" ht="12.75" hidden="1" outlineLevel="1">
      <c r="A193" t="s">
        <v>284</v>
      </c>
    </row>
    <row r="194" ht="12.75" hidden="1" outlineLevel="1">
      <c r="A194" t="s">
        <v>293</v>
      </c>
    </row>
    <row r="195" ht="12.75" hidden="1" outlineLevel="1"/>
    <row r="196" spans="1:3" ht="12.75" hidden="1" outlineLevel="1">
      <c r="A196" t="s">
        <v>56</v>
      </c>
      <c r="C196" s="93" t="e">
        <f>C185/C190/12</f>
        <v>#DIV/0!</v>
      </c>
    </row>
    <row r="197" ht="12.75" hidden="1" outlineLevel="1">
      <c r="A197" t="s">
        <v>276</v>
      </c>
    </row>
    <row r="198" ht="12.75" hidden="1" outlineLevel="1">
      <c r="A198" t="s">
        <v>294</v>
      </c>
    </row>
    <row r="199" ht="12.75" collapsed="1"/>
    <row r="201" ht="15.75">
      <c r="A201" s="67" t="s">
        <v>80</v>
      </c>
    </row>
    <row r="202" ht="6.75" customHeight="1">
      <c r="A202" s="67"/>
    </row>
    <row r="203" ht="14.25">
      <c r="A203" s="149" t="s">
        <v>187</v>
      </c>
    </row>
    <row r="204" ht="6.75" customHeight="1">
      <c r="A204" s="36"/>
    </row>
    <row r="205" spans="1:4" ht="51">
      <c r="A205" s="36"/>
      <c r="B205" s="27" t="s">
        <v>50</v>
      </c>
      <c r="C205" s="27" t="s">
        <v>51</v>
      </c>
      <c r="D205" s="194" t="s">
        <v>265</v>
      </c>
    </row>
    <row r="206" spans="1:3" ht="15">
      <c r="A206" s="36"/>
      <c r="B206" s="37" t="s">
        <v>49</v>
      </c>
      <c r="C206" s="37" t="s">
        <v>49</v>
      </c>
    </row>
    <row r="207" spans="1:4" ht="15">
      <c r="A207" s="36"/>
      <c r="B207" s="38">
        <f>'3. 1999 Data &amp; add 2002 MARR'!B190</f>
        <v>0.6</v>
      </c>
      <c r="C207" s="38">
        <f>1-B207</f>
        <v>0.4</v>
      </c>
      <c r="D207" s="39">
        <f>B207+C207</f>
        <v>1</v>
      </c>
    </row>
    <row r="208" spans="2:4" ht="12.75">
      <c r="B208" s="27"/>
      <c r="C208" s="27"/>
      <c r="D208" s="27"/>
    </row>
    <row r="209" spans="2:4" ht="12.75">
      <c r="B209" s="27"/>
      <c r="C209" s="27"/>
      <c r="D209" s="27"/>
    </row>
    <row r="210" spans="1:4" ht="12.75">
      <c r="A210" t="s">
        <v>273</v>
      </c>
      <c r="B210" s="71">
        <f>D210*B207</f>
        <v>0</v>
      </c>
      <c r="C210" s="71">
        <f>D210*C207</f>
        <v>0</v>
      </c>
      <c r="D210" s="71">
        <f>G48</f>
        <v>0</v>
      </c>
    </row>
    <row r="211" spans="1:4" ht="12.75">
      <c r="A211" t="s">
        <v>278</v>
      </c>
      <c r="B211" s="71"/>
      <c r="C211" s="71"/>
      <c r="D211" s="71"/>
    </row>
    <row r="212" spans="2:4" ht="12.75">
      <c r="B212" s="71"/>
      <c r="C212" s="71"/>
      <c r="D212" s="71"/>
    </row>
    <row r="213" spans="1:2" ht="12.75">
      <c r="A213" t="s">
        <v>65</v>
      </c>
      <c r="B213" s="14">
        <f>B48</f>
        <v>1505.586037690744</v>
      </c>
    </row>
    <row r="215" spans="1:3" ht="12.75">
      <c r="A215" t="s">
        <v>53</v>
      </c>
      <c r="C215" s="40">
        <f>D48</f>
        <v>114</v>
      </c>
    </row>
    <row r="217" spans="1:2" ht="12.75">
      <c r="A217" t="s">
        <v>66</v>
      </c>
      <c r="B217" s="92">
        <f>B210/B213</f>
        <v>0</v>
      </c>
    </row>
    <row r="218" ht="12.75">
      <c r="A218" t="s">
        <v>284</v>
      </c>
    </row>
    <row r="219" ht="12.75">
      <c r="A219" t="s">
        <v>293</v>
      </c>
    </row>
    <row r="221" spans="1:3" ht="12.75">
      <c r="A221" t="s">
        <v>56</v>
      </c>
      <c r="C221" s="93">
        <f>C210/C215/12</f>
        <v>0</v>
      </c>
    </row>
    <row r="222" ht="12.75">
      <c r="A222" t="s">
        <v>276</v>
      </c>
    </row>
    <row r="223" ht="12.75">
      <c r="A223" t="s">
        <v>294</v>
      </c>
    </row>
    <row r="226" ht="15.75">
      <c r="A226" s="67" t="s">
        <v>73</v>
      </c>
    </row>
    <row r="227" ht="9.75" customHeight="1">
      <c r="A227" s="67"/>
    </row>
    <row r="228" ht="14.25">
      <c r="A228" s="149" t="s">
        <v>187</v>
      </c>
    </row>
    <row r="229" ht="9" customHeight="1">
      <c r="A229" s="36"/>
    </row>
    <row r="230" spans="1:4" ht="51">
      <c r="A230" s="36"/>
      <c r="B230" s="27" t="s">
        <v>50</v>
      </c>
      <c r="C230" s="27" t="s">
        <v>51</v>
      </c>
      <c r="D230" s="194" t="s">
        <v>265</v>
      </c>
    </row>
    <row r="231" spans="1:3" ht="15">
      <c r="A231" s="36"/>
      <c r="B231" s="37" t="s">
        <v>49</v>
      </c>
      <c r="C231" s="37" t="s">
        <v>49</v>
      </c>
    </row>
    <row r="232" spans="1:4" ht="15">
      <c r="A232" s="36"/>
      <c r="B232" s="38">
        <f>'3. 1999 Data &amp; add 2002 MARR'!B215</f>
        <v>0.2575632563316582</v>
      </c>
      <c r="C232" s="38">
        <f>1-B232</f>
        <v>0.7424367436683418</v>
      </c>
      <c r="D232" s="39">
        <f>B232+C232</f>
        <v>1</v>
      </c>
    </row>
    <row r="233" spans="2:4" ht="12.75">
      <c r="B233" s="27"/>
      <c r="C233" s="27"/>
      <c r="D233" s="27"/>
    </row>
    <row r="234" spans="2:4" ht="12.75">
      <c r="B234" s="27"/>
      <c r="C234" s="27"/>
      <c r="D234" s="27"/>
    </row>
    <row r="235" spans="1:4" ht="12.75">
      <c r="A235" t="s">
        <v>273</v>
      </c>
      <c r="B235" s="71">
        <f>D235*B232</f>
        <v>0</v>
      </c>
      <c r="C235" s="71">
        <f>D235*C232</f>
        <v>0</v>
      </c>
      <c r="D235" s="71">
        <f>G49</f>
        <v>0</v>
      </c>
    </row>
    <row r="236" spans="1:4" ht="12.75">
      <c r="A236" t="s">
        <v>277</v>
      </c>
      <c r="B236" s="71"/>
      <c r="C236" s="71"/>
      <c r="D236" s="71"/>
    </row>
    <row r="237" spans="2:4" ht="12.75">
      <c r="B237" s="71"/>
      <c r="C237" s="71"/>
      <c r="D237" s="71"/>
    </row>
    <row r="238" spans="1:2" ht="12.75">
      <c r="A238" t="s">
        <v>65</v>
      </c>
      <c r="B238" s="14">
        <f>B49</f>
        <v>6897</v>
      </c>
    </row>
    <row r="240" spans="1:3" ht="12.75">
      <c r="A240" t="s">
        <v>81</v>
      </c>
      <c r="C240" s="40">
        <f>D49</f>
        <v>3444</v>
      </c>
    </row>
    <row r="242" spans="1:2" ht="12.75">
      <c r="A242" t="s">
        <v>66</v>
      </c>
      <c r="B242" s="92">
        <f>B235/B238</f>
        <v>0</v>
      </c>
    </row>
    <row r="243" ht="12.75">
      <c r="A243" t="s">
        <v>284</v>
      </c>
    </row>
    <row r="244" ht="12.75">
      <c r="A244" t="s">
        <v>293</v>
      </c>
    </row>
    <row r="246" spans="1:3" ht="12.75">
      <c r="A246" t="s">
        <v>56</v>
      </c>
      <c r="C246" s="93">
        <f>C235/C240/12</f>
        <v>0</v>
      </c>
    </row>
    <row r="247" ht="12.75">
      <c r="A247" t="s">
        <v>276</v>
      </c>
    </row>
    <row r="248" ht="12.75">
      <c r="A248" t="s">
        <v>294</v>
      </c>
    </row>
  </sheetData>
  <sheetProtection/>
  <printOptions horizontalCentered="1"/>
  <pageMargins left="0.11811023622047245" right="0.11811023622047245" top="0.984251968503937" bottom="0.7874015748031497" header="0.5118110236220472" footer="0.5118110236220472"/>
  <pageSetup fitToHeight="6" horizontalDpi="600" verticalDpi="600" orientation="landscape" scale="50" r:id="rId1"/>
  <headerFooter alignWithMargins="0">
    <oddHeader>&amp;ROrillia Power Distribution Corporation
EB-2011-0191
Filed: October 28, 2011
Appendix K</oddHeader>
    <oddFooter>&amp;C&amp;F
&amp;A&amp;RPage &amp;P
of &amp;N</oddFooter>
  </headerFooter>
  <rowBreaks count="3" manualBreakCount="3">
    <brk id="53" max="22" man="1"/>
    <brk id="101" max="22" man="1"/>
    <brk id="198" max="22" man="1"/>
  </rowBreaks>
</worksheet>
</file>

<file path=xl/worksheets/sheet1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F35" sqref="F3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 min="8" max="8" width="2.28125" style="0" customWidth="1"/>
  </cols>
  <sheetData>
    <row r="1" ht="18">
      <c r="A1" s="17" t="s">
        <v>290</v>
      </c>
    </row>
    <row r="3" spans="1:6" ht="18">
      <c r="A3" s="130" t="s">
        <v>0</v>
      </c>
      <c r="B3" s="222" t="str">
        <f>'1. 2001 Approved Rate Schedule'!B3</f>
        <v>ORILLIA POWER DISTRIBUTION CORPORATION</v>
      </c>
      <c r="C3" s="223"/>
      <c r="D3" s="218"/>
      <c r="E3" s="130" t="s">
        <v>1</v>
      </c>
      <c r="F3" s="221" t="str">
        <f>'1. 2001 Approved Rate Schedule'!F3</f>
        <v>ED-1999-0084</v>
      </c>
    </row>
    <row r="4" spans="1:6" ht="18">
      <c r="A4" s="130" t="s">
        <v>3</v>
      </c>
      <c r="B4" s="222" t="str">
        <f>'1. 2001 Approved Rate Schedule'!B4</f>
        <v>Pat Hurley, Treasurer</v>
      </c>
      <c r="C4" s="223"/>
      <c r="D4" s="218"/>
      <c r="E4" s="130" t="s">
        <v>4</v>
      </c>
      <c r="F4" s="221" t="str">
        <f>'1. 2001 Approved Rate Schedule'!F4</f>
        <v>705-326-2495 x 222</v>
      </c>
    </row>
    <row r="5" spans="1:4" ht="18">
      <c r="A5" s="30" t="s">
        <v>33</v>
      </c>
      <c r="B5" s="222" t="str">
        <f>'1. 2001 Approved Rate Schedule'!B5</f>
        <v>phurley@orilliapower.ca</v>
      </c>
      <c r="C5" s="223"/>
      <c r="D5" s="218"/>
    </row>
    <row r="6" spans="1:4" ht="18">
      <c r="A6" s="130" t="s">
        <v>2</v>
      </c>
      <c r="B6" s="218">
        <f>'1. 2001 Approved Rate Schedule'!B6</f>
        <v>2</v>
      </c>
      <c r="C6" s="223"/>
      <c r="D6" s="218"/>
    </row>
    <row r="7" spans="1:4" ht="18">
      <c r="A7" s="30" t="s">
        <v>34</v>
      </c>
      <c r="B7" s="224">
        <f>'1. 2001 Approved Rate Schedule'!B7</f>
        <v>37314</v>
      </c>
      <c r="C7" s="223"/>
      <c r="D7" s="218"/>
    </row>
    <row r="8" spans="2:4" ht="18">
      <c r="B8" s="218"/>
      <c r="C8" s="223"/>
      <c r="D8" s="218"/>
    </row>
    <row r="9" ht="14.25">
      <c r="A9" s="149" t="s">
        <v>206</v>
      </c>
    </row>
    <row r="10" ht="14.25">
      <c r="A10" s="149" t="s">
        <v>224</v>
      </c>
    </row>
    <row r="11" ht="14.25">
      <c r="A11" s="149" t="s">
        <v>291</v>
      </c>
    </row>
    <row r="14" spans="1:7" ht="18">
      <c r="A14" s="114" t="s">
        <v>6</v>
      </c>
      <c r="B14" s="18"/>
      <c r="C14" s="7"/>
      <c r="D14" s="5"/>
      <c r="E14" s="16"/>
      <c r="G14" s="16"/>
    </row>
    <row r="15" spans="2:7" ht="12.75">
      <c r="B15" s="16"/>
      <c r="C15" s="16"/>
      <c r="D15" s="19"/>
      <c r="E15" s="16"/>
      <c r="F15" s="16"/>
      <c r="G15" s="16"/>
    </row>
    <row r="16" spans="1:8" ht="12.75">
      <c r="A16" t="s">
        <v>8</v>
      </c>
      <c r="B16" s="16">
        <f>('12. Z-Factor Adder Sch'!B16)+('13. Transition Cost Adder Calc'!B70)</f>
        <v>0.010861415765246307</v>
      </c>
      <c r="C16" s="16"/>
      <c r="D16" s="19"/>
      <c r="E16" s="16"/>
      <c r="F16" s="94"/>
      <c r="G16" s="22"/>
      <c r="H16" s="22"/>
    </row>
    <row r="17" spans="2:7" ht="12.75">
      <c r="B17" s="16"/>
      <c r="C17" s="16"/>
      <c r="D17" s="19"/>
      <c r="E17" s="16"/>
      <c r="F17" s="94"/>
      <c r="G17" s="16"/>
    </row>
    <row r="18" spans="1:8" ht="12.75">
      <c r="A18" t="s">
        <v>114</v>
      </c>
      <c r="B18" s="16">
        <f>ROUND(('12. Z-Factor Adder Sch'!B18)+('13. Transition Cost Adder Calc'!C74),1)</f>
        <v>16.6</v>
      </c>
      <c r="C18" s="16"/>
      <c r="D18" s="19"/>
      <c r="E18" s="16"/>
      <c r="F18" s="94"/>
      <c r="G18" s="93"/>
      <c r="H18" s="22"/>
    </row>
    <row r="19" spans="2:7" ht="12.75">
      <c r="B19" s="16"/>
      <c r="C19" s="16"/>
      <c r="D19" s="19"/>
      <c r="E19" s="16"/>
      <c r="F19" s="16"/>
      <c r="G19" s="16"/>
    </row>
    <row r="20" spans="1:7" ht="12.75">
      <c r="A20" t="s">
        <v>9</v>
      </c>
      <c r="B20" s="16">
        <f>'1. 2001 Approved Rate Schedule'!B20</f>
        <v>0.0586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4"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v>
      </c>
      <c r="C26" s="16"/>
      <c r="D26" s="16"/>
      <c r="E26" s="16"/>
      <c r="F26" s="16"/>
      <c r="G26" s="16"/>
    </row>
    <row r="27" spans="2:7" ht="12.75">
      <c r="B27" s="16"/>
      <c r="C27" s="16"/>
      <c r="D27" s="16"/>
      <c r="E27" s="16"/>
      <c r="F27" s="16"/>
      <c r="G27" s="16"/>
    </row>
    <row r="28" spans="1:7" ht="12.75">
      <c r="A28" t="s">
        <v>114</v>
      </c>
      <c r="B28" s="16">
        <f>('12. Z-Factor Adder Sch'!B28)+('13. Transition Cost Adder Calc'!C74)</f>
        <v>0</v>
      </c>
      <c r="C28" s="16"/>
      <c r="D28" s="16"/>
      <c r="E28" s="16"/>
      <c r="F28" s="16"/>
      <c r="G28" s="16"/>
    </row>
    <row r="29" spans="2:7" ht="12.75">
      <c r="B29" s="19"/>
      <c r="C29" s="16"/>
      <c r="D29" s="16"/>
      <c r="E29" s="16"/>
      <c r="F29" s="16"/>
      <c r="G29" s="16"/>
    </row>
    <row r="30" spans="1:7" ht="12.75">
      <c r="A30" t="s">
        <v>11</v>
      </c>
      <c r="B30" s="116" t="s">
        <v>12</v>
      </c>
      <c r="C30" s="116" t="s">
        <v>13</v>
      </c>
      <c r="D30" s="117" t="s">
        <v>14</v>
      </c>
      <c r="E30" s="116" t="s">
        <v>15</v>
      </c>
      <c r="F30" s="16"/>
      <c r="G30" s="16"/>
    </row>
    <row r="31" spans="2:7" ht="12.75">
      <c r="B31" s="116"/>
      <c r="C31" s="116" t="s">
        <v>16</v>
      </c>
      <c r="D31" s="117"/>
      <c r="E31" s="116" t="s">
        <v>16</v>
      </c>
      <c r="F31" s="16"/>
      <c r="G31" s="16"/>
    </row>
    <row r="32" spans="2:7" ht="12.75">
      <c r="B32" s="116" t="s">
        <v>17</v>
      </c>
      <c r="C32" s="116" t="s">
        <v>17</v>
      </c>
      <c r="D32" s="117" t="s">
        <v>17</v>
      </c>
      <c r="E32" s="116" t="s">
        <v>17</v>
      </c>
      <c r="F32" s="16"/>
      <c r="G32" s="16"/>
    </row>
    <row r="33" spans="2:7" ht="12.75">
      <c r="B33" s="116">
        <f>'1. 2001 Approved Rate Schedule'!B33</f>
        <v>0</v>
      </c>
      <c r="C33" s="116">
        <f>'1. 2001 Approved Rate Schedule'!C33</f>
        <v>0</v>
      </c>
      <c r="D33" s="116">
        <f>'1. 2001 Approved Rate Schedule'!D33</f>
        <v>0</v>
      </c>
      <c r="E33" s="116">
        <f>'1. 2001 Approved Rate Schedule'!E33</f>
        <v>0</v>
      </c>
      <c r="F33" s="16"/>
      <c r="G33" s="16"/>
    </row>
    <row r="34" spans="2:7" ht="12.75">
      <c r="B34" s="116"/>
      <c r="C34" s="116"/>
      <c r="D34" s="116"/>
      <c r="E34" s="116"/>
      <c r="F34" s="16"/>
      <c r="G34" s="16"/>
    </row>
    <row r="35" spans="2:7" ht="12.75">
      <c r="B35" s="16"/>
      <c r="C35" s="16"/>
      <c r="D35" s="19"/>
      <c r="E35" s="16"/>
      <c r="F35" s="16"/>
      <c r="G35" s="16"/>
    </row>
    <row r="36" spans="2:7" ht="12.75">
      <c r="B36" s="16"/>
      <c r="C36" s="16"/>
      <c r="D36" s="19"/>
      <c r="E36" s="16"/>
      <c r="F36" s="16"/>
      <c r="G36" s="16"/>
    </row>
    <row r="37" spans="1:7" ht="18">
      <c r="A37" s="114"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0.013841018867831963</v>
      </c>
      <c r="C39" s="16"/>
      <c r="D39" s="19"/>
      <c r="E39" s="16"/>
      <c r="F39" s="23"/>
      <c r="G39" s="23"/>
      <c r="H39" s="22"/>
    </row>
    <row r="40" spans="2:7" ht="12.75">
      <c r="B40" s="16"/>
      <c r="C40" s="16"/>
      <c r="D40" s="19"/>
      <c r="E40" s="16"/>
      <c r="F40" s="23"/>
      <c r="G40" s="23"/>
    </row>
    <row r="41" spans="1:8" ht="12.75">
      <c r="A41" t="s">
        <v>114</v>
      </c>
      <c r="B41" s="16">
        <f>ROUND(('12. Z-Factor Adder Sch'!B41)+('13. Transition Cost Adder Calc'!C98),2)</f>
        <v>39.68</v>
      </c>
      <c r="C41" s="16"/>
      <c r="D41" s="19"/>
      <c r="E41" s="16"/>
      <c r="F41" s="23"/>
      <c r="G41" s="23"/>
      <c r="H41" s="22"/>
    </row>
    <row r="42" spans="2:7" ht="12.75">
      <c r="B42" s="16"/>
      <c r="C42" s="16"/>
      <c r="D42" s="19"/>
      <c r="E42" s="16"/>
      <c r="F42" s="16"/>
      <c r="G42" s="16"/>
    </row>
    <row r="43" spans="1:7" ht="12.75">
      <c r="A43" t="s">
        <v>9</v>
      </c>
      <c r="B43" s="23">
        <f>'1. 2001 Approved Rate Schedule'!B43</f>
        <v>0.0586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4"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v>
      </c>
      <c r="C49" s="16"/>
      <c r="D49" s="19"/>
      <c r="E49" s="16"/>
      <c r="F49" s="16"/>
      <c r="G49" s="16"/>
    </row>
    <row r="50" spans="2:7" ht="12.75">
      <c r="B50" s="16"/>
      <c r="C50" s="16"/>
      <c r="D50" s="19"/>
      <c r="E50" s="16"/>
      <c r="F50" s="16"/>
      <c r="G50" s="16"/>
    </row>
    <row r="51" spans="1:7" ht="12.75">
      <c r="A51" t="s">
        <v>114</v>
      </c>
      <c r="B51" s="16">
        <f>('12. Z-Factor Adder Sch'!B51)+('13. Transition Cost Adder Calc'!C98)</f>
        <v>0</v>
      </c>
      <c r="C51" s="16"/>
      <c r="D51" s="19"/>
      <c r="E51" s="16"/>
      <c r="F51" s="16"/>
      <c r="G51" s="16"/>
    </row>
    <row r="52" spans="2:7" ht="12.75">
      <c r="B52" s="16"/>
      <c r="C52" s="16"/>
      <c r="D52" s="19"/>
      <c r="E52" s="16"/>
      <c r="F52" s="16"/>
      <c r="G52" s="16"/>
    </row>
    <row r="53" spans="1:7" ht="12.75">
      <c r="A53" t="s">
        <v>11</v>
      </c>
      <c r="B53" s="116" t="s">
        <v>12</v>
      </c>
      <c r="C53" s="116" t="s">
        <v>13</v>
      </c>
      <c r="D53" s="117" t="s">
        <v>14</v>
      </c>
      <c r="E53" s="116" t="s">
        <v>15</v>
      </c>
      <c r="F53" s="16"/>
      <c r="G53" s="16"/>
    </row>
    <row r="54" spans="2:7" ht="12.75">
      <c r="B54" s="116"/>
      <c r="C54" s="116" t="s">
        <v>16</v>
      </c>
      <c r="D54" s="117"/>
      <c r="E54" s="116" t="s">
        <v>16</v>
      </c>
      <c r="F54" s="16"/>
      <c r="G54" s="16"/>
    </row>
    <row r="55" spans="2:7" ht="12.75">
      <c r="B55" s="116" t="s">
        <v>17</v>
      </c>
      <c r="C55" s="116" t="s">
        <v>17</v>
      </c>
      <c r="D55" s="117" t="s">
        <v>17</v>
      </c>
      <c r="E55" s="116" t="s">
        <v>17</v>
      </c>
      <c r="F55" s="16"/>
      <c r="G55" s="16"/>
    </row>
    <row r="56" spans="2:7" ht="12.75">
      <c r="B56" s="116">
        <f>'1. 2001 Approved Rate Schedule'!B56</f>
        <v>0</v>
      </c>
      <c r="C56" s="116">
        <f>'1. 2001 Approved Rate Schedule'!C56</f>
        <v>0</v>
      </c>
      <c r="D56" s="116">
        <f>'1. 2001 Approved Rate Schedule'!D56</f>
        <v>0</v>
      </c>
      <c r="E56" s="11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4"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4.4264288304869055</v>
      </c>
      <c r="C62" s="16"/>
      <c r="D62" s="19"/>
      <c r="E62" s="16"/>
      <c r="F62" s="16"/>
      <c r="G62" s="16"/>
    </row>
    <row r="63" spans="2:7" ht="12.75">
      <c r="B63" s="16"/>
      <c r="C63" s="16"/>
      <c r="D63" s="19"/>
      <c r="E63" s="16"/>
      <c r="F63" s="16"/>
      <c r="G63" s="16"/>
    </row>
    <row r="64" spans="1:7" ht="12.75">
      <c r="A64" t="s">
        <v>114</v>
      </c>
      <c r="B64" s="16">
        <f>ROUND(('12. Z-Factor Adder Sch'!B64)+('13. Transition Cost Adder Calc'!C122),1)</f>
        <v>394.6</v>
      </c>
      <c r="C64" s="16"/>
      <c r="D64" s="19"/>
      <c r="E64" s="16"/>
      <c r="F64" s="16"/>
      <c r="G64" s="16"/>
    </row>
    <row r="65" spans="2:7" ht="12.75">
      <c r="B65" s="16"/>
      <c r="C65" s="16"/>
      <c r="D65" s="19"/>
      <c r="E65" s="16"/>
      <c r="F65" s="16"/>
      <c r="G65" s="16"/>
    </row>
    <row r="66" spans="1:7" ht="12.75">
      <c r="A66" t="s">
        <v>23</v>
      </c>
      <c r="B66" s="23">
        <f>'1. 2001 Approved Rate Schedule'!B66</f>
        <v>5.7218</v>
      </c>
      <c r="C66" s="16"/>
      <c r="D66" s="19"/>
      <c r="E66" s="16"/>
      <c r="F66" s="16"/>
      <c r="G66" s="16"/>
    </row>
    <row r="67" spans="2:7" ht="12.75">
      <c r="B67" s="16"/>
      <c r="C67" s="16"/>
      <c r="D67" s="19"/>
      <c r="E67" s="16"/>
      <c r="F67" s="16"/>
      <c r="G67" s="16"/>
    </row>
    <row r="68" spans="1:7" ht="12.75">
      <c r="A68" t="s">
        <v>9</v>
      </c>
      <c r="B68" s="23">
        <f>'1. 2001 Approved Rate Schedule'!B68</f>
        <v>0.0412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4" t="s">
        <v>24</v>
      </c>
      <c r="B72" s="18"/>
      <c r="C72" s="7"/>
      <c r="D72" s="19"/>
      <c r="E72" s="16"/>
      <c r="F72" s="16"/>
      <c r="G72" s="16"/>
    </row>
    <row r="73" spans="1:7" ht="18">
      <c r="A73" s="17"/>
      <c r="B73" s="16"/>
      <c r="C73" s="16"/>
      <c r="D73" s="19"/>
      <c r="E73" s="16"/>
      <c r="F73" s="16"/>
      <c r="G73" s="16"/>
    </row>
    <row r="74" spans="1:7" ht="12.75">
      <c r="A74" t="s">
        <v>21</v>
      </c>
      <c r="B74" s="16">
        <f>('12. Z-Factor Adder Sch'!B74)+('13. Transition Cost Adder Calc'!B142)</f>
        <v>1.2213934059630107</v>
      </c>
      <c r="C74" s="16"/>
      <c r="D74" s="19"/>
      <c r="E74" s="16"/>
      <c r="F74" s="16"/>
      <c r="G74" s="16"/>
    </row>
    <row r="75" spans="2:7" ht="12.75">
      <c r="B75" s="16"/>
      <c r="C75" s="16"/>
      <c r="D75" s="19"/>
      <c r="E75" s="16"/>
      <c r="F75" s="16"/>
      <c r="G75" s="16"/>
    </row>
    <row r="76" spans="1:7" ht="12.75">
      <c r="A76" t="s">
        <v>114</v>
      </c>
      <c r="B76" s="16">
        <f>ROUND(('12. Z-Factor Adder Sch'!B76)+('13. Transition Cost Adder Calc'!C146),2)</f>
        <v>758</v>
      </c>
      <c r="C76" s="16"/>
      <c r="D76" s="19"/>
      <c r="E76" s="16"/>
      <c r="F76" s="16"/>
      <c r="G76" s="16"/>
    </row>
    <row r="77" spans="2:7" ht="12.75">
      <c r="B77" s="16"/>
      <c r="C77" s="16"/>
      <c r="D77" s="19"/>
      <c r="E77" s="16"/>
      <c r="F77" s="16"/>
      <c r="G77" s="16"/>
    </row>
    <row r="78" spans="1:7" ht="12.75">
      <c r="A78" t="s">
        <v>11</v>
      </c>
      <c r="B78" s="116" t="s">
        <v>12</v>
      </c>
      <c r="C78" s="116" t="s">
        <v>14</v>
      </c>
      <c r="D78" s="116" t="s">
        <v>12</v>
      </c>
      <c r="E78" s="116" t="s">
        <v>13</v>
      </c>
      <c r="F78" s="117" t="s">
        <v>14</v>
      </c>
      <c r="G78" s="116" t="s">
        <v>15</v>
      </c>
    </row>
    <row r="79" spans="2:7" ht="12.75">
      <c r="B79" s="116"/>
      <c r="C79" s="116"/>
      <c r="D79" s="116"/>
      <c r="E79" s="116" t="s">
        <v>16</v>
      </c>
      <c r="F79" s="117"/>
      <c r="G79" s="116" t="s">
        <v>16</v>
      </c>
    </row>
    <row r="80" spans="2:7" ht="12.75">
      <c r="B80" s="116" t="s">
        <v>25</v>
      </c>
      <c r="C80" s="116" t="s">
        <v>25</v>
      </c>
      <c r="D80" s="116" t="s">
        <v>17</v>
      </c>
      <c r="E80" s="116" t="s">
        <v>17</v>
      </c>
      <c r="F80" s="117" t="s">
        <v>17</v>
      </c>
      <c r="G80" s="116" t="s">
        <v>17</v>
      </c>
    </row>
    <row r="81" spans="1:7" ht="18">
      <c r="A81" s="17"/>
      <c r="B81" s="116">
        <f>'1. 2001 Approved Rate Schedule'!B81</f>
        <v>7.89</v>
      </c>
      <c r="C81" s="116">
        <f>'1. 2001 Approved Rate Schedule'!C81</f>
        <v>6.24</v>
      </c>
      <c r="D81" s="116">
        <f>'1. 2001 Approved Rate Schedule'!D81</f>
        <v>0.0713</v>
      </c>
      <c r="E81" s="116">
        <f>'1. 2001 Approved Rate Schedule'!E81</f>
        <v>0.0418</v>
      </c>
      <c r="F81" s="116">
        <f>'1. 2001 Approved Rate Schedule'!F81</f>
        <v>0.0599</v>
      </c>
      <c r="G81" s="116">
        <f>'1. 2001 Approved Rate Schedule'!G81</f>
        <v>0.0305</v>
      </c>
    </row>
    <row r="82" spans="1:7" ht="12.75" customHeight="1">
      <c r="A82" s="17"/>
      <c r="B82" s="116"/>
      <c r="C82" s="116"/>
      <c r="D82" s="116"/>
      <c r="E82" s="116"/>
      <c r="F82" s="116"/>
      <c r="G82" s="116"/>
    </row>
    <row r="83" spans="1:7" ht="12" customHeight="1">
      <c r="A83" s="17"/>
      <c r="B83" s="116"/>
      <c r="C83" s="116"/>
      <c r="D83" s="116"/>
      <c r="E83" s="116"/>
      <c r="F83" s="116"/>
      <c r="G83" s="116"/>
    </row>
    <row r="84" spans="1:7" ht="12" customHeight="1">
      <c r="A84" s="17"/>
      <c r="B84" s="16"/>
      <c r="C84" s="16"/>
      <c r="D84" s="19"/>
      <c r="E84" s="16"/>
      <c r="F84" s="16"/>
      <c r="G84" s="16"/>
    </row>
    <row r="85" spans="1:7" ht="18">
      <c r="A85" s="114"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114</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16" t="s">
        <v>12</v>
      </c>
      <c r="C91" s="116" t="s">
        <v>14</v>
      </c>
      <c r="D91" s="116" t="s">
        <v>12</v>
      </c>
      <c r="E91" s="116" t="s">
        <v>13</v>
      </c>
      <c r="F91" s="117" t="s">
        <v>14</v>
      </c>
      <c r="G91" s="116" t="s">
        <v>15</v>
      </c>
    </row>
    <row r="92" spans="2:7" ht="12.75">
      <c r="B92" s="116"/>
      <c r="C92" s="116"/>
      <c r="D92" s="116"/>
      <c r="E92" s="116" t="s">
        <v>16</v>
      </c>
      <c r="F92" s="117"/>
      <c r="G92" s="116" t="s">
        <v>16</v>
      </c>
    </row>
    <row r="93" spans="2:7" ht="12.75">
      <c r="B93" s="116" t="s">
        <v>25</v>
      </c>
      <c r="C93" s="116" t="s">
        <v>25</v>
      </c>
      <c r="D93" s="116" t="s">
        <v>17</v>
      </c>
      <c r="E93" s="116" t="s">
        <v>17</v>
      </c>
      <c r="F93" s="117" t="s">
        <v>17</v>
      </c>
      <c r="G93" s="116" t="s">
        <v>17</v>
      </c>
    </row>
    <row r="94" spans="1:7" ht="12.75">
      <c r="A94" s="5"/>
      <c r="B94" s="116">
        <f>'1. 2001 Approved Rate Schedule'!B94</f>
        <v>0</v>
      </c>
      <c r="C94" s="116">
        <f>'1. 2001 Approved Rate Schedule'!C94</f>
        <v>0</v>
      </c>
      <c r="D94" s="116">
        <f>'1. 2001 Approved Rate Schedule'!D94</f>
        <v>0</v>
      </c>
      <c r="E94" s="116">
        <f>'1. 2001 Approved Rate Schedule'!E94</f>
        <v>0</v>
      </c>
      <c r="F94" s="116">
        <f>'1. 2001 Approved Rate Schedule'!F94</f>
        <v>0</v>
      </c>
      <c r="G94" s="11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4"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114</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16" t="s">
        <v>12</v>
      </c>
      <c r="C104" s="116" t="s">
        <v>14</v>
      </c>
      <c r="D104" s="116" t="s">
        <v>12</v>
      </c>
      <c r="E104" s="116" t="s">
        <v>13</v>
      </c>
      <c r="F104" s="117" t="s">
        <v>14</v>
      </c>
      <c r="G104" s="116" t="s">
        <v>15</v>
      </c>
    </row>
    <row r="105" spans="2:7" ht="12.75">
      <c r="B105" s="116"/>
      <c r="C105" s="116"/>
      <c r="D105" s="116"/>
      <c r="E105" s="116" t="s">
        <v>16</v>
      </c>
      <c r="F105" s="117"/>
      <c r="G105" s="116" t="s">
        <v>16</v>
      </c>
    </row>
    <row r="106" spans="2:7" ht="12.75">
      <c r="B106" s="116" t="s">
        <v>25</v>
      </c>
      <c r="C106" s="116" t="s">
        <v>25</v>
      </c>
      <c r="D106" s="116" t="s">
        <v>17</v>
      </c>
      <c r="E106" s="116" t="s">
        <v>17</v>
      </c>
      <c r="F106" s="117" t="s">
        <v>17</v>
      </c>
      <c r="G106" s="116" t="s">
        <v>17</v>
      </c>
    </row>
    <row r="107" spans="1:7" ht="12.75">
      <c r="A107" s="5"/>
      <c r="B107" s="116">
        <f>'1. 2001 Approved Rate Schedule'!B107</f>
        <v>0</v>
      </c>
      <c r="C107" s="116">
        <f>'1. 2001 Approved Rate Schedule'!C107</f>
        <v>0</v>
      </c>
      <c r="D107" s="116">
        <f>'1. 2001 Approved Rate Schedule'!D107</f>
        <v>0</v>
      </c>
      <c r="E107" s="116">
        <f>'1. 2001 Approved Rate Schedule'!E107</f>
        <v>0</v>
      </c>
      <c r="F107" s="116">
        <f>'1. 2001 Approved Rate Schedule'!F107</f>
        <v>0</v>
      </c>
      <c r="G107" s="116">
        <f>'1. 2001 Approved Rate Schedule'!G107</f>
        <v>0</v>
      </c>
    </row>
    <row r="108" spans="1:7" ht="12.75">
      <c r="A108" s="5"/>
      <c r="B108" s="116"/>
      <c r="C108" s="116"/>
      <c r="D108" s="116"/>
      <c r="E108" s="116"/>
      <c r="F108" s="116"/>
      <c r="G108" s="116"/>
    </row>
    <row r="109" spans="1:7" ht="12.75">
      <c r="A109" s="5"/>
      <c r="B109" s="116"/>
      <c r="C109" s="116"/>
      <c r="D109" s="116"/>
      <c r="E109" s="116"/>
      <c r="F109" s="116"/>
      <c r="G109" s="116"/>
    </row>
    <row r="110" spans="3:7" ht="12.75">
      <c r="C110" s="16"/>
      <c r="E110" s="16"/>
      <c r="F110" s="16"/>
      <c r="G110" s="16"/>
    </row>
    <row r="111" spans="1:7" ht="18">
      <c r="A111" s="114"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7.991036645961858</v>
      </c>
      <c r="C113" s="16"/>
      <c r="D113" s="19"/>
      <c r="E113" s="16"/>
      <c r="F113" s="16"/>
      <c r="G113" s="16"/>
    </row>
    <row r="114" spans="2:7" ht="12.75">
      <c r="B114" s="16"/>
      <c r="C114" s="16"/>
      <c r="D114" s="19"/>
      <c r="E114" s="16"/>
      <c r="F114" s="16"/>
      <c r="G114" s="16"/>
    </row>
    <row r="115" spans="1:7" ht="12.75">
      <c r="A115" t="s">
        <v>117</v>
      </c>
      <c r="B115" s="16">
        <f>('12. Z-Factor Adder Sch'!B115)+('13. Transition Cost Adder Calc'!C221)</f>
        <v>4.066818473396727</v>
      </c>
      <c r="C115" s="16"/>
      <c r="D115" s="19"/>
      <c r="E115" s="16"/>
      <c r="F115" s="16"/>
      <c r="G115" s="16"/>
    </row>
    <row r="116" spans="2:7" ht="12.75">
      <c r="B116" s="16"/>
      <c r="C116" s="16"/>
      <c r="D116" s="19"/>
      <c r="E116" s="16"/>
      <c r="F116" s="16"/>
      <c r="G116" s="16"/>
    </row>
    <row r="117" spans="1:7" ht="12.75">
      <c r="A117" t="s">
        <v>23</v>
      </c>
      <c r="B117" s="16">
        <f>'1. 2001 Approved Rate Schedule'!B117</f>
        <v>18.0686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4"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0</v>
      </c>
      <c r="C123" s="16"/>
      <c r="D123" s="19"/>
      <c r="E123" s="16"/>
      <c r="F123" s="16"/>
      <c r="G123" s="16"/>
    </row>
    <row r="124" spans="2:7" ht="12.75">
      <c r="B124" s="16"/>
      <c r="C124" s="16"/>
      <c r="D124" s="19"/>
      <c r="E124" s="16"/>
      <c r="F124" s="16"/>
      <c r="G124" s="16"/>
    </row>
    <row r="125" spans="1:7" ht="12.75">
      <c r="A125" t="s">
        <v>117</v>
      </c>
      <c r="B125" s="16">
        <f>('12. Z-Factor Adder Sch'!B125)+('13. Transition Cost Adder Calc'!C222)</f>
        <v>0</v>
      </c>
      <c r="C125" s="16"/>
      <c r="D125" s="19"/>
      <c r="E125" s="16"/>
      <c r="F125" s="16"/>
      <c r="G125" s="16"/>
    </row>
    <row r="126" spans="2:7" ht="12.75">
      <c r="B126" s="16"/>
      <c r="C126" s="16"/>
      <c r="D126" s="19"/>
      <c r="E126" s="16"/>
      <c r="F126" s="16"/>
      <c r="G126" s="16"/>
    </row>
    <row r="127" spans="1:7" ht="12.75">
      <c r="A127" t="s">
        <v>11</v>
      </c>
      <c r="B127" s="116" t="s">
        <v>12</v>
      </c>
      <c r="C127" s="116" t="s">
        <v>14</v>
      </c>
      <c r="D127" s="19"/>
      <c r="E127" s="16"/>
      <c r="F127" s="16"/>
      <c r="G127" s="16"/>
    </row>
    <row r="128" spans="2:7" ht="12.75">
      <c r="B128" s="116" t="s">
        <v>25</v>
      </c>
      <c r="C128" s="116" t="s">
        <v>25</v>
      </c>
      <c r="D128" s="19"/>
      <c r="E128" s="16"/>
      <c r="F128" s="16"/>
      <c r="G128" s="16"/>
    </row>
    <row r="129" spans="2:7" ht="12.75">
      <c r="B129" s="116">
        <f>'1. 2001 Approved Rate Schedule'!B129</f>
        <v>0</v>
      </c>
      <c r="C129" s="11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4"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2.7448405788050945</v>
      </c>
      <c r="C135" s="16"/>
      <c r="D135" s="19"/>
      <c r="E135" s="16"/>
      <c r="F135" s="16"/>
      <c r="G135" s="16"/>
    </row>
    <row r="136" spans="2:7" ht="12.75">
      <c r="B136" s="16"/>
      <c r="C136" s="16"/>
      <c r="D136" s="19"/>
      <c r="E136" s="16"/>
      <c r="F136" s="16"/>
      <c r="G136" s="16"/>
    </row>
    <row r="137" spans="1:7" ht="12.75">
      <c r="A137" t="s">
        <v>117</v>
      </c>
      <c r="B137" s="16">
        <f>('12. Z-Factor Adder Sch'!B137)+('13. Transition Cost Adder Calc'!C246)</f>
        <v>1.3342071346172144</v>
      </c>
      <c r="C137" s="16"/>
      <c r="D137" s="19"/>
      <c r="E137" s="16"/>
      <c r="F137" s="16"/>
      <c r="G137" s="16"/>
    </row>
    <row r="138" spans="2:7" ht="12.75">
      <c r="B138" s="16"/>
      <c r="C138" s="16"/>
      <c r="D138" s="19"/>
      <c r="E138" s="16"/>
      <c r="F138" s="16"/>
      <c r="G138" s="16"/>
    </row>
    <row r="139" spans="1:7" ht="12.75">
      <c r="A139" t="s">
        <v>23</v>
      </c>
      <c r="B139" s="16">
        <f>'1. 2001 Approved Rate Schedule'!B139</f>
        <v>18.064</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4"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v>
      </c>
      <c r="C145" s="16"/>
      <c r="D145" s="19"/>
      <c r="E145" s="16"/>
      <c r="F145" s="16"/>
      <c r="G145" s="16"/>
    </row>
    <row r="146" spans="2:7" ht="12.75">
      <c r="B146" s="16"/>
      <c r="C146" s="16"/>
      <c r="D146" s="19"/>
      <c r="E146" s="16"/>
      <c r="F146" s="16"/>
      <c r="G146" s="16"/>
    </row>
    <row r="147" spans="1:7" ht="12.75">
      <c r="A147" t="s">
        <v>117</v>
      </c>
      <c r="B147" s="16">
        <f>('12. Z-Factor Adder Sch'!B147)+('13. Transition Cost Adder Calc'!C246)</f>
        <v>0</v>
      </c>
      <c r="C147" s="16"/>
      <c r="D147" s="19"/>
      <c r="E147" s="16"/>
      <c r="F147" s="16"/>
      <c r="G147" s="16"/>
    </row>
    <row r="148" spans="2:7" ht="12.75">
      <c r="B148" s="16"/>
      <c r="C148" s="16"/>
      <c r="D148" s="19"/>
      <c r="E148" s="16"/>
      <c r="F148" s="16"/>
      <c r="G148" s="16"/>
    </row>
    <row r="149" spans="1:7" ht="12.75">
      <c r="A149" t="s">
        <v>11</v>
      </c>
      <c r="B149" s="116" t="s">
        <v>12</v>
      </c>
      <c r="C149" s="116" t="s">
        <v>14</v>
      </c>
      <c r="D149" s="19"/>
      <c r="E149" s="16"/>
      <c r="F149" s="16"/>
      <c r="G149" s="16"/>
    </row>
    <row r="150" spans="2:7" ht="12.75">
      <c r="B150" s="116" t="s">
        <v>25</v>
      </c>
      <c r="C150" s="116" t="s">
        <v>25</v>
      </c>
      <c r="D150" s="19"/>
      <c r="E150" s="16"/>
      <c r="F150" s="16"/>
      <c r="G150" s="16"/>
    </row>
    <row r="151" spans="2:7" ht="12.75">
      <c r="B151" s="116">
        <f>'1. 2001 Approved Rate Schedule'!B151</f>
        <v>0</v>
      </c>
      <c r="C151" s="116">
        <f>'1. 2001 Approved Rate Schedule'!C151</f>
        <v>0</v>
      </c>
      <c r="E151" s="16"/>
      <c r="F151" s="16"/>
      <c r="G151" s="16"/>
    </row>
    <row r="152" spans="2:7" ht="12.75">
      <c r="B152" s="16"/>
      <c r="C152" s="16"/>
      <c r="D152" s="19"/>
      <c r="E152" s="16"/>
      <c r="F152" s="16"/>
      <c r="G152" s="16"/>
    </row>
  </sheetData>
  <sheetProtection/>
  <printOptions horizontalCentered="1"/>
  <pageMargins left="0.5118110236220472" right="0.5118110236220472" top="0.984251968503937" bottom="0.7874015748031497" header="0.5118110236220472" footer="0.5118110236220472"/>
  <pageSetup horizontalDpi="600" verticalDpi="600" orientation="portrait" scale="70" r:id="rId1"/>
  <headerFooter alignWithMargins="0">
    <oddHeader>&amp;ROrillia Power Distribution Corporation
EB-2011-0191
Filed: October 28, 2011
Appendix K</oddHeader>
    <oddFooter>&amp;C&amp;F
&amp;A&amp;RPage &amp;P
of &amp;N</oddFooter>
  </headerFooter>
  <rowBreaks count="1" manualBreakCount="1">
    <brk id="70" max="255" man="1"/>
  </rowBreaks>
</worksheet>
</file>

<file path=xl/worksheets/sheet15.xml><?xml version="1.0" encoding="utf-8"?>
<worksheet xmlns="http://schemas.openxmlformats.org/spreadsheetml/2006/main" xmlns:r="http://schemas.openxmlformats.org/officeDocument/2006/relationships">
  <dimension ref="A1:O335"/>
  <sheetViews>
    <sheetView zoomScale="75" zoomScaleNormal="75" zoomScalePageLayoutView="0" workbookViewId="0" topLeftCell="A1">
      <selection activeCell="F35" sqref="F35"/>
    </sheetView>
  </sheetViews>
  <sheetFormatPr defaultColWidth="9.140625" defaultRowHeight="12.75"/>
  <cols>
    <col min="1" max="1" width="30.28125" style="0" customWidth="1"/>
    <col min="2" max="2" width="1.421875" style="0" customWidth="1"/>
    <col min="3" max="3" width="15.8515625" style="0" customWidth="1"/>
    <col min="4" max="4" width="9.8515625" style="0" customWidth="1"/>
    <col min="5" max="5" width="10.140625" style="0" customWidth="1"/>
    <col min="6" max="6" width="13.28125" style="0" customWidth="1"/>
    <col min="7" max="7" width="1.57421875" style="0" customWidth="1"/>
    <col min="8" max="8" width="16.140625" style="0" customWidth="1"/>
    <col min="9" max="9" width="9.421875" style="0" customWidth="1"/>
    <col min="11" max="11" width="12.00390625" style="0" customWidth="1"/>
    <col min="12" max="12" width="0.85546875" style="0" customWidth="1"/>
    <col min="13" max="13" width="11.00390625" style="0" customWidth="1"/>
    <col min="14" max="14" width="9.57421875" style="0" customWidth="1"/>
    <col min="15" max="15" width="3.00390625" style="0" customWidth="1"/>
  </cols>
  <sheetData>
    <row r="1" spans="1:2" ht="18">
      <c r="A1" s="17" t="s">
        <v>295</v>
      </c>
      <c r="B1" s="17"/>
    </row>
    <row r="3" spans="1:9" ht="18">
      <c r="A3" s="130" t="s">
        <v>0</v>
      </c>
      <c r="B3" s="1"/>
      <c r="C3" s="222" t="str">
        <f>'1. 2001 Approved Rate Schedule'!B3</f>
        <v>ORILLIA POWER DISTRIBUTION CORPORATION</v>
      </c>
      <c r="D3" s="223"/>
      <c r="E3" s="218"/>
      <c r="F3" s="130" t="s">
        <v>1</v>
      </c>
      <c r="H3" s="227" t="str">
        <f>'1. 2001 Approved Rate Schedule'!F3</f>
        <v>ED-1999-0084</v>
      </c>
      <c r="I3" s="218"/>
    </row>
    <row r="4" spans="1:9" ht="18">
      <c r="A4" s="130" t="s">
        <v>3</v>
      </c>
      <c r="B4" s="1"/>
      <c r="C4" s="222" t="str">
        <f>'1. 2001 Approved Rate Schedule'!B4</f>
        <v>Pat Hurley, Treasurer</v>
      </c>
      <c r="D4" s="223"/>
      <c r="E4" s="218"/>
      <c r="F4" s="130" t="s">
        <v>4</v>
      </c>
      <c r="H4" s="227" t="str">
        <f>'1. 2001 Approved Rate Schedule'!F4</f>
        <v>705-326-2495 x 222</v>
      </c>
      <c r="I4" s="218"/>
    </row>
    <row r="5" spans="1:5" ht="18">
      <c r="A5" s="30" t="s">
        <v>33</v>
      </c>
      <c r="B5" s="17"/>
      <c r="C5" s="238" t="str">
        <f>'1. 2001 Approved Rate Schedule'!B5</f>
        <v>phurley@orilliapower.ca</v>
      </c>
      <c r="D5" s="223"/>
      <c r="E5" s="218"/>
    </row>
    <row r="6" spans="1:5" ht="18">
      <c r="A6" s="130" t="s">
        <v>2</v>
      </c>
      <c r="B6" s="1"/>
      <c r="C6" s="218">
        <f>'1. 2001 Approved Rate Schedule'!B6</f>
        <v>2</v>
      </c>
      <c r="D6" s="223"/>
      <c r="E6" s="218"/>
    </row>
    <row r="7" spans="1:5" ht="18">
      <c r="A7" s="30" t="s">
        <v>34</v>
      </c>
      <c r="B7" s="17"/>
      <c r="C7" s="224">
        <f>'1. 2001 Approved Rate Schedule'!B7</f>
        <v>37314</v>
      </c>
      <c r="D7" s="223"/>
      <c r="E7" s="218"/>
    </row>
    <row r="8" ht="18">
      <c r="D8" s="17"/>
    </row>
    <row r="9" ht="14.25">
      <c r="A9" s="149" t="s">
        <v>208</v>
      </c>
    </row>
    <row r="10" ht="14.25">
      <c r="A10" s="149" t="s">
        <v>226</v>
      </c>
    </row>
    <row r="11" ht="14.25">
      <c r="A11" s="149" t="s">
        <v>292</v>
      </c>
    </row>
    <row r="13" spans="1:11" ht="18">
      <c r="A13" s="114" t="s">
        <v>288</v>
      </c>
      <c r="B13" s="17"/>
      <c r="K13" s="96"/>
    </row>
    <row r="14" spans="1:11" ht="18">
      <c r="A14" s="95"/>
      <c r="B14" s="95"/>
      <c r="F14" s="17" t="s">
        <v>287</v>
      </c>
      <c r="K14" s="96"/>
    </row>
    <row r="15" ht="12.75">
      <c r="K15" s="96"/>
    </row>
    <row r="16" spans="1:11" ht="18">
      <c r="A16" s="114" t="s">
        <v>43</v>
      </c>
      <c r="B16" s="30"/>
      <c r="D16" s="42"/>
      <c r="K16" s="96"/>
    </row>
    <row r="17" ht="12.75">
      <c r="K17" s="96"/>
    </row>
    <row r="18" spans="1:15" ht="15">
      <c r="A18" t="s">
        <v>83</v>
      </c>
      <c r="C18" s="111" t="s">
        <v>102</v>
      </c>
      <c r="D18" s="53"/>
      <c r="E18" s="53"/>
      <c r="F18" s="53"/>
      <c r="H18" s="111" t="s">
        <v>296</v>
      </c>
      <c r="I18" s="53"/>
      <c r="J18" s="53"/>
      <c r="K18" s="104"/>
      <c r="L18" s="53"/>
      <c r="M18" s="53"/>
      <c r="N18" s="53"/>
      <c r="O18" s="42"/>
    </row>
    <row r="19" spans="6:11" ht="12.75">
      <c r="F19" s="96"/>
      <c r="K19" s="96"/>
    </row>
    <row r="20" spans="1:14" ht="15">
      <c r="A20" s="113" t="s">
        <v>90</v>
      </c>
      <c r="B20" s="5"/>
      <c r="D20" s="105" t="s">
        <v>84</v>
      </c>
      <c r="E20" s="105" t="s">
        <v>85</v>
      </c>
      <c r="F20" s="106" t="s">
        <v>86</v>
      </c>
      <c r="I20" s="105" t="s">
        <v>84</v>
      </c>
      <c r="J20" s="105" t="s">
        <v>85</v>
      </c>
      <c r="K20" s="108" t="s">
        <v>86</v>
      </c>
      <c r="L20" s="5"/>
      <c r="M20" s="5" t="s">
        <v>87</v>
      </c>
      <c r="N20" s="5" t="s">
        <v>87</v>
      </c>
    </row>
    <row r="21" spans="1:14" ht="12.75">
      <c r="A21" s="5" t="s">
        <v>133</v>
      </c>
      <c r="D21" s="107" t="s">
        <v>103</v>
      </c>
      <c r="E21" s="105" t="s">
        <v>17</v>
      </c>
      <c r="F21" s="106" t="s">
        <v>88</v>
      </c>
      <c r="I21" s="105"/>
      <c r="J21" s="105" t="s">
        <v>17</v>
      </c>
      <c r="K21" s="108" t="s">
        <v>88</v>
      </c>
      <c r="L21" s="5"/>
      <c r="M21" s="5" t="s">
        <v>89</v>
      </c>
      <c r="N21" s="105" t="s">
        <v>107</v>
      </c>
    </row>
    <row r="22" spans="1:13" ht="38.25">
      <c r="A22" s="112"/>
      <c r="B22" s="42"/>
      <c r="C22" s="27" t="s">
        <v>22</v>
      </c>
      <c r="D22" s="37" t="s">
        <v>106</v>
      </c>
      <c r="E22" s="37" t="s">
        <v>106</v>
      </c>
      <c r="F22" s="120">
        <f>'1. 2001 Approved Rate Schedule'!B$18</f>
        <v>13.45</v>
      </c>
      <c r="H22" s="27" t="s">
        <v>22</v>
      </c>
      <c r="I22" s="37" t="s">
        <v>106</v>
      </c>
      <c r="J22" s="37" t="s">
        <v>106</v>
      </c>
      <c r="K22" s="71">
        <f>'14. Transition Cost Adder Sch'!B$18</f>
        <v>16.6</v>
      </c>
      <c r="L22" s="71"/>
      <c r="M22" s="71"/>
    </row>
    <row r="23" spans="3:13" ht="25.5">
      <c r="C23" s="27" t="s">
        <v>93</v>
      </c>
      <c r="D23">
        <v>100</v>
      </c>
      <c r="E23" s="99">
        <f>'1. 2001 Approved Rate Schedule'!B$16</f>
        <v>0.0088</v>
      </c>
      <c r="F23" s="71">
        <f>D23*E23</f>
        <v>0.88</v>
      </c>
      <c r="H23" s="27" t="s">
        <v>93</v>
      </c>
      <c r="I23">
        <f>D23</f>
        <v>100</v>
      </c>
      <c r="J23" s="121">
        <f>'14. Transition Cost Adder Sch'!B$16</f>
        <v>0.010861415765246307</v>
      </c>
      <c r="K23" s="71">
        <f>I23*J23</f>
        <v>1.0861415765246307</v>
      </c>
      <c r="L23" s="71"/>
      <c r="M23" s="71"/>
    </row>
    <row r="24" spans="3:13" ht="38.25">
      <c r="C24" s="27" t="s">
        <v>104</v>
      </c>
      <c r="D24">
        <v>100</v>
      </c>
      <c r="E24" s="99">
        <f>'1. 2001 Approved Rate Schedule'!B$20</f>
        <v>0.0586</v>
      </c>
      <c r="F24" s="71">
        <f>D24*E24</f>
        <v>5.86</v>
      </c>
      <c r="H24" s="27" t="s">
        <v>104</v>
      </c>
      <c r="I24">
        <f>D24</f>
        <v>100</v>
      </c>
      <c r="J24" s="122">
        <f>E24</f>
        <v>0.0586</v>
      </c>
      <c r="K24" s="71">
        <f>I24*J24</f>
        <v>5.86</v>
      </c>
      <c r="L24" s="71"/>
      <c r="M24" s="71"/>
    </row>
    <row r="25" spans="3:10" ht="12.75">
      <c r="C25" s="7"/>
      <c r="H25" s="7"/>
      <c r="J25" s="122"/>
    </row>
    <row r="26" spans="3:14" ht="12.75">
      <c r="C26" t="s">
        <v>102</v>
      </c>
      <c r="F26" s="123">
        <f>SUM(F22:F24)</f>
        <v>20.19</v>
      </c>
      <c r="H26" t="s">
        <v>105</v>
      </c>
      <c r="K26" s="123">
        <f>SUM(K22:K24)</f>
        <v>23.546141576524633</v>
      </c>
      <c r="L26" s="71"/>
      <c r="M26" s="71">
        <f>K26-F26</f>
        <v>3.3561415765246316</v>
      </c>
      <c r="N26" s="103">
        <f>K26/F26-1</f>
        <v>0.16622791364658895</v>
      </c>
    </row>
    <row r="27" ht="12.75">
      <c r="K27" s="96"/>
    </row>
    <row r="28" spans="6:11" ht="12.75">
      <c r="F28" s="96"/>
      <c r="K28" s="96"/>
    </row>
    <row r="29" spans="1:14" ht="15">
      <c r="A29" s="113" t="s">
        <v>131</v>
      </c>
      <c r="B29" s="5"/>
      <c r="D29" s="105" t="s">
        <v>84</v>
      </c>
      <c r="E29" s="105" t="s">
        <v>85</v>
      </c>
      <c r="F29" s="106" t="s">
        <v>86</v>
      </c>
      <c r="I29" s="105" t="s">
        <v>84</v>
      </c>
      <c r="J29" s="105" t="s">
        <v>85</v>
      </c>
      <c r="K29" s="108" t="s">
        <v>86</v>
      </c>
      <c r="L29" s="5"/>
      <c r="M29" s="5" t="s">
        <v>87</v>
      </c>
      <c r="N29" s="5" t="s">
        <v>87</v>
      </c>
    </row>
    <row r="30" spans="1:14" ht="12.75">
      <c r="A30" s="5" t="s">
        <v>132</v>
      </c>
      <c r="D30" s="107" t="s">
        <v>103</v>
      </c>
      <c r="E30" s="105" t="s">
        <v>17</v>
      </c>
      <c r="F30" s="106" t="s">
        <v>88</v>
      </c>
      <c r="I30" s="105"/>
      <c r="J30" s="105" t="s">
        <v>17</v>
      </c>
      <c r="K30" s="108" t="s">
        <v>88</v>
      </c>
      <c r="L30" s="5"/>
      <c r="M30" s="5" t="s">
        <v>89</v>
      </c>
      <c r="N30" s="105" t="s">
        <v>107</v>
      </c>
    </row>
    <row r="31" spans="1:13" ht="38.25">
      <c r="A31" s="112"/>
      <c r="B31" s="42"/>
      <c r="C31" s="27" t="s">
        <v>22</v>
      </c>
      <c r="D31" s="37" t="s">
        <v>106</v>
      </c>
      <c r="E31" s="37" t="s">
        <v>106</v>
      </c>
      <c r="F31" s="120">
        <f>'1. 2001 Approved Rate Schedule'!B$18</f>
        <v>13.45</v>
      </c>
      <c r="H31" s="27" t="s">
        <v>22</v>
      </c>
      <c r="I31" s="37" t="s">
        <v>106</v>
      </c>
      <c r="J31" s="37" t="s">
        <v>106</v>
      </c>
      <c r="K31" s="71">
        <f>'14. Transition Cost Adder Sch'!B$18</f>
        <v>16.6</v>
      </c>
      <c r="L31" s="71"/>
      <c r="M31" s="71"/>
    </row>
    <row r="32" spans="3:13" ht="25.5">
      <c r="C32" s="27" t="s">
        <v>93</v>
      </c>
      <c r="D32">
        <v>250</v>
      </c>
      <c r="E32" s="99">
        <f>'1. 2001 Approved Rate Schedule'!B$16</f>
        <v>0.0088</v>
      </c>
      <c r="F32" s="71">
        <f>D32*E32</f>
        <v>2.2</v>
      </c>
      <c r="H32" s="27" t="s">
        <v>93</v>
      </c>
      <c r="I32">
        <f>D32</f>
        <v>250</v>
      </c>
      <c r="J32" s="121">
        <f>'14. Transition Cost Adder Sch'!B$16</f>
        <v>0.010861415765246307</v>
      </c>
      <c r="K32" s="71">
        <f>I32*J32</f>
        <v>2.7153539413115766</v>
      </c>
      <c r="L32" s="71"/>
      <c r="M32" s="71"/>
    </row>
    <row r="33" spans="3:13" ht="38.25">
      <c r="C33" s="27" t="s">
        <v>104</v>
      </c>
      <c r="D33">
        <v>250</v>
      </c>
      <c r="E33" s="99">
        <f>'1. 2001 Approved Rate Schedule'!B$20</f>
        <v>0.0586</v>
      </c>
      <c r="F33" s="71">
        <f>D33*E33</f>
        <v>14.65</v>
      </c>
      <c r="H33" s="27" t="s">
        <v>104</v>
      </c>
      <c r="I33">
        <f>D33</f>
        <v>250</v>
      </c>
      <c r="J33" s="122">
        <f>E33</f>
        <v>0.0586</v>
      </c>
      <c r="K33" s="71">
        <f>I33*J33</f>
        <v>14.65</v>
      </c>
      <c r="L33" s="71"/>
      <c r="M33" s="71"/>
    </row>
    <row r="34" spans="3:10" ht="12.75">
      <c r="C34" s="7"/>
      <c r="H34" s="7"/>
      <c r="J34" s="122"/>
    </row>
    <row r="35" spans="3:14" ht="12.75">
      <c r="C35" t="s">
        <v>102</v>
      </c>
      <c r="F35" s="123">
        <f>SUM(F31:F33)</f>
        <v>30.299999999999997</v>
      </c>
      <c r="H35" t="s">
        <v>105</v>
      </c>
      <c r="K35" s="123">
        <f>SUM(K31:K33)</f>
        <v>33.96535394131158</v>
      </c>
      <c r="L35" s="71"/>
      <c r="M35" s="71">
        <f>K35-F35</f>
        <v>3.6653539413115794</v>
      </c>
      <c r="N35" s="103">
        <f>K35/F35-1</f>
        <v>0.12096877694097619</v>
      </c>
    </row>
    <row r="36" spans="6:14" ht="12.75">
      <c r="F36" s="87"/>
      <c r="K36" s="87"/>
      <c r="L36" s="71"/>
      <c r="M36" s="71"/>
      <c r="N36" s="109"/>
    </row>
    <row r="37" ht="12.75">
      <c r="K37" s="96"/>
    </row>
    <row r="38" spans="1:14" ht="15">
      <c r="A38" s="113" t="s">
        <v>131</v>
      </c>
      <c r="B38" s="5"/>
      <c r="D38" s="105" t="s">
        <v>84</v>
      </c>
      <c r="E38" s="105" t="s">
        <v>85</v>
      </c>
      <c r="F38" s="106" t="s">
        <v>86</v>
      </c>
      <c r="I38" s="105" t="s">
        <v>84</v>
      </c>
      <c r="J38" s="105" t="s">
        <v>85</v>
      </c>
      <c r="K38" s="108" t="s">
        <v>86</v>
      </c>
      <c r="L38" s="5"/>
      <c r="M38" s="5" t="s">
        <v>87</v>
      </c>
      <c r="N38" s="5" t="s">
        <v>87</v>
      </c>
    </row>
    <row r="39" spans="1:14" ht="12.75">
      <c r="A39" s="5" t="s">
        <v>134</v>
      </c>
      <c r="D39" s="107" t="s">
        <v>103</v>
      </c>
      <c r="E39" s="105" t="s">
        <v>17</v>
      </c>
      <c r="F39" s="106" t="s">
        <v>88</v>
      </c>
      <c r="I39" s="105"/>
      <c r="J39" s="105" t="s">
        <v>17</v>
      </c>
      <c r="K39" s="108" t="s">
        <v>88</v>
      </c>
      <c r="L39" s="5"/>
      <c r="M39" s="5" t="s">
        <v>89</v>
      </c>
      <c r="N39" s="105" t="s">
        <v>107</v>
      </c>
    </row>
    <row r="40" spans="1:13" ht="38.25">
      <c r="A40" s="112"/>
      <c r="B40" s="42"/>
      <c r="C40" s="27" t="s">
        <v>22</v>
      </c>
      <c r="D40" s="37" t="s">
        <v>106</v>
      </c>
      <c r="E40" s="37" t="s">
        <v>106</v>
      </c>
      <c r="F40" s="120">
        <f>'1. 2001 Approved Rate Schedule'!B$18</f>
        <v>13.45</v>
      </c>
      <c r="H40" s="27" t="s">
        <v>22</v>
      </c>
      <c r="I40" s="37" t="s">
        <v>106</v>
      </c>
      <c r="J40" s="37" t="s">
        <v>106</v>
      </c>
      <c r="K40" s="71">
        <f>'14. Transition Cost Adder Sch'!B$18</f>
        <v>16.6</v>
      </c>
      <c r="L40" s="71"/>
      <c r="M40" s="71"/>
    </row>
    <row r="41" spans="3:13" ht="25.5">
      <c r="C41" s="27" t="s">
        <v>93</v>
      </c>
      <c r="D41">
        <v>500</v>
      </c>
      <c r="E41" s="99">
        <f>'1. 2001 Approved Rate Schedule'!B$16</f>
        <v>0.0088</v>
      </c>
      <c r="F41" s="71">
        <f>D41*E41</f>
        <v>4.4</v>
      </c>
      <c r="H41" s="27" t="s">
        <v>93</v>
      </c>
      <c r="I41">
        <f>D41</f>
        <v>500</v>
      </c>
      <c r="J41" s="121">
        <f>'14. Transition Cost Adder Sch'!B$16</f>
        <v>0.010861415765246307</v>
      </c>
      <c r="K41" s="71">
        <f>I41*J41</f>
        <v>5.430707882623153</v>
      </c>
      <c r="L41" s="71"/>
      <c r="M41" s="71"/>
    </row>
    <row r="42" spans="3:13" ht="38.25">
      <c r="C42" s="27" t="s">
        <v>104</v>
      </c>
      <c r="D42">
        <f>D41</f>
        <v>500</v>
      </c>
      <c r="E42" s="99">
        <f>'1. 2001 Approved Rate Schedule'!B$20</f>
        <v>0.0586</v>
      </c>
      <c r="F42" s="71">
        <f>D42*E42</f>
        <v>29.3</v>
      </c>
      <c r="H42" s="27" t="s">
        <v>104</v>
      </c>
      <c r="I42">
        <f>D42</f>
        <v>500</v>
      </c>
      <c r="J42" s="122">
        <f>E42</f>
        <v>0.0586</v>
      </c>
      <c r="K42" s="71">
        <f>I42*J42</f>
        <v>29.3</v>
      </c>
      <c r="L42" s="71"/>
      <c r="M42" s="71"/>
    </row>
    <row r="43" spans="3:10" ht="12.75">
      <c r="C43" s="7"/>
      <c r="H43" s="7"/>
      <c r="J43" s="122"/>
    </row>
    <row r="44" spans="3:14" ht="12.75">
      <c r="C44" t="s">
        <v>102</v>
      </c>
      <c r="F44" s="123">
        <f>SUM(F40:F42)</f>
        <v>47.150000000000006</v>
      </c>
      <c r="H44" t="s">
        <v>105</v>
      </c>
      <c r="K44" s="123">
        <f>SUM(K40:K42)</f>
        <v>51.33070788262316</v>
      </c>
      <c r="L44" s="71"/>
      <c r="M44" s="71">
        <f>K44-F44</f>
        <v>4.180707882623153</v>
      </c>
      <c r="N44" s="103">
        <f>K44/F44-1</f>
        <v>0.08866824777567661</v>
      </c>
    </row>
    <row r="45" spans="6:14" ht="12.75">
      <c r="F45" s="87"/>
      <c r="K45" s="87"/>
      <c r="L45" s="71"/>
      <c r="M45" s="71"/>
      <c r="N45" s="109"/>
    </row>
    <row r="46" spans="6:13" ht="12.75">
      <c r="F46" s="71"/>
      <c r="J46" s="122"/>
      <c r="K46" s="71"/>
      <c r="L46" s="71"/>
      <c r="M46" s="71"/>
    </row>
    <row r="47" spans="1:14" ht="15">
      <c r="A47" s="113" t="s">
        <v>131</v>
      </c>
      <c r="B47" s="5"/>
      <c r="D47" s="105" t="s">
        <v>84</v>
      </c>
      <c r="E47" s="105" t="s">
        <v>85</v>
      </c>
      <c r="F47" s="106" t="s">
        <v>86</v>
      </c>
      <c r="I47" s="105" t="s">
        <v>84</v>
      </c>
      <c r="J47" s="105" t="s">
        <v>85</v>
      </c>
      <c r="K47" s="108" t="s">
        <v>86</v>
      </c>
      <c r="L47" s="5"/>
      <c r="M47" s="5" t="s">
        <v>87</v>
      </c>
      <c r="N47" s="5" t="s">
        <v>87</v>
      </c>
    </row>
    <row r="48" spans="1:14" ht="12.75">
      <c r="A48" s="5" t="s">
        <v>135</v>
      </c>
      <c r="D48" s="107" t="s">
        <v>103</v>
      </c>
      <c r="E48" s="105" t="s">
        <v>17</v>
      </c>
      <c r="F48" s="106" t="s">
        <v>88</v>
      </c>
      <c r="I48" s="105"/>
      <c r="J48" s="105" t="s">
        <v>17</v>
      </c>
      <c r="K48" s="108" t="s">
        <v>88</v>
      </c>
      <c r="L48" s="5"/>
      <c r="M48" s="5" t="s">
        <v>89</v>
      </c>
      <c r="N48" s="105" t="s">
        <v>107</v>
      </c>
    </row>
    <row r="49" spans="1:13" ht="38.25">
      <c r="A49" s="112"/>
      <c r="B49" s="42"/>
      <c r="C49" s="27" t="s">
        <v>22</v>
      </c>
      <c r="D49" s="37" t="s">
        <v>106</v>
      </c>
      <c r="E49" s="37" t="s">
        <v>106</v>
      </c>
      <c r="F49" s="120">
        <f>'1. 2001 Approved Rate Schedule'!B$18</f>
        <v>13.45</v>
      </c>
      <c r="H49" s="27" t="s">
        <v>22</v>
      </c>
      <c r="I49" s="37" t="s">
        <v>106</v>
      </c>
      <c r="J49" s="37" t="s">
        <v>106</v>
      </c>
      <c r="K49" s="71">
        <f>'14. Transition Cost Adder Sch'!B$18</f>
        <v>16.6</v>
      </c>
      <c r="L49" s="71"/>
      <c r="M49" s="71"/>
    </row>
    <row r="50" spans="3:13" ht="25.5">
      <c r="C50" s="27" t="s">
        <v>93</v>
      </c>
      <c r="D50">
        <v>750</v>
      </c>
      <c r="E50" s="99">
        <f>'1. 2001 Approved Rate Schedule'!B$16</f>
        <v>0.0088</v>
      </c>
      <c r="F50" s="71">
        <f>D50*E50</f>
        <v>6.6000000000000005</v>
      </c>
      <c r="H50" s="27" t="s">
        <v>93</v>
      </c>
      <c r="I50">
        <f>D50</f>
        <v>750</v>
      </c>
      <c r="J50" s="121">
        <f>'14. Transition Cost Adder Sch'!B$16</f>
        <v>0.010861415765246307</v>
      </c>
      <c r="K50" s="71">
        <f>I50*J50</f>
        <v>8.14606182393473</v>
      </c>
      <c r="L50" s="71"/>
      <c r="M50" s="71"/>
    </row>
    <row r="51" spans="3:13" ht="38.25">
      <c r="C51" s="27" t="s">
        <v>104</v>
      </c>
      <c r="D51">
        <f>D50</f>
        <v>750</v>
      </c>
      <c r="E51" s="99">
        <f>'1. 2001 Approved Rate Schedule'!B$20</f>
        <v>0.0586</v>
      </c>
      <c r="F51" s="71">
        <f>D51*E51</f>
        <v>43.95</v>
      </c>
      <c r="H51" s="27" t="s">
        <v>104</v>
      </c>
      <c r="I51">
        <f>D51</f>
        <v>750</v>
      </c>
      <c r="J51" s="122">
        <f>E51</f>
        <v>0.0586</v>
      </c>
      <c r="K51" s="71">
        <f>I51*J51</f>
        <v>43.95</v>
      </c>
      <c r="L51" s="71"/>
      <c r="M51" s="71"/>
    </row>
    <row r="52" spans="3:10" ht="12.75">
      <c r="C52" s="7"/>
      <c r="H52" s="7"/>
      <c r="J52" s="122"/>
    </row>
    <row r="53" spans="3:14" ht="12.75">
      <c r="C53" t="s">
        <v>102</v>
      </c>
      <c r="F53" s="123">
        <f>SUM(F49:F51)</f>
        <v>64</v>
      </c>
      <c r="H53" t="s">
        <v>105</v>
      </c>
      <c r="K53" s="123">
        <f>SUM(K49:K51)</f>
        <v>68.69606182393474</v>
      </c>
      <c r="L53" s="71"/>
      <c r="M53" s="71">
        <f>K53-F53</f>
        <v>4.696061823934741</v>
      </c>
      <c r="N53" s="103">
        <f>K53/F53-1</f>
        <v>0.07337596599898033</v>
      </c>
    </row>
    <row r="54" spans="6:14" ht="12.75">
      <c r="F54" s="87"/>
      <c r="K54" s="87"/>
      <c r="L54" s="71"/>
      <c r="M54" s="71"/>
      <c r="N54" s="109"/>
    </row>
    <row r="55" spans="6:13" ht="12.75">
      <c r="F55" s="71"/>
      <c r="J55" s="122"/>
      <c r="K55" s="71"/>
      <c r="L55" s="71"/>
      <c r="M55" s="71"/>
    </row>
    <row r="56" spans="1:14" ht="15">
      <c r="A56" s="113" t="s">
        <v>131</v>
      </c>
      <c r="B56" s="5"/>
      <c r="D56" s="105" t="s">
        <v>84</v>
      </c>
      <c r="E56" s="105" t="s">
        <v>85</v>
      </c>
      <c r="F56" s="106" t="s">
        <v>86</v>
      </c>
      <c r="I56" s="105" t="s">
        <v>84</v>
      </c>
      <c r="J56" s="105" t="s">
        <v>85</v>
      </c>
      <c r="K56" s="108" t="s">
        <v>86</v>
      </c>
      <c r="L56" s="5"/>
      <c r="M56" s="5" t="s">
        <v>87</v>
      </c>
      <c r="N56" s="5" t="s">
        <v>87</v>
      </c>
    </row>
    <row r="57" spans="1:14" ht="12.75">
      <c r="A57" s="5" t="s">
        <v>136</v>
      </c>
      <c r="D57" s="107" t="s">
        <v>103</v>
      </c>
      <c r="E57" s="105" t="s">
        <v>17</v>
      </c>
      <c r="F57" s="106" t="s">
        <v>88</v>
      </c>
      <c r="I57" s="105"/>
      <c r="J57" s="105" t="s">
        <v>17</v>
      </c>
      <c r="K57" s="108" t="s">
        <v>88</v>
      </c>
      <c r="L57" s="5"/>
      <c r="M57" s="5" t="s">
        <v>89</v>
      </c>
      <c r="N57" s="105" t="s">
        <v>107</v>
      </c>
    </row>
    <row r="58" spans="1:13" ht="38.25">
      <c r="A58" s="112"/>
      <c r="B58" s="42"/>
      <c r="C58" s="27" t="s">
        <v>22</v>
      </c>
      <c r="D58" s="37" t="s">
        <v>106</v>
      </c>
      <c r="E58" s="37" t="s">
        <v>106</v>
      </c>
      <c r="F58" s="120">
        <f>'1. 2001 Approved Rate Schedule'!B$18</f>
        <v>13.45</v>
      </c>
      <c r="H58" s="27" t="s">
        <v>22</v>
      </c>
      <c r="I58" s="37" t="s">
        <v>106</v>
      </c>
      <c r="J58" s="37" t="s">
        <v>106</v>
      </c>
      <c r="K58" s="71">
        <f>'14. Transition Cost Adder Sch'!B$18</f>
        <v>16.6</v>
      </c>
      <c r="L58" s="71"/>
      <c r="M58" s="71"/>
    </row>
    <row r="59" spans="3:13" ht="25.5">
      <c r="C59" s="27" t="s">
        <v>93</v>
      </c>
      <c r="D59">
        <v>1000</v>
      </c>
      <c r="E59" s="99">
        <f>'1. 2001 Approved Rate Schedule'!B$16</f>
        <v>0.0088</v>
      </c>
      <c r="F59" s="71">
        <f>D59*E59</f>
        <v>8.8</v>
      </c>
      <c r="H59" s="27" t="s">
        <v>93</v>
      </c>
      <c r="I59">
        <f>D59</f>
        <v>1000</v>
      </c>
      <c r="J59" s="121">
        <f>'14. Transition Cost Adder Sch'!B$16</f>
        <v>0.010861415765246307</v>
      </c>
      <c r="K59" s="71">
        <f>I59*J59</f>
        <v>10.861415765246306</v>
      </c>
      <c r="L59" s="71"/>
      <c r="M59" s="71"/>
    </row>
    <row r="60" spans="3:13" ht="38.25">
      <c r="C60" s="27" t="s">
        <v>104</v>
      </c>
      <c r="D60">
        <f>D59</f>
        <v>1000</v>
      </c>
      <c r="E60" s="99">
        <f>'1. 2001 Approved Rate Schedule'!B$20</f>
        <v>0.0586</v>
      </c>
      <c r="F60" s="71">
        <f>D60*E60</f>
        <v>58.6</v>
      </c>
      <c r="H60" s="27" t="s">
        <v>104</v>
      </c>
      <c r="I60">
        <f>D60</f>
        <v>1000</v>
      </c>
      <c r="J60" s="122">
        <f>E60</f>
        <v>0.0586</v>
      </c>
      <c r="K60" s="71">
        <f>I60*J60</f>
        <v>58.6</v>
      </c>
      <c r="L60" s="71"/>
      <c r="M60" s="71"/>
    </row>
    <row r="61" spans="3:10" ht="12.75">
      <c r="C61" s="7"/>
      <c r="H61" s="7"/>
      <c r="J61" s="122"/>
    </row>
    <row r="62" spans="3:14" ht="12.75">
      <c r="C62" t="s">
        <v>102</v>
      </c>
      <c r="F62" s="123">
        <f>SUM(F58:F60)</f>
        <v>80.85</v>
      </c>
      <c r="H62" t="s">
        <v>105</v>
      </c>
      <c r="K62" s="123">
        <f>SUM(K58:K60)</f>
        <v>86.06141576524631</v>
      </c>
      <c r="L62" s="71"/>
      <c r="M62" s="71">
        <f>K62-F62</f>
        <v>5.211415765246315</v>
      </c>
      <c r="N62" s="103">
        <f>K62/F62-1</f>
        <v>0.06445783259426485</v>
      </c>
    </row>
    <row r="63" spans="6:14" ht="12.75">
      <c r="F63" s="87"/>
      <c r="K63" s="87"/>
      <c r="L63" s="71"/>
      <c r="M63" s="71"/>
      <c r="N63" s="109"/>
    </row>
    <row r="64" spans="6:13" ht="12.75">
      <c r="F64" s="71"/>
      <c r="J64" s="122"/>
      <c r="K64" s="71"/>
      <c r="L64" s="71"/>
      <c r="M64" s="71"/>
    </row>
    <row r="65" spans="1:14" ht="15">
      <c r="A65" s="113" t="s">
        <v>131</v>
      </c>
      <c r="B65" s="5"/>
      <c r="D65" s="105" t="s">
        <v>84</v>
      </c>
      <c r="E65" s="105" t="s">
        <v>85</v>
      </c>
      <c r="F65" s="106" t="s">
        <v>86</v>
      </c>
      <c r="I65" s="105" t="s">
        <v>84</v>
      </c>
      <c r="J65" s="105" t="s">
        <v>85</v>
      </c>
      <c r="K65" s="108" t="s">
        <v>86</v>
      </c>
      <c r="L65" s="5"/>
      <c r="M65" s="5" t="s">
        <v>87</v>
      </c>
      <c r="N65" s="5" t="s">
        <v>87</v>
      </c>
    </row>
    <row r="66" spans="1:14" ht="12.75">
      <c r="A66" s="5" t="s">
        <v>137</v>
      </c>
      <c r="D66" s="107" t="s">
        <v>103</v>
      </c>
      <c r="E66" s="105" t="s">
        <v>17</v>
      </c>
      <c r="F66" s="106" t="s">
        <v>88</v>
      </c>
      <c r="I66" s="105"/>
      <c r="J66" s="105" t="s">
        <v>17</v>
      </c>
      <c r="K66" s="108" t="s">
        <v>88</v>
      </c>
      <c r="L66" s="5"/>
      <c r="M66" s="5" t="s">
        <v>89</v>
      </c>
      <c r="N66" s="105" t="s">
        <v>107</v>
      </c>
    </row>
    <row r="67" spans="1:13" ht="38.25">
      <c r="A67" s="112"/>
      <c r="B67" s="42"/>
      <c r="C67" s="27" t="s">
        <v>22</v>
      </c>
      <c r="D67" s="37" t="s">
        <v>106</v>
      </c>
      <c r="E67" s="37" t="s">
        <v>106</v>
      </c>
      <c r="F67" s="120">
        <f>'1. 2001 Approved Rate Schedule'!B$18</f>
        <v>13.45</v>
      </c>
      <c r="H67" s="27" t="s">
        <v>22</v>
      </c>
      <c r="I67" s="37" t="s">
        <v>106</v>
      </c>
      <c r="J67" s="37" t="s">
        <v>106</v>
      </c>
      <c r="K67" s="71">
        <f>'14. Transition Cost Adder Sch'!B$18</f>
        <v>16.6</v>
      </c>
      <c r="L67" s="71"/>
      <c r="M67" s="71"/>
    </row>
    <row r="68" spans="3:13" ht="25.5">
      <c r="C68" s="27" t="s">
        <v>93</v>
      </c>
      <c r="D68">
        <v>1500</v>
      </c>
      <c r="E68" s="99">
        <f>'1. 2001 Approved Rate Schedule'!B$16</f>
        <v>0.0088</v>
      </c>
      <c r="F68" s="71">
        <f>D68*E68</f>
        <v>13.200000000000001</v>
      </c>
      <c r="H68" s="27" t="s">
        <v>93</v>
      </c>
      <c r="I68">
        <f>D68</f>
        <v>1500</v>
      </c>
      <c r="J68" s="121">
        <f>'14. Transition Cost Adder Sch'!B$16</f>
        <v>0.010861415765246307</v>
      </c>
      <c r="K68" s="71">
        <f>I68*J68</f>
        <v>16.29212364786946</v>
      </c>
      <c r="L68" s="71"/>
      <c r="M68" s="71"/>
    </row>
    <row r="69" spans="3:13" ht="38.25">
      <c r="C69" s="27" t="s">
        <v>104</v>
      </c>
      <c r="D69">
        <f>D68</f>
        <v>1500</v>
      </c>
      <c r="E69" s="99">
        <f>'1. 2001 Approved Rate Schedule'!B$20</f>
        <v>0.0586</v>
      </c>
      <c r="F69" s="71">
        <f>D69*E69</f>
        <v>87.9</v>
      </c>
      <c r="H69" s="27" t="s">
        <v>104</v>
      </c>
      <c r="I69">
        <f>D69</f>
        <v>1500</v>
      </c>
      <c r="J69" s="122">
        <f>E69</f>
        <v>0.0586</v>
      </c>
      <c r="K69" s="71">
        <f>I69*J69</f>
        <v>87.9</v>
      </c>
      <c r="L69" s="71"/>
      <c r="M69" s="71"/>
    </row>
    <row r="70" spans="3:10" ht="12.75">
      <c r="C70" s="7"/>
      <c r="H70" s="7"/>
      <c r="J70" s="122"/>
    </row>
    <row r="71" spans="3:14" ht="12.75">
      <c r="C71" t="s">
        <v>102</v>
      </c>
      <c r="F71" s="123">
        <f>SUM(F67:F69)</f>
        <v>114.55000000000001</v>
      </c>
      <c r="H71" t="s">
        <v>105</v>
      </c>
      <c r="K71" s="123">
        <f>SUM(K67:K69)</f>
        <v>120.79212364786946</v>
      </c>
      <c r="L71" s="71"/>
      <c r="M71" s="71">
        <f>K71-F71</f>
        <v>6.242123647869448</v>
      </c>
      <c r="N71" s="103">
        <f>K71/F71-1</f>
        <v>0.05449256785569134</v>
      </c>
    </row>
    <row r="72" spans="6:14" ht="12.75">
      <c r="F72" s="87"/>
      <c r="K72" s="87"/>
      <c r="L72" s="71"/>
      <c r="M72" s="71"/>
      <c r="N72" s="109"/>
    </row>
    <row r="73" spans="6:13" ht="12.75">
      <c r="F73" s="71"/>
      <c r="J73" s="122"/>
      <c r="K73" s="71"/>
      <c r="L73" s="71"/>
      <c r="M73" s="71"/>
    </row>
    <row r="74" spans="1:14" ht="15">
      <c r="A74" s="113" t="s">
        <v>131</v>
      </c>
      <c r="B74" s="5"/>
      <c r="D74" s="105" t="s">
        <v>84</v>
      </c>
      <c r="E74" s="105" t="s">
        <v>85</v>
      </c>
      <c r="F74" s="106" t="s">
        <v>86</v>
      </c>
      <c r="I74" s="105" t="s">
        <v>84</v>
      </c>
      <c r="J74" s="105" t="s">
        <v>85</v>
      </c>
      <c r="K74" s="108" t="s">
        <v>86</v>
      </c>
      <c r="L74" s="5"/>
      <c r="M74" s="5" t="s">
        <v>87</v>
      </c>
      <c r="N74" s="5" t="s">
        <v>87</v>
      </c>
    </row>
    <row r="75" spans="1:14" ht="12.75">
      <c r="A75" s="5" t="s">
        <v>138</v>
      </c>
      <c r="D75" s="107" t="s">
        <v>103</v>
      </c>
      <c r="E75" s="105" t="s">
        <v>17</v>
      </c>
      <c r="F75" s="106" t="s">
        <v>88</v>
      </c>
      <c r="I75" s="105"/>
      <c r="J75" s="105" t="s">
        <v>17</v>
      </c>
      <c r="K75" s="108" t="s">
        <v>88</v>
      </c>
      <c r="L75" s="5"/>
      <c r="M75" s="5" t="s">
        <v>89</v>
      </c>
      <c r="N75" s="105" t="s">
        <v>107</v>
      </c>
    </row>
    <row r="76" spans="1:13" ht="38.25">
      <c r="A76" s="112"/>
      <c r="B76" s="42"/>
      <c r="C76" s="27" t="s">
        <v>22</v>
      </c>
      <c r="D76" s="37" t="s">
        <v>106</v>
      </c>
      <c r="E76" s="37" t="s">
        <v>106</v>
      </c>
      <c r="F76" s="120">
        <f>'1. 2001 Approved Rate Schedule'!B$18</f>
        <v>13.45</v>
      </c>
      <c r="H76" s="27" t="s">
        <v>22</v>
      </c>
      <c r="I76" s="37" t="s">
        <v>106</v>
      </c>
      <c r="J76" s="37" t="s">
        <v>106</v>
      </c>
      <c r="K76" s="71">
        <f>'14. Transition Cost Adder Sch'!B$18</f>
        <v>16.6</v>
      </c>
      <c r="L76" s="71"/>
      <c r="M76" s="71"/>
    </row>
    <row r="77" spans="3:13" ht="25.5">
      <c r="C77" s="27" t="s">
        <v>93</v>
      </c>
      <c r="D77">
        <v>2000</v>
      </c>
      <c r="E77" s="99">
        <f>'1. 2001 Approved Rate Schedule'!B$16</f>
        <v>0.0088</v>
      </c>
      <c r="F77" s="71">
        <f>D77*E77</f>
        <v>17.6</v>
      </c>
      <c r="H77" s="27" t="s">
        <v>93</v>
      </c>
      <c r="I77">
        <f>D77</f>
        <v>2000</v>
      </c>
      <c r="J77" s="121">
        <f>'14. Transition Cost Adder Sch'!B$16</f>
        <v>0.010861415765246307</v>
      </c>
      <c r="K77" s="71">
        <f>I77*J77</f>
        <v>21.722831530492613</v>
      </c>
      <c r="L77" s="71"/>
      <c r="M77" s="71"/>
    </row>
    <row r="78" spans="3:13" ht="38.25">
      <c r="C78" s="27" t="s">
        <v>104</v>
      </c>
      <c r="D78">
        <f>D77</f>
        <v>2000</v>
      </c>
      <c r="E78" s="99">
        <f>'1. 2001 Approved Rate Schedule'!B$20</f>
        <v>0.0586</v>
      </c>
      <c r="F78" s="71">
        <f>D78*E78</f>
        <v>117.2</v>
      </c>
      <c r="H78" s="27" t="s">
        <v>104</v>
      </c>
      <c r="I78">
        <f>D78</f>
        <v>2000</v>
      </c>
      <c r="J78" s="122">
        <f>E78</f>
        <v>0.0586</v>
      </c>
      <c r="K78" s="71">
        <f>I78*J78</f>
        <v>117.2</v>
      </c>
      <c r="L78" s="71"/>
      <c r="M78" s="71"/>
    </row>
    <row r="79" spans="3:10" ht="12.75">
      <c r="C79" s="7"/>
      <c r="H79" s="7"/>
      <c r="J79" s="122"/>
    </row>
    <row r="80" spans="3:14" ht="12.75">
      <c r="C80" t="s">
        <v>102</v>
      </c>
      <c r="F80" s="123">
        <f>SUM(F76:F78)</f>
        <v>148.25</v>
      </c>
      <c r="H80" t="s">
        <v>105</v>
      </c>
      <c r="K80" s="123">
        <f>SUM(K76:K78)</f>
        <v>155.52283153049262</v>
      </c>
      <c r="L80" s="71"/>
      <c r="M80" s="71">
        <f>K80-F80</f>
        <v>7.272831530492624</v>
      </c>
      <c r="N80" s="103">
        <f>K80/F80-1</f>
        <v>0.049057885534520285</v>
      </c>
    </row>
    <row r="81" spans="6:13" ht="12.75">
      <c r="F81" s="71"/>
      <c r="J81" s="122"/>
      <c r="K81" s="71"/>
      <c r="L81" s="71"/>
      <c r="M81" s="71"/>
    </row>
    <row r="82" spans="1:14" ht="13.5" thickBot="1">
      <c r="A82" s="141"/>
      <c r="B82" s="141"/>
      <c r="C82" s="141"/>
      <c r="D82" s="141"/>
      <c r="E82" s="141"/>
      <c r="F82" s="152"/>
      <c r="G82" s="141"/>
      <c r="H82" s="141"/>
      <c r="I82" s="141"/>
      <c r="J82" s="153"/>
      <c r="K82" s="152"/>
      <c r="L82" s="152"/>
      <c r="M82" s="152"/>
      <c r="N82" s="141"/>
    </row>
    <row r="83" spans="6:13" ht="12.75">
      <c r="F83" s="71"/>
      <c r="J83" s="122"/>
      <c r="K83" s="71"/>
      <c r="L83" s="71"/>
      <c r="M83" s="71"/>
    </row>
    <row r="84" spans="1:13" ht="15.75">
      <c r="A84" s="67" t="s">
        <v>18</v>
      </c>
      <c r="B84" s="67"/>
      <c r="D84" s="42"/>
      <c r="F84" s="71"/>
      <c r="J84" s="122"/>
      <c r="K84" s="71"/>
      <c r="L84" s="71"/>
      <c r="M84" s="71"/>
    </row>
    <row r="85" spans="1:13" ht="15.75">
      <c r="A85" s="67"/>
      <c r="B85" s="67"/>
      <c r="D85" s="42"/>
      <c r="F85" s="71"/>
      <c r="J85" s="122"/>
      <c r="K85" s="71"/>
      <c r="L85" s="71"/>
      <c r="M85" s="71"/>
    </row>
    <row r="86" spans="3:15" ht="15">
      <c r="C86" s="111" t="s">
        <v>102</v>
      </c>
      <c r="D86" s="53"/>
      <c r="E86" s="53"/>
      <c r="F86" s="53"/>
      <c r="H86" s="111" t="s">
        <v>296</v>
      </c>
      <c r="I86" s="53"/>
      <c r="J86" s="53"/>
      <c r="K86" s="104"/>
      <c r="L86" s="53"/>
      <c r="M86" s="53"/>
      <c r="N86" s="53"/>
      <c r="O86" s="42"/>
    </row>
    <row r="87" spans="1:11" ht="15">
      <c r="A87" s="113" t="s">
        <v>90</v>
      </c>
      <c r="B87" s="5"/>
      <c r="F87" s="96"/>
      <c r="K87" s="96"/>
    </row>
    <row r="88" spans="1:14" ht="12.75">
      <c r="A88" s="5" t="s">
        <v>141</v>
      </c>
      <c r="D88" s="105" t="s">
        <v>84</v>
      </c>
      <c r="E88" s="105" t="s">
        <v>85</v>
      </c>
      <c r="F88" s="106" t="s">
        <v>86</v>
      </c>
      <c r="I88" s="105" t="s">
        <v>84</v>
      </c>
      <c r="J88" s="105" t="s">
        <v>85</v>
      </c>
      <c r="K88" s="108" t="s">
        <v>86</v>
      </c>
      <c r="L88" s="5"/>
      <c r="M88" s="5" t="s">
        <v>87</v>
      </c>
      <c r="N88" s="5" t="s">
        <v>87</v>
      </c>
    </row>
    <row r="89" spans="4:14" ht="12.75">
      <c r="D89" s="107" t="s">
        <v>103</v>
      </c>
      <c r="E89" s="105" t="s">
        <v>17</v>
      </c>
      <c r="F89" s="106" t="s">
        <v>88</v>
      </c>
      <c r="I89" s="105"/>
      <c r="J89" s="105" t="s">
        <v>17</v>
      </c>
      <c r="K89" s="108" t="s">
        <v>88</v>
      </c>
      <c r="L89" s="5"/>
      <c r="M89" s="5" t="s">
        <v>89</v>
      </c>
      <c r="N89" s="105" t="s">
        <v>107</v>
      </c>
    </row>
    <row r="90" spans="1:13" ht="38.25">
      <c r="A90" s="112"/>
      <c r="B90" s="42"/>
      <c r="C90" s="27" t="s">
        <v>22</v>
      </c>
      <c r="D90" s="37" t="s">
        <v>106</v>
      </c>
      <c r="E90" s="37" t="s">
        <v>106</v>
      </c>
      <c r="F90" s="120">
        <f>'1. 2001 Approved Rate Schedule'!B$41</f>
        <v>31.061011171460166</v>
      </c>
      <c r="H90" s="27" t="s">
        <v>22</v>
      </c>
      <c r="I90" s="37" t="s">
        <v>106</v>
      </c>
      <c r="J90" s="37" t="s">
        <v>106</v>
      </c>
      <c r="K90" s="71">
        <f>'14. Transition Cost Adder Sch'!B$41</f>
        <v>39.68</v>
      </c>
      <c r="L90" s="71"/>
      <c r="M90" s="71"/>
    </row>
    <row r="91" spans="3:13" ht="25.5">
      <c r="C91" s="27" t="s">
        <v>93</v>
      </c>
      <c r="D91">
        <v>1000</v>
      </c>
      <c r="E91" s="99">
        <f>'1. 2001 Approved Rate Schedule'!B$39</f>
        <v>0.010733298901850872</v>
      </c>
      <c r="F91" s="71">
        <f>D91*E91</f>
        <v>10.733298901850873</v>
      </c>
      <c r="H91" s="27" t="s">
        <v>93</v>
      </c>
      <c r="I91">
        <f>D91</f>
        <v>1000</v>
      </c>
      <c r="J91" s="121">
        <f>'14. Transition Cost Adder Sch'!B$39</f>
        <v>0.013841018867831963</v>
      </c>
      <c r="K91" s="71">
        <f>I91*J91</f>
        <v>13.841018867831963</v>
      </c>
      <c r="L91" s="71"/>
      <c r="M91" s="71"/>
    </row>
    <row r="92" spans="3:13" ht="38.25">
      <c r="C92" s="27" t="s">
        <v>104</v>
      </c>
      <c r="D92">
        <f>D91</f>
        <v>1000</v>
      </c>
      <c r="E92" s="99">
        <f>'1. 2001 Approved Rate Schedule'!B$43</f>
        <v>0.0586</v>
      </c>
      <c r="F92" s="71">
        <f>D92*E92</f>
        <v>58.6</v>
      </c>
      <c r="H92" s="27" t="s">
        <v>104</v>
      </c>
      <c r="I92">
        <f>D92</f>
        <v>1000</v>
      </c>
      <c r="J92" s="122">
        <f>E92</f>
        <v>0.0586</v>
      </c>
      <c r="K92" s="71">
        <f>I92*J92</f>
        <v>58.6</v>
      </c>
      <c r="L92" s="71"/>
      <c r="M92" s="71"/>
    </row>
    <row r="93" spans="3:10" ht="12.75">
      <c r="C93" s="7"/>
      <c r="H93" s="7"/>
      <c r="J93" s="122"/>
    </row>
    <row r="94" spans="3:14" ht="12.75">
      <c r="C94" t="s">
        <v>102</v>
      </c>
      <c r="F94" s="123">
        <f>SUM(F90:F92)</f>
        <v>100.39431007331103</v>
      </c>
      <c r="H94" t="s">
        <v>105</v>
      </c>
      <c r="K94" s="123">
        <f>SUM(K90:K92)</f>
        <v>112.12101886783196</v>
      </c>
      <c r="L94" s="71"/>
      <c r="M94" s="71">
        <f>K94-F94</f>
        <v>11.726708794520931</v>
      </c>
      <c r="N94" s="103">
        <f>K94/F94-1</f>
        <v>0.11680650811741944</v>
      </c>
    </row>
    <row r="95" ht="12.75">
      <c r="K95" s="96"/>
    </row>
    <row r="96" ht="12.75">
      <c r="K96" s="96"/>
    </row>
    <row r="97" spans="1:14" ht="12.75">
      <c r="A97" s="5" t="s">
        <v>139</v>
      </c>
      <c r="B97" s="5"/>
      <c r="D97" s="105" t="s">
        <v>84</v>
      </c>
      <c r="E97" s="105" t="s">
        <v>85</v>
      </c>
      <c r="F97" s="106" t="s">
        <v>86</v>
      </c>
      <c r="I97" s="105" t="s">
        <v>84</v>
      </c>
      <c r="J97" s="105" t="s">
        <v>85</v>
      </c>
      <c r="K97" s="108" t="s">
        <v>86</v>
      </c>
      <c r="L97" s="5"/>
      <c r="M97" s="5" t="s">
        <v>87</v>
      </c>
      <c r="N97" s="5" t="s">
        <v>87</v>
      </c>
    </row>
    <row r="98" spans="1:14" ht="12.75">
      <c r="A98" s="5" t="s">
        <v>142</v>
      </c>
      <c r="D98" s="107" t="s">
        <v>103</v>
      </c>
      <c r="E98" s="105" t="s">
        <v>17</v>
      </c>
      <c r="F98" s="106" t="s">
        <v>88</v>
      </c>
      <c r="I98" s="105"/>
      <c r="J98" s="105" t="s">
        <v>17</v>
      </c>
      <c r="K98" s="108" t="s">
        <v>88</v>
      </c>
      <c r="L98" s="5"/>
      <c r="M98" s="5" t="s">
        <v>89</v>
      </c>
      <c r="N98" s="105" t="s">
        <v>107</v>
      </c>
    </row>
    <row r="99" spans="1:13" ht="38.25">
      <c r="A99" s="112"/>
      <c r="B99" s="42"/>
      <c r="C99" s="27" t="s">
        <v>22</v>
      </c>
      <c r="D99" s="37" t="s">
        <v>106</v>
      </c>
      <c r="E99" s="37" t="s">
        <v>106</v>
      </c>
      <c r="F99" s="120">
        <f>'1. 2001 Approved Rate Schedule'!B$41</f>
        <v>31.061011171460166</v>
      </c>
      <c r="H99" s="27" t="s">
        <v>22</v>
      </c>
      <c r="I99" s="37" t="s">
        <v>106</v>
      </c>
      <c r="J99" s="37" t="s">
        <v>106</v>
      </c>
      <c r="K99" s="71">
        <f>'14. Transition Cost Adder Sch'!B$41</f>
        <v>39.68</v>
      </c>
      <c r="L99" s="71"/>
      <c r="M99" s="71"/>
    </row>
    <row r="100" spans="3:13" ht="25.5">
      <c r="C100" s="27" t="s">
        <v>93</v>
      </c>
      <c r="D100">
        <v>2000</v>
      </c>
      <c r="E100" s="99">
        <f>'1. 2001 Approved Rate Schedule'!B$39</f>
        <v>0.010733298901850872</v>
      </c>
      <c r="F100" s="71">
        <f>D100*E100</f>
        <v>21.466597803701745</v>
      </c>
      <c r="H100" s="27" t="s">
        <v>93</v>
      </c>
      <c r="I100">
        <f>D100</f>
        <v>2000</v>
      </c>
      <c r="J100" s="121">
        <f>'14. Transition Cost Adder Sch'!B$39</f>
        <v>0.013841018867831963</v>
      </c>
      <c r="K100" s="71">
        <f>I100*J100</f>
        <v>27.682037735663926</v>
      </c>
      <c r="L100" s="71"/>
      <c r="M100" s="71"/>
    </row>
    <row r="101" spans="3:13" ht="38.25">
      <c r="C101" s="27" t="s">
        <v>104</v>
      </c>
      <c r="D101">
        <f>D100</f>
        <v>2000</v>
      </c>
      <c r="E101" s="99">
        <f>'1. 2001 Approved Rate Schedule'!B$43</f>
        <v>0.0586</v>
      </c>
      <c r="F101" s="71">
        <f>D101*E101</f>
        <v>117.2</v>
      </c>
      <c r="H101" s="27" t="s">
        <v>104</v>
      </c>
      <c r="I101">
        <f>D101</f>
        <v>2000</v>
      </c>
      <c r="J101" s="122">
        <f>E101</f>
        <v>0.0586</v>
      </c>
      <c r="K101" s="71">
        <f>I101*J101</f>
        <v>117.2</v>
      </c>
      <c r="L101" s="71"/>
      <c r="M101" s="71"/>
    </row>
    <row r="102" spans="3:10" ht="12.75">
      <c r="C102" s="7"/>
      <c r="H102" s="7"/>
      <c r="J102" s="122"/>
    </row>
    <row r="103" spans="3:14" ht="12.75">
      <c r="C103" t="s">
        <v>102</v>
      </c>
      <c r="F103" s="123">
        <f>SUM(F99:F101)</f>
        <v>169.7276089751619</v>
      </c>
      <c r="H103" t="s">
        <v>105</v>
      </c>
      <c r="K103" s="123">
        <f>SUM(K99:K101)</f>
        <v>184.56203773566392</v>
      </c>
      <c r="L103" s="71"/>
      <c r="M103" s="71">
        <f>K103-F103</f>
        <v>14.834428760502021</v>
      </c>
      <c r="N103" s="103">
        <f>K103/F103-1</f>
        <v>0.08740138890822946</v>
      </c>
    </row>
    <row r="104" ht="12.75">
      <c r="K104" s="96"/>
    </row>
    <row r="105" ht="12.75">
      <c r="K105" s="96"/>
    </row>
    <row r="106" spans="1:14" ht="12.75">
      <c r="A106" s="5" t="s">
        <v>139</v>
      </c>
      <c r="B106" s="5"/>
      <c r="D106" s="105" t="s">
        <v>84</v>
      </c>
      <c r="E106" s="105" t="s">
        <v>85</v>
      </c>
      <c r="F106" s="106" t="s">
        <v>86</v>
      </c>
      <c r="I106" s="105" t="s">
        <v>84</v>
      </c>
      <c r="J106" s="105" t="s">
        <v>85</v>
      </c>
      <c r="K106" s="108" t="s">
        <v>86</v>
      </c>
      <c r="L106" s="5"/>
      <c r="M106" s="5" t="s">
        <v>87</v>
      </c>
      <c r="N106" s="5" t="s">
        <v>87</v>
      </c>
    </row>
    <row r="107" spans="1:14" ht="12.75">
      <c r="A107" s="5" t="s">
        <v>143</v>
      </c>
      <c r="D107" s="107" t="s">
        <v>103</v>
      </c>
      <c r="E107" s="105" t="s">
        <v>17</v>
      </c>
      <c r="F107" s="106" t="s">
        <v>88</v>
      </c>
      <c r="I107" s="105"/>
      <c r="J107" s="105" t="s">
        <v>17</v>
      </c>
      <c r="K107" s="108" t="s">
        <v>88</v>
      </c>
      <c r="L107" s="5"/>
      <c r="M107" s="5" t="s">
        <v>89</v>
      </c>
      <c r="N107" s="105" t="s">
        <v>107</v>
      </c>
    </row>
    <row r="108" spans="1:13" ht="38.25">
      <c r="A108" s="112"/>
      <c r="B108" s="42"/>
      <c r="C108" s="27" t="s">
        <v>22</v>
      </c>
      <c r="D108" s="37" t="s">
        <v>106</v>
      </c>
      <c r="E108" s="37" t="s">
        <v>106</v>
      </c>
      <c r="F108" s="120">
        <f>'1. 2001 Approved Rate Schedule'!B$41</f>
        <v>31.061011171460166</v>
      </c>
      <c r="H108" s="27" t="s">
        <v>22</v>
      </c>
      <c r="I108" s="37" t="s">
        <v>106</v>
      </c>
      <c r="J108" s="37" t="s">
        <v>106</v>
      </c>
      <c r="K108" s="71">
        <f>'14. Transition Cost Adder Sch'!B$41</f>
        <v>39.68</v>
      </c>
      <c r="L108" s="71"/>
      <c r="M108" s="71"/>
    </row>
    <row r="109" spans="3:13" ht="25.5">
      <c r="C109" s="27" t="s">
        <v>93</v>
      </c>
      <c r="D109">
        <v>5000</v>
      </c>
      <c r="E109" s="99">
        <f>'1. 2001 Approved Rate Schedule'!B$39</f>
        <v>0.010733298901850872</v>
      </c>
      <c r="F109" s="71">
        <f>D109*E109</f>
        <v>53.66649450925436</v>
      </c>
      <c r="H109" s="27" t="s">
        <v>93</v>
      </c>
      <c r="I109">
        <f>D109</f>
        <v>5000</v>
      </c>
      <c r="J109" s="121">
        <f>'14. Transition Cost Adder Sch'!B$39</f>
        <v>0.013841018867831963</v>
      </c>
      <c r="K109" s="71">
        <f>I109*J109</f>
        <v>69.20509433915981</v>
      </c>
      <c r="L109" s="71"/>
      <c r="M109" s="71"/>
    </row>
    <row r="110" spans="3:13" ht="38.25">
      <c r="C110" s="27" t="s">
        <v>104</v>
      </c>
      <c r="D110">
        <f>D109</f>
        <v>5000</v>
      </c>
      <c r="E110" s="99">
        <f>'1. 2001 Approved Rate Schedule'!B$43</f>
        <v>0.0586</v>
      </c>
      <c r="F110" s="71">
        <f>D110*E110</f>
        <v>293</v>
      </c>
      <c r="H110" s="27" t="s">
        <v>104</v>
      </c>
      <c r="I110">
        <f>D110</f>
        <v>5000</v>
      </c>
      <c r="J110" s="122">
        <f>E110</f>
        <v>0.0586</v>
      </c>
      <c r="K110" s="71">
        <f>I110*J110</f>
        <v>293</v>
      </c>
      <c r="L110" s="71"/>
      <c r="M110" s="71"/>
    </row>
    <row r="111" spans="3:10" ht="12.75">
      <c r="C111" s="7"/>
      <c r="H111" s="7"/>
      <c r="J111" s="122"/>
    </row>
    <row r="112" spans="3:14" ht="12.75">
      <c r="C112" t="s">
        <v>102</v>
      </c>
      <c r="F112" s="123">
        <f>SUM(F108:F110)</f>
        <v>377.72750568071456</v>
      </c>
      <c r="H112" t="s">
        <v>105</v>
      </c>
      <c r="K112" s="123">
        <f>SUM(K108:K110)</f>
        <v>401.8850943391598</v>
      </c>
      <c r="L112" s="71"/>
      <c r="M112" s="71">
        <f>K112-F112</f>
        <v>24.157588658445263</v>
      </c>
      <c r="N112" s="103">
        <f>K112/F112-1</f>
        <v>0.06395506891908798</v>
      </c>
    </row>
    <row r="113" spans="6:14" ht="12.75">
      <c r="F113" s="87"/>
      <c r="K113" s="87"/>
      <c r="L113" s="71"/>
      <c r="M113" s="71"/>
      <c r="N113" s="109"/>
    </row>
    <row r="114" spans="6:14" ht="12.75">
      <c r="F114" s="87"/>
      <c r="K114" s="87"/>
      <c r="L114" s="71"/>
      <c r="M114" s="71"/>
      <c r="N114" s="109"/>
    </row>
    <row r="115" spans="1:14" ht="12.75">
      <c r="A115" s="5" t="s">
        <v>139</v>
      </c>
      <c r="B115" s="5"/>
      <c r="D115" s="105" t="s">
        <v>84</v>
      </c>
      <c r="E115" s="105" t="s">
        <v>85</v>
      </c>
      <c r="F115" s="106" t="s">
        <v>86</v>
      </c>
      <c r="I115" s="105" t="s">
        <v>84</v>
      </c>
      <c r="J115" s="105" t="s">
        <v>85</v>
      </c>
      <c r="K115" s="108" t="s">
        <v>86</v>
      </c>
      <c r="L115" s="5"/>
      <c r="M115" s="5" t="s">
        <v>87</v>
      </c>
      <c r="N115" s="5" t="s">
        <v>87</v>
      </c>
    </row>
    <row r="116" spans="1:14" ht="12.75">
      <c r="A116" s="5" t="s">
        <v>144</v>
      </c>
      <c r="D116" s="107" t="s">
        <v>103</v>
      </c>
      <c r="E116" s="105" t="s">
        <v>17</v>
      </c>
      <c r="F116" s="106" t="s">
        <v>88</v>
      </c>
      <c r="I116" s="105"/>
      <c r="J116" s="105" t="s">
        <v>17</v>
      </c>
      <c r="K116" s="108" t="s">
        <v>88</v>
      </c>
      <c r="L116" s="5"/>
      <c r="M116" s="5" t="s">
        <v>89</v>
      </c>
      <c r="N116" s="105" t="s">
        <v>107</v>
      </c>
    </row>
    <row r="117" spans="1:13" ht="38.25">
      <c r="A117" s="112"/>
      <c r="B117" s="42"/>
      <c r="C117" s="27" t="s">
        <v>22</v>
      </c>
      <c r="D117" s="37" t="s">
        <v>106</v>
      </c>
      <c r="E117" s="37" t="s">
        <v>106</v>
      </c>
      <c r="F117" s="120">
        <f>'1. 2001 Approved Rate Schedule'!B$41</f>
        <v>31.061011171460166</v>
      </c>
      <c r="H117" s="27" t="s">
        <v>22</v>
      </c>
      <c r="I117" s="37" t="s">
        <v>106</v>
      </c>
      <c r="J117" s="37" t="s">
        <v>106</v>
      </c>
      <c r="K117" s="71">
        <f>'14. Transition Cost Adder Sch'!B$41</f>
        <v>39.68</v>
      </c>
      <c r="L117" s="71"/>
      <c r="M117" s="71"/>
    </row>
    <row r="118" spans="3:13" ht="25.5">
      <c r="C118" s="27" t="s">
        <v>93</v>
      </c>
      <c r="D118">
        <v>10000</v>
      </c>
      <c r="E118" s="99">
        <f>'1. 2001 Approved Rate Schedule'!B$39</f>
        <v>0.010733298901850872</v>
      </c>
      <c r="F118" s="71">
        <f>D118*E118</f>
        <v>107.33298901850873</v>
      </c>
      <c r="H118" s="27" t="s">
        <v>93</v>
      </c>
      <c r="I118">
        <f>D118</f>
        <v>10000</v>
      </c>
      <c r="J118" s="121">
        <f>'14. Transition Cost Adder Sch'!B$39</f>
        <v>0.013841018867831963</v>
      </c>
      <c r="K118" s="71">
        <f>I118*J118</f>
        <v>138.41018867831963</v>
      </c>
      <c r="L118" s="71"/>
      <c r="M118" s="71"/>
    </row>
    <row r="119" spans="3:13" ht="38.25">
      <c r="C119" s="27" t="s">
        <v>104</v>
      </c>
      <c r="D119">
        <f>D118</f>
        <v>10000</v>
      </c>
      <c r="E119" s="99">
        <f>'1. 2001 Approved Rate Schedule'!B$43</f>
        <v>0.0586</v>
      </c>
      <c r="F119" s="71">
        <f>D119*E119</f>
        <v>586</v>
      </c>
      <c r="H119" s="27" t="s">
        <v>104</v>
      </c>
      <c r="I119">
        <f>D119</f>
        <v>10000</v>
      </c>
      <c r="J119" s="122">
        <f>E119</f>
        <v>0.0586</v>
      </c>
      <c r="K119" s="71">
        <f>I119*J119</f>
        <v>586</v>
      </c>
      <c r="L119" s="71"/>
      <c r="M119" s="71"/>
    </row>
    <row r="120" spans="3:10" ht="12.75">
      <c r="C120" s="7"/>
      <c r="H120" s="7"/>
      <c r="J120" s="122"/>
    </row>
    <row r="121" spans="3:14" ht="12.75">
      <c r="C121" t="s">
        <v>102</v>
      </c>
      <c r="F121" s="123">
        <f>SUM(F117:F119)</f>
        <v>724.3940001899689</v>
      </c>
      <c r="H121" t="s">
        <v>105</v>
      </c>
      <c r="K121" s="123">
        <f>SUM(K117:K119)</f>
        <v>764.0901886783197</v>
      </c>
      <c r="L121" s="71"/>
      <c r="M121" s="71">
        <f>K121-F121</f>
        <v>39.6961884883508</v>
      </c>
      <c r="N121" s="103">
        <f>K121/F121-1</f>
        <v>0.05479916796376094</v>
      </c>
    </row>
    <row r="122" spans="6:14" ht="12.75">
      <c r="F122" s="87"/>
      <c r="K122" s="87"/>
      <c r="L122" s="71"/>
      <c r="M122" s="71"/>
      <c r="N122" s="109"/>
    </row>
    <row r="123" spans="6:14" ht="12.75">
      <c r="F123" s="87"/>
      <c r="K123" s="87"/>
      <c r="L123" s="71"/>
      <c r="M123" s="71"/>
      <c r="N123" s="109"/>
    </row>
    <row r="124" spans="1:14" ht="12.75">
      <c r="A124" s="5" t="s">
        <v>139</v>
      </c>
      <c r="B124" s="5"/>
      <c r="D124" s="105" t="s">
        <v>84</v>
      </c>
      <c r="E124" s="105" t="s">
        <v>85</v>
      </c>
      <c r="F124" s="106" t="s">
        <v>86</v>
      </c>
      <c r="I124" s="105" t="s">
        <v>84</v>
      </c>
      <c r="J124" s="105" t="s">
        <v>85</v>
      </c>
      <c r="K124" s="108" t="s">
        <v>86</v>
      </c>
      <c r="L124" s="5"/>
      <c r="M124" s="5" t="s">
        <v>87</v>
      </c>
      <c r="N124" s="5" t="s">
        <v>87</v>
      </c>
    </row>
    <row r="125" spans="1:14" ht="12.75">
      <c r="A125" s="5" t="s">
        <v>145</v>
      </c>
      <c r="D125" s="107" t="s">
        <v>103</v>
      </c>
      <c r="E125" s="105" t="s">
        <v>17</v>
      </c>
      <c r="F125" s="106" t="s">
        <v>88</v>
      </c>
      <c r="I125" s="105"/>
      <c r="J125" s="105" t="s">
        <v>17</v>
      </c>
      <c r="K125" s="108" t="s">
        <v>88</v>
      </c>
      <c r="L125" s="5"/>
      <c r="M125" s="5" t="s">
        <v>89</v>
      </c>
      <c r="N125" s="105" t="s">
        <v>107</v>
      </c>
    </row>
    <row r="126" spans="1:13" ht="38.25">
      <c r="A126" s="112"/>
      <c r="B126" s="42"/>
      <c r="C126" s="27" t="s">
        <v>22</v>
      </c>
      <c r="D126" s="37" t="s">
        <v>106</v>
      </c>
      <c r="E126" s="37" t="s">
        <v>106</v>
      </c>
      <c r="F126" s="120">
        <f>'1. 2001 Approved Rate Schedule'!B$41</f>
        <v>31.061011171460166</v>
      </c>
      <c r="H126" s="27" t="s">
        <v>22</v>
      </c>
      <c r="I126" s="37" t="s">
        <v>106</v>
      </c>
      <c r="J126" s="37" t="s">
        <v>106</v>
      </c>
      <c r="K126" s="71">
        <f>'14. Transition Cost Adder Sch'!B$41</f>
        <v>39.68</v>
      </c>
      <c r="L126" s="71"/>
      <c r="M126" s="71"/>
    </row>
    <row r="127" spans="3:13" ht="25.5">
      <c r="C127" s="27" t="s">
        <v>93</v>
      </c>
      <c r="D127">
        <v>20000</v>
      </c>
      <c r="E127" s="99">
        <f>'1. 2001 Approved Rate Schedule'!B$39</f>
        <v>0.010733298901850872</v>
      </c>
      <c r="F127" s="71">
        <f>D127*E127</f>
        <v>214.66597803701745</v>
      </c>
      <c r="H127" s="27" t="s">
        <v>93</v>
      </c>
      <c r="I127">
        <f>D127</f>
        <v>20000</v>
      </c>
      <c r="J127" s="121">
        <f>'14. Transition Cost Adder Sch'!B$39</f>
        <v>0.013841018867831963</v>
      </c>
      <c r="K127" s="71">
        <f>I127*J127</f>
        <v>276.82037735663926</v>
      </c>
      <c r="L127" s="71"/>
      <c r="M127" s="71"/>
    </row>
    <row r="128" spans="3:13" ht="38.25">
      <c r="C128" s="27" t="s">
        <v>104</v>
      </c>
      <c r="D128">
        <f>D127</f>
        <v>20000</v>
      </c>
      <c r="E128" s="99">
        <f>'1. 2001 Approved Rate Schedule'!B$43</f>
        <v>0.0586</v>
      </c>
      <c r="F128" s="71">
        <f>D128*E128</f>
        <v>1172</v>
      </c>
      <c r="H128" s="27" t="s">
        <v>104</v>
      </c>
      <c r="I128">
        <f>D128</f>
        <v>20000</v>
      </c>
      <c r="J128" s="122">
        <f>E128</f>
        <v>0.0586</v>
      </c>
      <c r="K128" s="71">
        <f>I128*J128</f>
        <v>1172</v>
      </c>
      <c r="L128" s="71"/>
      <c r="M128" s="71"/>
    </row>
    <row r="129" spans="3:10" ht="12.75">
      <c r="C129" s="7"/>
      <c r="H129" s="7"/>
      <c r="J129" s="122"/>
    </row>
    <row r="130" spans="3:14" ht="12.75">
      <c r="C130" t="s">
        <v>102</v>
      </c>
      <c r="F130" s="123">
        <f>SUM(F126:F128)</f>
        <v>1417.7269892084776</v>
      </c>
      <c r="H130" t="s">
        <v>105</v>
      </c>
      <c r="K130" s="123">
        <f>SUM(K126:K128)</f>
        <v>1488.5003773566393</v>
      </c>
      <c r="L130" s="71"/>
      <c r="M130" s="71">
        <f>K130-F130</f>
        <v>70.77338814816176</v>
      </c>
      <c r="N130" s="103">
        <f>K130/F130-1</f>
        <v>0.04992032223896281</v>
      </c>
    </row>
    <row r="131" ht="12.75">
      <c r="K131" s="96"/>
    </row>
    <row r="132" ht="12.75">
      <c r="K132" s="96"/>
    </row>
    <row r="133" ht="12.75">
      <c r="K133" s="96"/>
    </row>
    <row r="134" spans="1:13" ht="15.75">
      <c r="A134" s="67" t="s">
        <v>97</v>
      </c>
      <c r="B134" s="30"/>
      <c r="F134" s="71"/>
      <c r="J134" s="122"/>
      <c r="K134" s="71"/>
      <c r="L134" s="71"/>
      <c r="M134" s="71"/>
    </row>
    <row r="135" spans="1:13" ht="15.75">
      <c r="A135" s="30"/>
      <c r="B135" s="30"/>
      <c r="D135" s="42"/>
      <c r="F135" s="71"/>
      <c r="J135" s="122"/>
      <c r="K135" s="71"/>
      <c r="L135" s="71"/>
      <c r="M135" s="71"/>
    </row>
    <row r="136" spans="1:13" ht="15.75">
      <c r="A136" s="30"/>
      <c r="B136" s="30"/>
      <c r="D136" s="42"/>
      <c r="F136" s="71"/>
      <c r="J136" s="122"/>
      <c r="K136" s="71"/>
      <c r="L136" s="71"/>
      <c r="M136" s="71"/>
    </row>
    <row r="137" spans="3:15" ht="15">
      <c r="C137" s="111" t="s">
        <v>102</v>
      </c>
      <c r="D137" s="53"/>
      <c r="E137" s="53"/>
      <c r="F137" s="53"/>
      <c r="H137" s="111" t="s">
        <v>296</v>
      </c>
      <c r="I137" s="53"/>
      <c r="J137" s="53"/>
      <c r="K137" s="104"/>
      <c r="L137" s="53"/>
      <c r="M137" s="53"/>
      <c r="N137" s="53"/>
      <c r="O137" s="53"/>
    </row>
    <row r="138" spans="1:11" ht="15">
      <c r="A138" s="113" t="s">
        <v>90</v>
      </c>
      <c r="B138" s="5"/>
      <c r="F138" s="96"/>
      <c r="K138" s="96"/>
    </row>
    <row r="139" spans="4:14" ht="12.75">
      <c r="D139" s="105" t="s">
        <v>95</v>
      </c>
      <c r="E139" s="105" t="s">
        <v>85</v>
      </c>
      <c r="F139" s="106" t="s">
        <v>86</v>
      </c>
      <c r="I139" s="105" t="s">
        <v>95</v>
      </c>
      <c r="J139" s="105" t="s">
        <v>85</v>
      </c>
      <c r="K139" s="108" t="s">
        <v>86</v>
      </c>
      <c r="L139" s="5"/>
      <c r="M139" s="5" t="s">
        <v>87</v>
      </c>
      <c r="N139" s="5" t="s">
        <v>87</v>
      </c>
    </row>
    <row r="140" spans="4:14" ht="12.75">
      <c r="D140" s="107" t="s">
        <v>103</v>
      </c>
      <c r="E140" s="105" t="s">
        <v>25</v>
      </c>
      <c r="F140" s="106" t="s">
        <v>88</v>
      </c>
      <c r="I140" s="105"/>
      <c r="J140" s="105" t="s">
        <v>25</v>
      </c>
      <c r="K140" s="108" t="s">
        <v>88</v>
      </c>
      <c r="L140" s="5"/>
      <c r="M140" s="5" t="s">
        <v>89</v>
      </c>
      <c r="N140" s="105" t="s">
        <v>107</v>
      </c>
    </row>
    <row r="141" spans="1:13" ht="38.25">
      <c r="A141" s="112"/>
      <c r="B141" s="42"/>
      <c r="C141" s="27" t="s">
        <v>22</v>
      </c>
      <c r="D141" s="37" t="s">
        <v>106</v>
      </c>
      <c r="E141" s="37" t="s">
        <v>106</v>
      </c>
      <c r="F141" s="120">
        <f>'1. 2001 Approved Rate Schedule'!B$64</f>
        <v>315.5711050129626</v>
      </c>
      <c r="H141" s="27" t="s">
        <v>22</v>
      </c>
      <c r="I141" s="37" t="s">
        <v>106</v>
      </c>
      <c r="J141" s="37" t="s">
        <v>106</v>
      </c>
      <c r="K141" s="71">
        <f>'14. Transition Cost Adder Sch'!B$64</f>
        <v>394.6</v>
      </c>
      <c r="L141" s="71"/>
      <c r="M141" s="71"/>
    </row>
    <row r="142" spans="3:13" ht="25.5">
      <c r="C142" s="27" t="s">
        <v>96</v>
      </c>
      <c r="D142">
        <v>0</v>
      </c>
      <c r="E142" s="99">
        <f>'1. 2001 Approved Rate Schedule'!B$62</f>
        <v>3.552572660048561</v>
      </c>
      <c r="F142" s="71">
        <f>D142*E142</f>
        <v>0</v>
      </c>
      <c r="H142" s="27" t="s">
        <v>96</v>
      </c>
      <c r="I142">
        <f>D142</f>
        <v>0</v>
      </c>
      <c r="J142" s="121">
        <f>'14. Transition Cost Adder Sch'!B$62</f>
        <v>4.4264288304869055</v>
      </c>
      <c r="K142" s="71">
        <f>I142*J142</f>
        <v>0</v>
      </c>
      <c r="L142" s="71"/>
      <c r="M142" s="71"/>
    </row>
    <row r="143" spans="3:13" ht="25.5">
      <c r="C143" s="27" t="s">
        <v>108</v>
      </c>
      <c r="D143">
        <f>D142</f>
        <v>0</v>
      </c>
      <c r="E143" s="99">
        <f>'1. 2001 Approved Rate Schedule'!B$66</f>
        <v>5.7218</v>
      </c>
      <c r="F143" s="71">
        <f>D143*E143</f>
        <v>0</v>
      </c>
      <c r="H143" s="27" t="s">
        <v>108</v>
      </c>
      <c r="I143">
        <f>D143</f>
        <v>0</v>
      </c>
      <c r="J143" s="122">
        <f>E143</f>
        <v>5.7218</v>
      </c>
      <c r="K143" s="71">
        <f>I143*J143</f>
        <v>0</v>
      </c>
      <c r="L143" s="71"/>
      <c r="M143" s="71"/>
    </row>
    <row r="144" spans="3:11" ht="25.5">
      <c r="C144" s="27" t="s">
        <v>109</v>
      </c>
      <c r="D144">
        <v>0</v>
      </c>
      <c r="E144" s="99">
        <f>'1. 2001 Approved Rate Schedule'!B$68</f>
        <v>0.0412</v>
      </c>
      <c r="F144" s="71">
        <f>D144*E144</f>
        <v>0</v>
      </c>
      <c r="H144" s="27" t="s">
        <v>109</v>
      </c>
      <c r="I144">
        <f>D144</f>
        <v>0</v>
      </c>
      <c r="J144" s="122">
        <f>E144</f>
        <v>0.0412</v>
      </c>
      <c r="K144" s="71">
        <f>I144*J144</f>
        <v>0</v>
      </c>
    </row>
    <row r="145" spans="3:11" ht="12.75">
      <c r="C145" s="7"/>
      <c r="H145" s="7"/>
      <c r="J145" s="122"/>
      <c r="K145" s="71"/>
    </row>
    <row r="146" spans="3:14" ht="12.75">
      <c r="C146" t="s">
        <v>102</v>
      </c>
      <c r="F146" s="123">
        <f>SUM(F141:F144)</f>
        <v>315.5711050129626</v>
      </c>
      <c r="H146" t="s">
        <v>105</v>
      </c>
      <c r="K146" s="123">
        <f>SUM(K141:K144)</f>
        <v>394.6</v>
      </c>
      <c r="L146" s="71"/>
      <c r="M146" s="71">
        <f>K146-F146</f>
        <v>79.0288949870374</v>
      </c>
      <c r="N146" s="103">
        <f>K146/F146-1</f>
        <v>0.2504313409296177</v>
      </c>
    </row>
    <row r="147" spans="1:13" ht="12" customHeight="1">
      <c r="A147" s="30"/>
      <c r="B147" s="30"/>
      <c r="F147" s="71"/>
      <c r="J147" s="122"/>
      <c r="K147" s="71"/>
      <c r="L147" s="71"/>
      <c r="M147" s="71"/>
    </row>
    <row r="148" spans="1:13" ht="12" customHeight="1">
      <c r="A148" s="30"/>
      <c r="B148" s="30"/>
      <c r="F148" s="71"/>
      <c r="J148" s="122"/>
      <c r="K148" s="71"/>
      <c r="L148" s="71"/>
      <c r="M148" s="71"/>
    </row>
    <row r="149" spans="1:14" ht="12.75">
      <c r="A149" s="5" t="s">
        <v>140</v>
      </c>
      <c r="B149" s="5"/>
      <c r="D149" s="105" t="s">
        <v>95</v>
      </c>
      <c r="E149" s="105" t="s">
        <v>85</v>
      </c>
      <c r="F149" s="106" t="s">
        <v>86</v>
      </c>
      <c r="I149" s="105" t="s">
        <v>95</v>
      </c>
      <c r="J149" s="105" t="s">
        <v>85</v>
      </c>
      <c r="K149" s="108" t="s">
        <v>86</v>
      </c>
      <c r="L149" s="5"/>
      <c r="M149" s="5" t="s">
        <v>87</v>
      </c>
      <c r="N149" s="5" t="s">
        <v>87</v>
      </c>
    </row>
    <row r="150" spans="1:14" ht="12.75">
      <c r="A150" s="5" t="s">
        <v>146</v>
      </c>
      <c r="D150" s="107" t="s">
        <v>103</v>
      </c>
      <c r="E150" s="105" t="s">
        <v>25</v>
      </c>
      <c r="F150" s="106" t="s">
        <v>88</v>
      </c>
      <c r="I150" s="105"/>
      <c r="J150" s="105" t="s">
        <v>25</v>
      </c>
      <c r="K150" s="108" t="s">
        <v>88</v>
      </c>
      <c r="L150" s="5"/>
      <c r="M150" s="5" t="s">
        <v>89</v>
      </c>
      <c r="N150" s="105" t="s">
        <v>107</v>
      </c>
    </row>
    <row r="151" spans="1:13" ht="38.25">
      <c r="A151" s="112"/>
      <c r="B151" s="42"/>
      <c r="C151" s="27" t="s">
        <v>22</v>
      </c>
      <c r="D151" s="37" t="s">
        <v>106</v>
      </c>
      <c r="E151" s="37" t="s">
        <v>106</v>
      </c>
      <c r="F151" s="120">
        <f>'1. 2001 Approved Rate Schedule'!B$64</f>
        <v>315.5711050129626</v>
      </c>
      <c r="H151" s="27" t="s">
        <v>22</v>
      </c>
      <c r="I151" s="37" t="s">
        <v>106</v>
      </c>
      <c r="J151" s="37" t="s">
        <v>106</v>
      </c>
      <c r="K151" s="71">
        <f>'14. Transition Cost Adder Sch'!B$64</f>
        <v>394.6</v>
      </c>
      <c r="L151" s="71"/>
      <c r="M151" s="71"/>
    </row>
    <row r="152" spans="3:13" ht="25.5">
      <c r="C152" s="27" t="s">
        <v>96</v>
      </c>
      <c r="D152">
        <v>100</v>
      </c>
      <c r="E152" s="99">
        <f>'1. 2001 Approved Rate Schedule'!B$62</f>
        <v>3.552572660048561</v>
      </c>
      <c r="F152" s="71">
        <f>D152*E152</f>
        <v>355.2572660048561</v>
      </c>
      <c r="H152" s="27" t="s">
        <v>96</v>
      </c>
      <c r="I152">
        <f>D152</f>
        <v>100</v>
      </c>
      <c r="J152" s="121">
        <f>'14. Transition Cost Adder Sch'!B$62</f>
        <v>4.4264288304869055</v>
      </c>
      <c r="K152" s="71">
        <f>I152*J152</f>
        <v>442.6428830486906</v>
      </c>
      <c r="L152" s="71"/>
      <c r="M152" s="71"/>
    </row>
    <row r="153" spans="3:13" ht="25.5">
      <c r="C153" s="27" t="s">
        <v>108</v>
      </c>
      <c r="D153">
        <f>D152</f>
        <v>100</v>
      </c>
      <c r="E153" s="99">
        <f>'1. 2001 Approved Rate Schedule'!B$66</f>
        <v>5.7218</v>
      </c>
      <c r="F153" s="71">
        <f>D153*E153</f>
        <v>572.18</v>
      </c>
      <c r="H153" s="27" t="s">
        <v>108</v>
      </c>
      <c r="I153">
        <f>D153</f>
        <v>100</v>
      </c>
      <c r="J153" s="122">
        <f>E153</f>
        <v>5.7218</v>
      </c>
      <c r="K153" s="71">
        <f>I153*J153</f>
        <v>572.18</v>
      </c>
      <c r="L153" s="71"/>
      <c r="M153" s="71"/>
    </row>
    <row r="154" spans="3:11" ht="25.5">
      <c r="C154" s="27" t="s">
        <v>109</v>
      </c>
      <c r="D154" s="154">
        <v>30000</v>
      </c>
      <c r="E154" s="99">
        <f>'1. 2001 Approved Rate Schedule'!B$68</f>
        <v>0.0412</v>
      </c>
      <c r="F154" s="71">
        <f>D154*E154</f>
        <v>1236</v>
      </c>
      <c r="H154" s="27" t="s">
        <v>109</v>
      </c>
      <c r="I154" s="154">
        <f>D154</f>
        <v>30000</v>
      </c>
      <c r="J154" s="122">
        <f>E154</f>
        <v>0.0412</v>
      </c>
      <c r="K154" s="71">
        <f>I154*J154</f>
        <v>1236</v>
      </c>
    </row>
    <row r="155" spans="3:11" ht="12.75">
      <c r="C155" s="7"/>
      <c r="H155" s="7"/>
      <c r="J155" s="122"/>
      <c r="K155" s="71"/>
    </row>
    <row r="156" spans="3:14" ht="12.75">
      <c r="C156" t="s">
        <v>102</v>
      </c>
      <c r="F156" s="123">
        <f>SUM(F151:F154)</f>
        <v>2479.0083710178187</v>
      </c>
      <c r="H156" t="s">
        <v>105</v>
      </c>
      <c r="K156" s="123">
        <f>SUM(K151:K154)</f>
        <v>2645.4228830486904</v>
      </c>
      <c r="L156" s="71"/>
      <c r="M156" s="71">
        <f>K156-F156</f>
        <v>166.41451203087172</v>
      </c>
      <c r="N156" s="103">
        <f>K156/F156-1</f>
        <v>0.0671294675630909</v>
      </c>
    </row>
    <row r="157" ht="12.75">
      <c r="K157" s="96"/>
    </row>
    <row r="158" spans="6:14" ht="12.75">
      <c r="F158" s="71"/>
      <c r="J158" s="122"/>
      <c r="K158" s="71"/>
      <c r="L158" s="71"/>
      <c r="M158" s="71"/>
      <c r="N158" s="100"/>
    </row>
    <row r="159" spans="6:13" ht="12.75">
      <c r="F159" s="71"/>
      <c r="J159" s="122"/>
      <c r="K159" s="71"/>
      <c r="L159" s="71"/>
      <c r="M159" s="71"/>
    </row>
    <row r="160" spans="1:14" ht="12.75">
      <c r="A160" s="5" t="s">
        <v>139</v>
      </c>
      <c r="B160" s="5"/>
      <c r="D160" s="105" t="s">
        <v>95</v>
      </c>
      <c r="E160" s="105" t="s">
        <v>85</v>
      </c>
      <c r="F160" s="106" t="s">
        <v>86</v>
      </c>
      <c r="I160" s="105" t="s">
        <v>95</v>
      </c>
      <c r="J160" s="105" t="s">
        <v>85</v>
      </c>
      <c r="K160" s="108" t="s">
        <v>86</v>
      </c>
      <c r="L160" s="5"/>
      <c r="M160" s="5" t="s">
        <v>87</v>
      </c>
      <c r="N160" s="5" t="s">
        <v>87</v>
      </c>
    </row>
    <row r="161" spans="1:14" ht="12.75">
      <c r="A161" s="5" t="s">
        <v>147</v>
      </c>
      <c r="D161" s="107" t="s">
        <v>103</v>
      </c>
      <c r="E161" s="105" t="s">
        <v>25</v>
      </c>
      <c r="F161" s="106" t="s">
        <v>88</v>
      </c>
      <c r="I161" s="105"/>
      <c r="J161" s="105" t="s">
        <v>25</v>
      </c>
      <c r="K161" s="108" t="s">
        <v>88</v>
      </c>
      <c r="L161" s="5"/>
      <c r="M161" s="5" t="s">
        <v>89</v>
      </c>
      <c r="N161" s="105" t="s">
        <v>107</v>
      </c>
    </row>
    <row r="162" spans="1:13" ht="38.25">
      <c r="A162" s="112"/>
      <c r="B162" s="42"/>
      <c r="C162" s="27" t="s">
        <v>22</v>
      </c>
      <c r="D162" s="37" t="s">
        <v>106</v>
      </c>
      <c r="E162" s="37" t="s">
        <v>106</v>
      </c>
      <c r="F162" s="120">
        <f>'1. 2001 Approved Rate Schedule'!B$64</f>
        <v>315.5711050129626</v>
      </c>
      <c r="H162" s="27" t="s">
        <v>22</v>
      </c>
      <c r="I162" s="37" t="s">
        <v>106</v>
      </c>
      <c r="J162" s="37" t="s">
        <v>106</v>
      </c>
      <c r="K162" s="71">
        <f>'14. Transition Cost Adder Sch'!B$64</f>
        <v>394.6</v>
      </c>
      <c r="L162" s="71"/>
      <c r="M162" s="71"/>
    </row>
    <row r="163" spans="3:13" ht="25.5">
      <c r="C163" s="27" t="s">
        <v>96</v>
      </c>
      <c r="D163">
        <v>100</v>
      </c>
      <c r="E163" s="99">
        <f>'1. 2001 Approved Rate Schedule'!B$62</f>
        <v>3.552572660048561</v>
      </c>
      <c r="F163" s="71">
        <f>D163*E163</f>
        <v>355.2572660048561</v>
      </c>
      <c r="H163" s="27" t="s">
        <v>96</v>
      </c>
      <c r="I163">
        <f>D163</f>
        <v>100</v>
      </c>
      <c r="J163" s="121">
        <f>'14. Transition Cost Adder Sch'!B$62</f>
        <v>4.4264288304869055</v>
      </c>
      <c r="K163" s="71">
        <f>I163*J163</f>
        <v>442.6428830486906</v>
      </c>
      <c r="L163" s="71"/>
      <c r="M163" s="71"/>
    </row>
    <row r="164" spans="3:13" ht="25.5">
      <c r="C164" s="27" t="s">
        <v>108</v>
      </c>
      <c r="D164">
        <f>D163</f>
        <v>100</v>
      </c>
      <c r="E164" s="99">
        <f>'1. 2001 Approved Rate Schedule'!B$66</f>
        <v>5.7218</v>
      </c>
      <c r="F164" s="71">
        <f>D164*E164</f>
        <v>572.18</v>
      </c>
      <c r="H164" s="27" t="s">
        <v>108</v>
      </c>
      <c r="I164">
        <f>D164</f>
        <v>100</v>
      </c>
      <c r="J164" s="122">
        <f>E164</f>
        <v>5.7218</v>
      </c>
      <c r="K164" s="71">
        <f>I164*J164</f>
        <v>572.18</v>
      </c>
      <c r="L164" s="71"/>
      <c r="M164" s="71"/>
    </row>
    <row r="165" spans="3:11" ht="25.5">
      <c r="C165" s="27" t="s">
        <v>109</v>
      </c>
      <c r="D165" s="154">
        <v>40000</v>
      </c>
      <c r="E165" s="99">
        <f>'1. 2001 Approved Rate Schedule'!B$68</f>
        <v>0.0412</v>
      </c>
      <c r="F165" s="71">
        <f>D165*E165</f>
        <v>1648</v>
      </c>
      <c r="H165" s="27" t="s">
        <v>109</v>
      </c>
      <c r="I165" s="154">
        <f>D165</f>
        <v>40000</v>
      </c>
      <c r="J165" s="122">
        <f>E165</f>
        <v>0.0412</v>
      </c>
      <c r="K165" s="71">
        <f>I165*J165</f>
        <v>1648</v>
      </c>
    </row>
    <row r="166" spans="3:11" ht="12.75">
      <c r="C166" s="7"/>
      <c r="H166" s="7"/>
      <c r="J166" s="122"/>
      <c r="K166" s="71"/>
    </row>
    <row r="167" spans="3:14" ht="12.75">
      <c r="C167" t="s">
        <v>102</v>
      </c>
      <c r="F167" s="123">
        <f>SUM(F162:F165)</f>
        <v>2891.0083710178187</v>
      </c>
      <c r="H167" t="s">
        <v>105</v>
      </c>
      <c r="K167" s="123">
        <f>SUM(K162:K165)</f>
        <v>3057.4228830486904</v>
      </c>
      <c r="L167" s="71"/>
      <c r="M167" s="71">
        <f>K167-F167</f>
        <v>166.41451203087172</v>
      </c>
      <c r="N167" s="103">
        <f>K167/F167-1</f>
        <v>0.057562791481051034</v>
      </c>
    </row>
    <row r="168" ht="12.75">
      <c r="K168" s="96"/>
    </row>
    <row r="169" spans="6:14" ht="12.75">
      <c r="F169" s="71"/>
      <c r="J169" s="122"/>
      <c r="K169" s="71"/>
      <c r="L169" s="71"/>
      <c r="M169" s="71"/>
      <c r="N169" s="100"/>
    </row>
    <row r="170" spans="6:13" ht="12.75">
      <c r="F170" s="71"/>
      <c r="J170" s="122"/>
      <c r="K170" s="71"/>
      <c r="L170" s="71"/>
      <c r="M170" s="71"/>
    </row>
    <row r="171" spans="1:14" ht="12.75">
      <c r="A171" s="5" t="s">
        <v>139</v>
      </c>
      <c r="B171" s="5"/>
      <c r="D171" s="105" t="s">
        <v>95</v>
      </c>
      <c r="E171" s="105" t="s">
        <v>85</v>
      </c>
      <c r="F171" s="106" t="s">
        <v>86</v>
      </c>
      <c r="I171" s="105" t="s">
        <v>95</v>
      </c>
      <c r="J171" s="105" t="s">
        <v>85</v>
      </c>
      <c r="K171" s="108" t="s">
        <v>86</v>
      </c>
      <c r="L171" s="5"/>
      <c r="M171" s="5" t="s">
        <v>87</v>
      </c>
      <c r="N171" s="5" t="s">
        <v>87</v>
      </c>
    </row>
    <row r="172" spans="1:14" ht="12.75">
      <c r="A172" s="5" t="s">
        <v>148</v>
      </c>
      <c r="D172" s="107" t="s">
        <v>103</v>
      </c>
      <c r="E172" s="105" t="s">
        <v>25</v>
      </c>
      <c r="F172" s="106" t="s">
        <v>88</v>
      </c>
      <c r="I172" s="105"/>
      <c r="J172" s="105" t="s">
        <v>25</v>
      </c>
      <c r="K172" s="108" t="s">
        <v>88</v>
      </c>
      <c r="L172" s="5"/>
      <c r="M172" s="5" t="s">
        <v>89</v>
      </c>
      <c r="N172" s="105" t="s">
        <v>107</v>
      </c>
    </row>
    <row r="173" spans="1:13" ht="38.25">
      <c r="A173" s="112"/>
      <c r="B173" s="42"/>
      <c r="C173" s="27" t="s">
        <v>22</v>
      </c>
      <c r="D173" s="37" t="s">
        <v>106</v>
      </c>
      <c r="E173" s="37" t="s">
        <v>106</v>
      </c>
      <c r="F173" s="120">
        <f>'1. 2001 Approved Rate Schedule'!B$64</f>
        <v>315.5711050129626</v>
      </c>
      <c r="H173" s="27" t="s">
        <v>22</v>
      </c>
      <c r="I173" s="37" t="s">
        <v>106</v>
      </c>
      <c r="J173" s="37" t="s">
        <v>106</v>
      </c>
      <c r="K173" s="71">
        <f>'14. Transition Cost Adder Sch'!B$64</f>
        <v>394.6</v>
      </c>
      <c r="L173" s="71"/>
      <c r="M173" s="71"/>
    </row>
    <row r="174" spans="3:13" ht="25.5">
      <c r="C174" s="27" t="s">
        <v>96</v>
      </c>
      <c r="D174">
        <v>500</v>
      </c>
      <c r="E174" s="99">
        <f>'1. 2001 Approved Rate Schedule'!B$62</f>
        <v>3.552572660048561</v>
      </c>
      <c r="F174" s="71">
        <f>D174*E174</f>
        <v>1776.2863300242807</v>
      </c>
      <c r="H174" s="27" t="s">
        <v>96</v>
      </c>
      <c r="I174">
        <f>D174</f>
        <v>500</v>
      </c>
      <c r="J174" s="121">
        <f>'14. Transition Cost Adder Sch'!B$62</f>
        <v>4.4264288304869055</v>
      </c>
      <c r="K174" s="71">
        <f>I174*J174</f>
        <v>2213.2144152434525</v>
      </c>
      <c r="L174" s="71"/>
      <c r="M174" s="71"/>
    </row>
    <row r="175" spans="3:13" ht="25.5">
      <c r="C175" s="27" t="s">
        <v>108</v>
      </c>
      <c r="D175">
        <f>D174</f>
        <v>500</v>
      </c>
      <c r="E175" s="99">
        <f>'1. 2001 Approved Rate Schedule'!B$66</f>
        <v>5.7218</v>
      </c>
      <c r="F175" s="71">
        <f>D175*E175</f>
        <v>2860.9</v>
      </c>
      <c r="H175" s="27" t="s">
        <v>108</v>
      </c>
      <c r="I175">
        <f>D175</f>
        <v>500</v>
      </c>
      <c r="J175" s="122">
        <f>E175</f>
        <v>5.7218</v>
      </c>
      <c r="K175" s="71">
        <f>I175*J175</f>
        <v>2860.9</v>
      </c>
      <c r="L175" s="71"/>
      <c r="M175" s="71"/>
    </row>
    <row r="176" spans="3:11" ht="25.5">
      <c r="C176" s="27" t="s">
        <v>109</v>
      </c>
      <c r="D176" s="154">
        <v>100000</v>
      </c>
      <c r="E176" s="99">
        <f>'1. 2001 Approved Rate Schedule'!B$68</f>
        <v>0.0412</v>
      </c>
      <c r="F176" s="71">
        <f>D176*E176</f>
        <v>4120</v>
      </c>
      <c r="H176" s="27" t="s">
        <v>109</v>
      </c>
      <c r="I176" s="154">
        <f>D176</f>
        <v>100000</v>
      </c>
      <c r="J176" s="122">
        <f>E176</f>
        <v>0.0412</v>
      </c>
      <c r="K176" s="71">
        <f>I176*J176</f>
        <v>4120</v>
      </c>
    </row>
    <row r="177" spans="3:11" ht="12.75">
      <c r="C177" s="7"/>
      <c r="H177" s="7"/>
      <c r="J177" s="122"/>
      <c r="K177" s="71"/>
    </row>
    <row r="178" spans="3:14" ht="12.75">
      <c r="C178" t="s">
        <v>102</v>
      </c>
      <c r="F178" s="123">
        <f>SUM(F173:F176)</f>
        <v>9072.757435037243</v>
      </c>
      <c r="H178" t="s">
        <v>105</v>
      </c>
      <c r="K178" s="123">
        <f>SUM(K173:K176)</f>
        <v>9588.714415243452</v>
      </c>
      <c r="L178" s="71"/>
      <c r="M178" s="71">
        <f>K178-F178</f>
        <v>515.9569802062088</v>
      </c>
      <c r="N178" s="103">
        <f>K178/F178-1</f>
        <v>0.05686881677379385</v>
      </c>
    </row>
    <row r="179" ht="12.75">
      <c r="K179" s="96"/>
    </row>
    <row r="180" spans="6:14" ht="12.75">
      <c r="F180" s="71"/>
      <c r="J180" s="122"/>
      <c r="K180" s="71"/>
      <c r="L180" s="71"/>
      <c r="M180" s="71"/>
      <c r="N180" s="100"/>
    </row>
    <row r="181" spans="1:14" ht="12.75">
      <c r="A181" s="5" t="s">
        <v>139</v>
      </c>
      <c r="B181" s="5"/>
      <c r="D181" s="105" t="s">
        <v>95</v>
      </c>
      <c r="E181" s="105" t="s">
        <v>85</v>
      </c>
      <c r="F181" s="106" t="s">
        <v>86</v>
      </c>
      <c r="I181" s="105" t="s">
        <v>95</v>
      </c>
      <c r="J181" s="105" t="s">
        <v>85</v>
      </c>
      <c r="K181" s="108" t="s">
        <v>86</v>
      </c>
      <c r="L181" s="5"/>
      <c r="M181" s="5" t="s">
        <v>87</v>
      </c>
      <c r="N181" s="5" t="s">
        <v>87</v>
      </c>
    </row>
    <row r="182" spans="1:14" ht="12.75">
      <c r="A182" s="5" t="s">
        <v>149</v>
      </c>
      <c r="D182" s="107" t="s">
        <v>103</v>
      </c>
      <c r="E182" s="105" t="s">
        <v>25</v>
      </c>
      <c r="F182" s="106" t="s">
        <v>88</v>
      </c>
      <c r="I182" s="105"/>
      <c r="J182" s="105" t="s">
        <v>25</v>
      </c>
      <c r="K182" s="108" t="s">
        <v>88</v>
      </c>
      <c r="L182" s="5"/>
      <c r="M182" s="5" t="s">
        <v>89</v>
      </c>
      <c r="N182" s="105" t="s">
        <v>107</v>
      </c>
    </row>
    <row r="183" spans="1:13" ht="38.25">
      <c r="A183" s="112"/>
      <c r="B183" s="42"/>
      <c r="C183" s="27" t="s">
        <v>22</v>
      </c>
      <c r="D183" s="37" t="s">
        <v>106</v>
      </c>
      <c r="E183" s="37" t="s">
        <v>106</v>
      </c>
      <c r="F183" s="120">
        <f>'1. 2001 Approved Rate Schedule'!B$64</f>
        <v>315.5711050129626</v>
      </c>
      <c r="H183" s="27" t="s">
        <v>22</v>
      </c>
      <c r="I183" s="37" t="s">
        <v>106</v>
      </c>
      <c r="J183" s="37" t="s">
        <v>106</v>
      </c>
      <c r="K183" s="71">
        <f>'14. Transition Cost Adder Sch'!B$64</f>
        <v>394.6</v>
      </c>
      <c r="L183" s="71"/>
      <c r="M183" s="71"/>
    </row>
    <row r="184" spans="3:13" ht="25.5">
      <c r="C184" s="27" t="s">
        <v>96</v>
      </c>
      <c r="D184">
        <v>500</v>
      </c>
      <c r="E184" s="99">
        <f>'1. 2001 Approved Rate Schedule'!B$62</f>
        <v>3.552572660048561</v>
      </c>
      <c r="F184" s="71">
        <f>D184*E184</f>
        <v>1776.2863300242807</v>
      </c>
      <c r="H184" s="27" t="s">
        <v>96</v>
      </c>
      <c r="I184">
        <f>D184</f>
        <v>500</v>
      </c>
      <c r="J184" s="121">
        <f>'14. Transition Cost Adder Sch'!B$62</f>
        <v>4.4264288304869055</v>
      </c>
      <c r="K184" s="71">
        <f>I184*J184</f>
        <v>2213.2144152434525</v>
      </c>
      <c r="L184" s="71"/>
      <c r="M184" s="71"/>
    </row>
    <row r="185" spans="3:13" ht="25.5">
      <c r="C185" s="27" t="s">
        <v>108</v>
      </c>
      <c r="D185">
        <f>D184</f>
        <v>500</v>
      </c>
      <c r="E185" s="99">
        <f>'1. 2001 Approved Rate Schedule'!B$66</f>
        <v>5.7218</v>
      </c>
      <c r="F185" s="71">
        <f>D185*E185</f>
        <v>2860.9</v>
      </c>
      <c r="H185" s="27" t="s">
        <v>108</v>
      </c>
      <c r="I185">
        <f>D185</f>
        <v>500</v>
      </c>
      <c r="J185" s="122">
        <f>E185</f>
        <v>5.7218</v>
      </c>
      <c r="K185" s="71">
        <f>I185*J185</f>
        <v>2860.9</v>
      </c>
      <c r="L185" s="71"/>
      <c r="M185" s="71"/>
    </row>
    <row r="186" spans="3:11" ht="25.5">
      <c r="C186" s="27" t="s">
        <v>109</v>
      </c>
      <c r="D186" s="154">
        <v>250000</v>
      </c>
      <c r="E186" s="99">
        <f>'1. 2001 Approved Rate Schedule'!B$68</f>
        <v>0.0412</v>
      </c>
      <c r="F186" s="71">
        <f>D186*E186</f>
        <v>10300</v>
      </c>
      <c r="H186" s="27" t="s">
        <v>109</v>
      </c>
      <c r="I186" s="154">
        <f>D186</f>
        <v>250000</v>
      </c>
      <c r="J186" s="122">
        <f>E186</f>
        <v>0.0412</v>
      </c>
      <c r="K186" s="71">
        <f>I186*J186</f>
        <v>10300</v>
      </c>
    </row>
    <row r="187" spans="3:11" ht="12.75">
      <c r="C187" s="7"/>
      <c r="H187" s="7"/>
      <c r="J187" s="122"/>
      <c r="K187" s="71"/>
    </row>
    <row r="188" spans="3:14" ht="12.75">
      <c r="C188" t="s">
        <v>102</v>
      </c>
      <c r="F188" s="123">
        <f>SUM(F183:F186)</f>
        <v>15252.757435037243</v>
      </c>
      <c r="H188" t="s">
        <v>105</v>
      </c>
      <c r="K188" s="123">
        <f>SUM(K183:K186)</f>
        <v>15768.714415243452</v>
      </c>
      <c r="L188" s="71"/>
      <c r="M188" s="71">
        <f>K188-F188</f>
        <v>515.9569802062088</v>
      </c>
      <c r="N188" s="103">
        <f>K188/F188-1</f>
        <v>0.0338271281375655</v>
      </c>
    </row>
    <row r="189" spans="6:14" ht="12.75">
      <c r="F189" s="87"/>
      <c r="K189" s="87"/>
      <c r="L189" s="71"/>
      <c r="M189" s="71"/>
      <c r="N189" s="109"/>
    </row>
    <row r="190" ht="12.75">
      <c r="K190" s="96"/>
    </row>
    <row r="191" spans="1:14" ht="12.75">
      <c r="A191" s="5" t="s">
        <v>139</v>
      </c>
      <c r="B191" s="5"/>
      <c r="D191" s="105" t="s">
        <v>95</v>
      </c>
      <c r="E191" s="105" t="s">
        <v>85</v>
      </c>
      <c r="F191" s="106" t="s">
        <v>86</v>
      </c>
      <c r="I191" s="105" t="s">
        <v>95</v>
      </c>
      <c r="J191" s="105" t="s">
        <v>85</v>
      </c>
      <c r="K191" s="108" t="s">
        <v>86</v>
      </c>
      <c r="L191" s="5"/>
      <c r="M191" s="5" t="s">
        <v>87</v>
      </c>
      <c r="N191" s="5" t="s">
        <v>87</v>
      </c>
    </row>
    <row r="192" spans="1:14" ht="12.75">
      <c r="A192" s="5" t="s">
        <v>150</v>
      </c>
      <c r="D192" s="107" t="s">
        <v>103</v>
      </c>
      <c r="E192" s="105" t="s">
        <v>25</v>
      </c>
      <c r="F192" s="106" t="s">
        <v>88</v>
      </c>
      <c r="I192" s="105"/>
      <c r="J192" s="105" t="s">
        <v>25</v>
      </c>
      <c r="K192" s="108" t="s">
        <v>88</v>
      </c>
      <c r="L192" s="5"/>
      <c r="M192" s="5" t="s">
        <v>89</v>
      </c>
      <c r="N192" s="105" t="s">
        <v>107</v>
      </c>
    </row>
    <row r="193" spans="1:13" ht="38.25">
      <c r="A193" s="112"/>
      <c r="B193" s="42"/>
      <c r="C193" s="27" t="s">
        <v>22</v>
      </c>
      <c r="D193" s="37" t="s">
        <v>106</v>
      </c>
      <c r="E193" s="37" t="s">
        <v>106</v>
      </c>
      <c r="F193" s="120">
        <f>'1. 2001 Approved Rate Schedule'!B$64</f>
        <v>315.5711050129626</v>
      </c>
      <c r="H193" s="27" t="s">
        <v>22</v>
      </c>
      <c r="I193" s="37" t="s">
        <v>106</v>
      </c>
      <c r="J193" s="37" t="s">
        <v>106</v>
      </c>
      <c r="K193" s="71">
        <f>'14. Transition Cost Adder Sch'!B$64</f>
        <v>394.6</v>
      </c>
      <c r="L193" s="71"/>
      <c r="M193" s="71"/>
    </row>
    <row r="194" spans="3:13" ht="25.5">
      <c r="C194" s="27" t="s">
        <v>96</v>
      </c>
      <c r="D194">
        <v>1000</v>
      </c>
      <c r="E194" s="99">
        <f>'1. 2001 Approved Rate Schedule'!B$62</f>
        <v>3.552572660048561</v>
      </c>
      <c r="F194" s="71">
        <f>D194*E194</f>
        <v>3552.5726600485614</v>
      </c>
      <c r="H194" s="27" t="s">
        <v>96</v>
      </c>
      <c r="I194">
        <f>D194</f>
        <v>1000</v>
      </c>
      <c r="J194" s="121">
        <f>'14. Transition Cost Adder Sch'!B$62</f>
        <v>4.4264288304869055</v>
      </c>
      <c r="K194" s="71">
        <f>I194*J194</f>
        <v>4426.428830486905</v>
      </c>
      <c r="L194" s="71"/>
      <c r="M194" s="71"/>
    </row>
    <row r="195" spans="3:13" ht="25.5">
      <c r="C195" s="27" t="s">
        <v>108</v>
      </c>
      <c r="D195">
        <f>D194</f>
        <v>1000</v>
      </c>
      <c r="E195" s="99">
        <f>'1. 2001 Approved Rate Schedule'!B$66</f>
        <v>5.7218</v>
      </c>
      <c r="F195" s="71">
        <f>D195*E195</f>
        <v>5721.8</v>
      </c>
      <c r="H195" s="27" t="s">
        <v>108</v>
      </c>
      <c r="I195">
        <f>D195</f>
        <v>1000</v>
      </c>
      <c r="J195" s="122">
        <f>E195</f>
        <v>5.7218</v>
      </c>
      <c r="K195" s="71">
        <f>I195*J195</f>
        <v>5721.8</v>
      </c>
      <c r="L195" s="71"/>
      <c r="M195" s="71"/>
    </row>
    <row r="196" spans="3:11" ht="25.5">
      <c r="C196" s="27" t="s">
        <v>109</v>
      </c>
      <c r="D196" s="154">
        <v>400000</v>
      </c>
      <c r="E196" s="99">
        <f>'1. 2001 Approved Rate Schedule'!B$68</f>
        <v>0.0412</v>
      </c>
      <c r="F196" s="71">
        <f>D196*E196</f>
        <v>16480</v>
      </c>
      <c r="H196" s="27" t="s">
        <v>109</v>
      </c>
      <c r="I196" s="154">
        <f>D196</f>
        <v>400000</v>
      </c>
      <c r="J196" s="122">
        <f>E196</f>
        <v>0.0412</v>
      </c>
      <c r="K196" s="71">
        <f>I196*J196</f>
        <v>16480</v>
      </c>
    </row>
    <row r="197" spans="3:11" ht="12.75">
      <c r="C197" s="7"/>
      <c r="H197" s="7"/>
      <c r="J197" s="122"/>
      <c r="K197" s="71"/>
    </row>
    <row r="198" spans="3:14" ht="12.75">
      <c r="C198" t="s">
        <v>102</v>
      </c>
      <c r="F198" s="123">
        <f>SUM(F193:F196)</f>
        <v>26069.943765061522</v>
      </c>
      <c r="H198" t="s">
        <v>105</v>
      </c>
      <c r="K198" s="123">
        <f>SUM(K193:K196)</f>
        <v>27022.828830486906</v>
      </c>
      <c r="L198" s="71"/>
      <c r="M198" s="71">
        <f>K198-F198</f>
        <v>952.8850654253838</v>
      </c>
      <c r="N198" s="103">
        <f>K198/F198-1</f>
        <v>0.03655109784710864</v>
      </c>
    </row>
    <row r="199" spans="3:13" ht="12.75">
      <c r="C199" s="7"/>
      <c r="E199" s="101"/>
      <c r="F199" s="71"/>
      <c r="H199" s="7"/>
      <c r="J199" s="122"/>
      <c r="K199" s="71"/>
      <c r="L199" s="71"/>
      <c r="M199" s="71"/>
    </row>
    <row r="200" spans="3:13" ht="12.75">
      <c r="C200" s="7"/>
      <c r="E200" s="101"/>
      <c r="F200" s="71"/>
      <c r="J200" s="122"/>
      <c r="K200" s="71"/>
      <c r="L200" s="71"/>
      <c r="M200" s="71"/>
    </row>
    <row r="201" spans="1:14" ht="12.75">
      <c r="A201" s="5" t="s">
        <v>139</v>
      </c>
      <c r="B201" s="5"/>
      <c r="D201" s="105" t="s">
        <v>95</v>
      </c>
      <c r="E201" s="105" t="s">
        <v>85</v>
      </c>
      <c r="F201" s="106" t="s">
        <v>86</v>
      </c>
      <c r="I201" s="105" t="s">
        <v>95</v>
      </c>
      <c r="J201" s="105" t="s">
        <v>85</v>
      </c>
      <c r="K201" s="108" t="s">
        <v>86</v>
      </c>
      <c r="L201" s="5"/>
      <c r="M201" s="5" t="s">
        <v>87</v>
      </c>
      <c r="N201" s="5" t="s">
        <v>87</v>
      </c>
    </row>
    <row r="202" spans="1:14" ht="12.75">
      <c r="A202" s="5" t="s">
        <v>151</v>
      </c>
      <c r="D202" s="107" t="s">
        <v>103</v>
      </c>
      <c r="E202" s="105" t="s">
        <v>25</v>
      </c>
      <c r="F202" s="106" t="s">
        <v>88</v>
      </c>
      <c r="I202" s="105"/>
      <c r="J202" s="105" t="s">
        <v>25</v>
      </c>
      <c r="K202" s="108" t="s">
        <v>88</v>
      </c>
      <c r="L202" s="5"/>
      <c r="M202" s="5" t="s">
        <v>89</v>
      </c>
      <c r="N202" s="105" t="s">
        <v>107</v>
      </c>
    </row>
    <row r="203" spans="1:13" ht="38.25">
      <c r="A203" s="112"/>
      <c r="B203" s="42"/>
      <c r="C203" s="27" t="s">
        <v>22</v>
      </c>
      <c r="D203" s="37" t="s">
        <v>106</v>
      </c>
      <c r="E203" s="37" t="s">
        <v>106</v>
      </c>
      <c r="F203" s="120">
        <f>'1. 2001 Approved Rate Schedule'!B$64</f>
        <v>315.5711050129626</v>
      </c>
      <c r="H203" s="27" t="s">
        <v>22</v>
      </c>
      <c r="I203" s="37" t="s">
        <v>106</v>
      </c>
      <c r="J203" s="37" t="s">
        <v>106</v>
      </c>
      <c r="K203" s="71">
        <f>'14. Transition Cost Adder Sch'!B$64</f>
        <v>394.6</v>
      </c>
      <c r="L203" s="71"/>
      <c r="M203" s="71"/>
    </row>
    <row r="204" spans="3:13" ht="25.5">
      <c r="C204" s="27" t="s">
        <v>96</v>
      </c>
      <c r="D204">
        <v>1000</v>
      </c>
      <c r="E204" s="99">
        <f>'1. 2001 Approved Rate Schedule'!B$62</f>
        <v>3.552572660048561</v>
      </c>
      <c r="F204" s="71">
        <f>D204*E204</f>
        <v>3552.5726600485614</v>
      </c>
      <c r="H204" s="27" t="s">
        <v>96</v>
      </c>
      <c r="I204">
        <f>D204</f>
        <v>1000</v>
      </c>
      <c r="J204" s="121">
        <f>'14. Transition Cost Adder Sch'!B$62</f>
        <v>4.4264288304869055</v>
      </c>
      <c r="K204" s="71">
        <f>I204*J204</f>
        <v>4426.428830486905</v>
      </c>
      <c r="L204" s="71"/>
      <c r="M204" s="71"/>
    </row>
    <row r="205" spans="3:13" ht="25.5">
      <c r="C205" s="27" t="s">
        <v>108</v>
      </c>
      <c r="D205">
        <f>D204</f>
        <v>1000</v>
      </c>
      <c r="E205" s="99">
        <f>'1. 2001 Approved Rate Schedule'!B$66</f>
        <v>5.7218</v>
      </c>
      <c r="F205" s="71">
        <f>D205*E205</f>
        <v>5721.8</v>
      </c>
      <c r="H205" s="27" t="s">
        <v>108</v>
      </c>
      <c r="I205">
        <f>D205</f>
        <v>1000</v>
      </c>
      <c r="J205" s="122">
        <f>E205</f>
        <v>5.7218</v>
      </c>
      <c r="K205" s="71">
        <f>I205*J205</f>
        <v>5721.8</v>
      </c>
      <c r="L205" s="71"/>
      <c r="M205" s="71"/>
    </row>
    <row r="206" spans="3:11" ht="25.5">
      <c r="C206" s="27" t="s">
        <v>109</v>
      </c>
      <c r="D206" s="154">
        <v>500000</v>
      </c>
      <c r="E206" s="99">
        <f>'1. 2001 Approved Rate Schedule'!B$68</f>
        <v>0.0412</v>
      </c>
      <c r="F206" s="71">
        <f>D206*E206</f>
        <v>20600</v>
      </c>
      <c r="H206" s="27" t="s">
        <v>109</v>
      </c>
      <c r="I206" s="154">
        <f>D206</f>
        <v>500000</v>
      </c>
      <c r="J206" s="122">
        <f>E206</f>
        <v>0.0412</v>
      </c>
      <c r="K206" s="71">
        <f>I206*J206</f>
        <v>20600</v>
      </c>
    </row>
    <row r="207" spans="3:11" ht="12.75">
      <c r="C207" s="7"/>
      <c r="H207" s="7"/>
      <c r="J207" s="122"/>
      <c r="K207" s="71"/>
    </row>
    <row r="208" spans="3:14" ht="12.75">
      <c r="C208" t="s">
        <v>102</v>
      </c>
      <c r="F208" s="123">
        <f>SUM(F203:F206)</f>
        <v>30189.943765061522</v>
      </c>
      <c r="H208" t="s">
        <v>105</v>
      </c>
      <c r="K208" s="123">
        <f>SUM(K203:K206)</f>
        <v>31142.828830486906</v>
      </c>
      <c r="L208" s="71"/>
      <c r="M208" s="71">
        <f>K208-F208</f>
        <v>952.8850654253838</v>
      </c>
      <c r="N208" s="103">
        <f>K208/F208-1</f>
        <v>0.031562995706144514</v>
      </c>
    </row>
    <row r="209" spans="6:13" ht="12.75">
      <c r="F209" s="71"/>
      <c r="J209" s="122"/>
      <c r="K209" s="71"/>
      <c r="L209" s="71"/>
      <c r="M209" s="71"/>
    </row>
    <row r="210" spans="6:13" ht="12.75">
      <c r="F210" s="71"/>
      <c r="J210" s="122"/>
      <c r="K210" s="71"/>
      <c r="L210" s="71"/>
      <c r="M210" s="71"/>
    </row>
    <row r="211" spans="1:14" ht="12.75">
      <c r="A211" s="5" t="s">
        <v>139</v>
      </c>
      <c r="B211" s="5"/>
      <c r="D211" s="105" t="s">
        <v>95</v>
      </c>
      <c r="E211" s="105" t="s">
        <v>85</v>
      </c>
      <c r="F211" s="106" t="s">
        <v>86</v>
      </c>
      <c r="I211" s="105" t="s">
        <v>95</v>
      </c>
      <c r="J211" s="105" t="s">
        <v>85</v>
      </c>
      <c r="K211" s="108" t="s">
        <v>86</v>
      </c>
      <c r="L211" s="5"/>
      <c r="M211" s="5" t="s">
        <v>87</v>
      </c>
      <c r="N211" s="5" t="s">
        <v>87</v>
      </c>
    </row>
    <row r="212" spans="1:14" ht="12.75">
      <c r="A212" s="5" t="s">
        <v>152</v>
      </c>
      <c r="D212" s="107" t="s">
        <v>103</v>
      </c>
      <c r="E212" s="105" t="s">
        <v>25</v>
      </c>
      <c r="F212" s="106" t="s">
        <v>88</v>
      </c>
      <c r="I212" s="105"/>
      <c r="J212" s="105" t="s">
        <v>25</v>
      </c>
      <c r="K212" s="108" t="s">
        <v>88</v>
      </c>
      <c r="L212" s="5"/>
      <c r="M212" s="5" t="s">
        <v>89</v>
      </c>
      <c r="N212" s="105" t="s">
        <v>107</v>
      </c>
    </row>
    <row r="213" spans="1:13" ht="38.25">
      <c r="A213" s="112"/>
      <c r="B213" s="42"/>
      <c r="C213" s="27" t="s">
        <v>22</v>
      </c>
      <c r="D213" s="37" t="s">
        <v>106</v>
      </c>
      <c r="E213" s="37" t="s">
        <v>106</v>
      </c>
      <c r="F213" s="120">
        <f>'1. 2001 Approved Rate Schedule'!B$64</f>
        <v>315.5711050129626</v>
      </c>
      <c r="H213" s="27" t="s">
        <v>22</v>
      </c>
      <c r="I213" s="37" t="s">
        <v>106</v>
      </c>
      <c r="J213" s="37" t="s">
        <v>106</v>
      </c>
      <c r="K213" s="71">
        <f>'14. Transition Cost Adder Sch'!B$64</f>
        <v>394.6</v>
      </c>
      <c r="L213" s="71"/>
      <c r="M213" s="71"/>
    </row>
    <row r="214" spans="3:13" ht="25.5">
      <c r="C214" s="27" t="s">
        <v>96</v>
      </c>
      <c r="D214">
        <v>3000</v>
      </c>
      <c r="E214" s="99">
        <f>'1. 2001 Approved Rate Schedule'!B$62</f>
        <v>3.552572660048561</v>
      </c>
      <c r="F214" s="71">
        <f>D214*E214</f>
        <v>10657.717980145684</v>
      </c>
      <c r="H214" s="27" t="s">
        <v>96</v>
      </c>
      <c r="I214">
        <f>D214</f>
        <v>3000</v>
      </c>
      <c r="J214" s="121">
        <f>'14. Transition Cost Adder Sch'!B$62</f>
        <v>4.4264288304869055</v>
      </c>
      <c r="K214" s="71">
        <f>I214*J214</f>
        <v>13279.286491460716</v>
      </c>
      <c r="L214" s="71"/>
      <c r="M214" s="71"/>
    </row>
    <row r="215" spans="3:13" ht="25.5">
      <c r="C215" s="27" t="s">
        <v>108</v>
      </c>
      <c r="D215">
        <f>D214</f>
        <v>3000</v>
      </c>
      <c r="E215" s="99">
        <f>'1. 2001 Approved Rate Schedule'!B$66</f>
        <v>5.7218</v>
      </c>
      <c r="F215" s="71">
        <f>D215*E215</f>
        <v>17165.4</v>
      </c>
      <c r="H215" s="27" t="s">
        <v>108</v>
      </c>
      <c r="I215">
        <f>D215</f>
        <v>3000</v>
      </c>
      <c r="J215" s="122">
        <f>E215</f>
        <v>5.7218</v>
      </c>
      <c r="K215" s="71">
        <f>I215*J215</f>
        <v>17165.4</v>
      </c>
      <c r="L215" s="71"/>
      <c r="M215" s="71"/>
    </row>
    <row r="216" spans="3:11" ht="25.5">
      <c r="C216" s="27" t="s">
        <v>109</v>
      </c>
      <c r="D216" s="14">
        <v>1000000</v>
      </c>
      <c r="E216" s="99">
        <f>'1. 2001 Approved Rate Schedule'!B$68</f>
        <v>0.0412</v>
      </c>
      <c r="F216" s="71">
        <f>D216*E216</f>
        <v>41200</v>
      </c>
      <c r="H216" s="27" t="s">
        <v>109</v>
      </c>
      <c r="I216" s="154">
        <f>D216</f>
        <v>1000000</v>
      </c>
      <c r="J216" s="122">
        <f>E216</f>
        <v>0.0412</v>
      </c>
      <c r="K216" s="71">
        <f>I216*J216</f>
        <v>41200</v>
      </c>
    </row>
    <row r="217" spans="3:11" ht="12.75">
      <c r="C217" s="7"/>
      <c r="H217" s="7"/>
      <c r="J217" s="122"/>
      <c r="K217" s="71"/>
    </row>
    <row r="218" spans="3:14" ht="12.75">
      <c r="C218" t="s">
        <v>102</v>
      </c>
      <c r="F218" s="123">
        <f>SUM(F213:F216)</f>
        <v>69338.68908515865</v>
      </c>
      <c r="H218" t="s">
        <v>105</v>
      </c>
      <c r="K218" s="123">
        <f>SUM(K213:K216)</f>
        <v>72039.28649146072</v>
      </c>
      <c r="L218" s="71"/>
      <c r="M218" s="71">
        <f>K218-F218</f>
        <v>2700.5974063020694</v>
      </c>
      <c r="N218" s="103">
        <f>K218/F218-1</f>
        <v>0.03894791554229293</v>
      </c>
    </row>
    <row r="219" spans="6:13" ht="12.75">
      <c r="F219" s="71"/>
      <c r="J219" s="122"/>
      <c r="K219" s="71"/>
      <c r="L219" s="71"/>
      <c r="M219" s="71"/>
    </row>
    <row r="220" spans="6:13" ht="12.75">
      <c r="F220" s="71"/>
      <c r="J220" s="122"/>
      <c r="K220" s="71"/>
      <c r="L220" s="71"/>
      <c r="M220" s="71"/>
    </row>
    <row r="221" spans="1:14" ht="12.75">
      <c r="A221" s="5" t="s">
        <v>139</v>
      </c>
      <c r="B221" s="5"/>
      <c r="D221" s="105" t="s">
        <v>95</v>
      </c>
      <c r="E221" s="105" t="s">
        <v>85</v>
      </c>
      <c r="F221" s="106" t="s">
        <v>86</v>
      </c>
      <c r="I221" s="105" t="s">
        <v>95</v>
      </c>
      <c r="J221" s="105" t="s">
        <v>85</v>
      </c>
      <c r="K221" s="108" t="s">
        <v>86</v>
      </c>
      <c r="L221" s="5"/>
      <c r="M221" s="5" t="s">
        <v>87</v>
      </c>
      <c r="N221" s="5" t="s">
        <v>87</v>
      </c>
    </row>
    <row r="222" spans="1:14" ht="12.75">
      <c r="A222" s="5" t="s">
        <v>153</v>
      </c>
      <c r="D222" s="107" t="s">
        <v>103</v>
      </c>
      <c r="E222" s="105" t="s">
        <v>25</v>
      </c>
      <c r="F222" s="106" t="s">
        <v>88</v>
      </c>
      <c r="I222" s="105"/>
      <c r="J222" s="105" t="s">
        <v>25</v>
      </c>
      <c r="K222" s="108" t="s">
        <v>88</v>
      </c>
      <c r="L222" s="5"/>
      <c r="M222" s="5" t="s">
        <v>89</v>
      </c>
      <c r="N222" s="105" t="s">
        <v>107</v>
      </c>
    </row>
    <row r="223" spans="1:13" ht="38.25">
      <c r="A223" s="112"/>
      <c r="B223" s="42"/>
      <c r="C223" s="27" t="s">
        <v>22</v>
      </c>
      <c r="D223" s="37" t="s">
        <v>106</v>
      </c>
      <c r="E223" s="37" t="s">
        <v>106</v>
      </c>
      <c r="F223" s="120">
        <f>'1. 2001 Approved Rate Schedule'!B$64</f>
        <v>315.5711050129626</v>
      </c>
      <c r="H223" s="27" t="s">
        <v>22</v>
      </c>
      <c r="I223" s="37" t="s">
        <v>106</v>
      </c>
      <c r="J223" s="37" t="s">
        <v>106</v>
      </c>
      <c r="K223" s="71">
        <f>'14. Transition Cost Adder Sch'!B$64</f>
        <v>394.6</v>
      </c>
      <c r="L223" s="71"/>
      <c r="M223" s="71"/>
    </row>
    <row r="224" spans="3:13" ht="25.5">
      <c r="C224" s="27" t="s">
        <v>96</v>
      </c>
      <c r="D224">
        <v>3000</v>
      </c>
      <c r="E224" s="99">
        <f>'1. 2001 Approved Rate Schedule'!B$62</f>
        <v>3.552572660048561</v>
      </c>
      <c r="F224" s="71">
        <f>D224*E224</f>
        <v>10657.717980145684</v>
      </c>
      <c r="H224" s="27" t="s">
        <v>96</v>
      </c>
      <c r="I224">
        <f>D224</f>
        <v>3000</v>
      </c>
      <c r="J224" s="121">
        <f>'14. Transition Cost Adder Sch'!B$62</f>
        <v>4.4264288304869055</v>
      </c>
      <c r="K224" s="71">
        <f>I224*J224</f>
        <v>13279.286491460716</v>
      </c>
      <c r="L224" s="71"/>
      <c r="M224" s="71"/>
    </row>
    <row r="225" spans="3:13" ht="25.5">
      <c r="C225" s="27" t="s">
        <v>108</v>
      </c>
      <c r="D225">
        <f>D224</f>
        <v>3000</v>
      </c>
      <c r="E225" s="99">
        <f>'1. 2001 Approved Rate Schedule'!B$66</f>
        <v>5.7218</v>
      </c>
      <c r="F225" s="71">
        <f>D225*E225</f>
        <v>17165.4</v>
      </c>
      <c r="H225" s="27" t="s">
        <v>108</v>
      </c>
      <c r="I225">
        <f>D225</f>
        <v>3000</v>
      </c>
      <c r="J225" s="122">
        <f>E225</f>
        <v>5.7218</v>
      </c>
      <c r="K225" s="71">
        <f>I225*J225</f>
        <v>17165.4</v>
      </c>
      <c r="L225" s="71"/>
      <c r="M225" s="71"/>
    </row>
    <row r="226" spans="3:11" ht="25.5">
      <c r="C226" s="27" t="s">
        <v>109</v>
      </c>
      <c r="D226" s="14">
        <v>1500000</v>
      </c>
      <c r="E226" s="99">
        <f>'1. 2001 Approved Rate Schedule'!B$68</f>
        <v>0.0412</v>
      </c>
      <c r="F226" s="71">
        <f>D226*E226</f>
        <v>61800</v>
      </c>
      <c r="H226" s="27" t="s">
        <v>109</v>
      </c>
      <c r="I226" s="154">
        <f>D226</f>
        <v>1500000</v>
      </c>
      <c r="J226" s="122">
        <f>E226</f>
        <v>0.0412</v>
      </c>
      <c r="K226" s="71">
        <f>I226*J226</f>
        <v>61800</v>
      </c>
    </row>
    <row r="227" spans="3:11" ht="12.75">
      <c r="C227" s="7"/>
      <c r="H227" s="7"/>
      <c r="J227" s="122"/>
      <c r="K227" s="71"/>
    </row>
    <row r="228" spans="3:14" ht="12.75">
      <c r="C228" t="s">
        <v>102</v>
      </c>
      <c r="F228" s="123">
        <f>SUM(F223:F226)</f>
        <v>89938.68908515865</v>
      </c>
      <c r="H228" t="s">
        <v>105</v>
      </c>
      <c r="K228" s="123">
        <f>SUM(K223:K226)</f>
        <v>92639.28649146072</v>
      </c>
      <c r="L228" s="71"/>
      <c r="M228" s="71">
        <f>K228-F228</f>
        <v>2700.5974063020694</v>
      </c>
      <c r="N228" s="103">
        <f>K228/F228-1</f>
        <v>0.030027093276231875</v>
      </c>
    </row>
    <row r="229" spans="6:13" ht="12.75">
      <c r="F229" s="71"/>
      <c r="J229" s="122"/>
      <c r="K229" s="71"/>
      <c r="L229" s="71"/>
      <c r="M229" s="71"/>
    </row>
    <row r="230" spans="6:13" ht="12.75">
      <c r="F230" s="71"/>
      <c r="J230" s="122"/>
      <c r="K230" s="71"/>
      <c r="L230" s="71"/>
      <c r="M230" s="71"/>
    </row>
    <row r="231" spans="1:14" ht="12.75">
      <c r="A231" s="5" t="s">
        <v>139</v>
      </c>
      <c r="B231" s="5"/>
      <c r="D231" s="105" t="s">
        <v>95</v>
      </c>
      <c r="E231" s="105" t="s">
        <v>85</v>
      </c>
      <c r="F231" s="106" t="s">
        <v>86</v>
      </c>
      <c r="I231" s="105" t="s">
        <v>95</v>
      </c>
      <c r="J231" s="105" t="s">
        <v>85</v>
      </c>
      <c r="K231" s="108" t="s">
        <v>86</v>
      </c>
      <c r="L231" s="5"/>
      <c r="M231" s="5" t="s">
        <v>87</v>
      </c>
      <c r="N231" s="5" t="s">
        <v>87</v>
      </c>
    </row>
    <row r="232" spans="1:14" ht="12.75">
      <c r="A232" s="5" t="s">
        <v>154</v>
      </c>
      <c r="D232" s="107" t="s">
        <v>103</v>
      </c>
      <c r="E232" s="105" t="s">
        <v>25</v>
      </c>
      <c r="F232" s="106" t="s">
        <v>88</v>
      </c>
      <c r="I232" s="105"/>
      <c r="J232" s="105" t="s">
        <v>25</v>
      </c>
      <c r="K232" s="108" t="s">
        <v>88</v>
      </c>
      <c r="L232" s="5"/>
      <c r="M232" s="5" t="s">
        <v>89</v>
      </c>
      <c r="N232" s="105" t="s">
        <v>107</v>
      </c>
    </row>
    <row r="233" spans="1:13" ht="38.25">
      <c r="A233" s="112"/>
      <c r="B233" s="42"/>
      <c r="C233" s="27" t="s">
        <v>22</v>
      </c>
      <c r="D233" s="37" t="s">
        <v>106</v>
      </c>
      <c r="E233" s="37" t="s">
        <v>106</v>
      </c>
      <c r="F233" s="120">
        <f>'1. 2001 Approved Rate Schedule'!B$64</f>
        <v>315.5711050129626</v>
      </c>
      <c r="H233" s="27" t="s">
        <v>22</v>
      </c>
      <c r="I233" s="37" t="s">
        <v>106</v>
      </c>
      <c r="J233" s="37" t="s">
        <v>106</v>
      </c>
      <c r="K233" s="71">
        <f>'14. Transition Cost Adder Sch'!B$64</f>
        <v>394.6</v>
      </c>
      <c r="L233" s="71"/>
      <c r="M233" s="71"/>
    </row>
    <row r="234" spans="3:13" ht="25.5">
      <c r="C234" s="27" t="s">
        <v>96</v>
      </c>
      <c r="D234">
        <v>4000</v>
      </c>
      <c r="E234" s="99">
        <f>'1. 2001 Approved Rate Schedule'!B$62</f>
        <v>3.552572660048561</v>
      </c>
      <c r="F234" s="71">
        <f>D234*E234</f>
        <v>14210.290640194245</v>
      </c>
      <c r="H234" s="27" t="s">
        <v>96</v>
      </c>
      <c r="I234">
        <f>D234</f>
        <v>4000</v>
      </c>
      <c r="J234" s="121">
        <f>'14. Transition Cost Adder Sch'!B$62</f>
        <v>4.4264288304869055</v>
      </c>
      <c r="K234" s="71">
        <f>I234*J234</f>
        <v>17705.71532194762</v>
      </c>
      <c r="L234" s="71"/>
      <c r="M234" s="71"/>
    </row>
    <row r="235" spans="3:13" ht="25.5">
      <c r="C235" s="27" t="s">
        <v>108</v>
      </c>
      <c r="D235">
        <f>D234</f>
        <v>4000</v>
      </c>
      <c r="E235" s="99">
        <f>'1. 2001 Approved Rate Schedule'!B$66</f>
        <v>5.7218</v>
      </c>
      <c r="F235" s="71">
        <f>D235*E235</f>
        <v>22887.2</v>
      </c>
      <c r="H235" s="27" t="s">
        <v>108</v>
      </c>
      <c r="I235">
        <f>D235</f>
        <v>4000</v>
      </c>
      <c r="J235" s="122">
        <f>E235</f>
        <v>5.7218</v>
      </c>
      <c r="K235" s="71">
        <f>I235*J235</f>
        <v>22887.2</v>
      </c>
      <c r="L235" s="71"/>
      <c r="M235" s="71"/>
    </row>
    <row r="236" spans="3:11" ht="25.5">
      <c r="C236" s="27" t="s">
        <v>109</v>
      </c>
      <c r="D236" s="14">
        <v>1200000</v>
      </c>
      <c r="E236" s="99">
        <f>'1. 2001 Approved Rate Schedule'!B$68</f>
        <v>0.0412</v>
      </c>
      <c r="F236" s="71">
        <f>D236*E236</f>
        <v>49440</v>
      </c>
      <c r="H236" s="27" t="s">
        <v>109</v>
      </c>
      <c r="I236" s="154">
        <f>D236</f>
        <v>1200000</v>
      </c>
      <c r="J236" s="122">
        <f>E236</f>
        <v>0.0412</v>
      </c>
      <c r="K236" s="71">
        <f>I236*J236</f>
        <v>49440</v>
      </c>
    </row>
    <row r="237" spans="3:11" ht="12.75">
      <c r="C237" s="7"/>
      <c r="H237" s="7"/>
      <c r="J237" s="122"/>
      <c r="K237" s="71"/>
    </row>
    <row r="238" spans="3:14" ht="12.75">
      <c r="C238" t="s">
        <v>102</v>
      </c>
      <c r="F238" s="123">
        <f>SUM(F233:F236)</f>
        <v>86853.0617452072</v>
      </c>
      <c r="H238" t="s">
        <v>105</v>
      </c>
      <c r="K238" s="123">
        <f>SUM(K233:K236)</f>
        <v>90427.51532194762</v>
      </c>
      <c r="L238" s="71"/>
      <c r="M238" s="71">
        <f>K238-F238</f>
        <v>3574.453576740416</v>
      </c>
      <c r="N238" s="103">
        <f>K238/F238-1</f>
        <v>0.04115518215381342</v>
      </c>
    </row>
    <row r="239" spans="3:13" ht="12.75">
      <c r="C239" s="7"/>
      <c r="E239" s="101"/>
      <c r="F239" s="71"/>
      <c r="H239" s="7"/>
      <c r="J239" s="122"/>
      <c r="K239" s="71"/>
      <c r="L239" s="71"/>
      <c r="M239" s="71"/>
    </row>
    <row r="240" spans="3:13" ht="12.75">
      <c r="C240" s="7"/>
      <c r="E240" s="101"/>
      <c r="F240" s="71"/>
      <c r="J240" s="122"/>
      <c r="K240" s="71"/>
      <c r="L240" s="71"/>
      <c r="M240" s="71"/>
    </row>
    <row r="241" spans="1:14" ht="12.75">
      <c r="A241" s="5" t="s">
        <v>139</v>
      </c>
      <c r="B241" s="5"/>
      <c r="D241" s="105" t="s">
        <v>95</v>
      </c>
      <c r="E241" s="105" t="s">
        <v>85</v>
      </c>
      <c r="F241" s="106" t="s">
        <v>86</v>
      </c>
      <c r="I241" s="105" t="s">
        <v>95</v>
      </c>
      <c r="J241" s="105" t="s">
        <v>85</v>
      </c>
      <c r="K241" s="108" t="s">
        <v>86</v>
      </c>
      <c r="L241" s="5"/>
      <c r="M241" s="5" t="s">
        <v>87</v>
      </c>
      <c r="N241" s="5" t="s">
        <v>87</v>
      </c>
    </row>
    <row r="242" spans="1:14" ht="12.75">
      <c r="A242" s="5" t="s">
        <v>155</v>
      </c>
      <c r="D242" s="107" t="s">
        <v>103</v>
      </c>
      <c r="E242" s="105" t="s">
        <v>25</v>
      </c>
      <c r="F242" s="106" t="s">
        <v>88</v>
      </c>
      <c r="I242" s="105"/>
      <c r="J242" s="105" t="s">
        <v>25</v>
      </c>
      <c r="K242" s="108" t="s">
        <v>88</v>
      </c>
      <c r="L242" s="5"/>
      <c r="M242" s="5" t="s">
        <v>89</v>
      </c>
      <c r="N242" s="105" t="s">
        <v>107</v>
      </c>
    </row>
    <row r="243" spans="1:13" ht="38.25">
      <c r="A243" s="112"/>
      <c r="B243" s="42"/>
      <c r="C243" s="27" t="s">
        <v>22</v>
      </c>
      <c r="D243" s="37" t="s">
        <v>106</v>
      </c>
      <c r="E243" s="37" t="s">
        <v>106</v>
      </c>
      <c r="F243" s="120">
        <f>'1. 2001 Approved Rate Schedule'!B$64</f>
        <v>315.5711050129626</v>
      </c>
      <c r="H243" s="27" t="s">
        <v>22</v>
      </c>
      <c r="I243" s="37" t="s">
        <v>106</v>
      </c>
      <c r="J243" s="37" t="s">
        <v>106</v>
      </c>
      <c r="K243" s="71">
        <f>'14. Transition Cost Adder Sch'!B$64</f>
        <v>394.6</v>
      </c>
      <c r="L243" s="71"/>
      <c r="M243" s="71"/>
    </row>
    <row r="244" spans="3:13" ht="25.5">
      <c r="C244" s="27" t="s">
        <v>96</v>
      </c>
      <c r="D244">
        <v>4000</v>
      </c>
      <c r="E244" s="99">
        <f>'1. 2001 Approved Rate Schedule'!B$62</f>
        <v>3.552572660048561</v>
      </c>
      <c r="F244" s="71">
        <f>D244*E244</f>
        <v>14210.290640194245</v>
      </c>
      <c r="H244" s="27" t="s">
        <v>96</v>
      </c>
      <c r="I244">
        <f>D244</f>
        <v>4000</v>
      </c>
      <c r="J244" s="121">
        <f>'14. Transition Cost Adder Sch'!B$62</f>
        <v>4.4264288304869055</v>
      </c>
      <c r="K244" s="71">
        <f>I244*J244</f>
        <v>17705.71532194762</v>
      </c>
      <c r="L244" s="71"/>
      <c r="M244" s="71"/>
    </row>
    <row r="245" spans="3:13" ht="25.5">
      <c r="C245" s="27" t="s">
        <v>108</v>
      </c>
      <c r="D245">
        <f>D244</f>
        <v>4000</v>
      </c>
      <c r="E245" s="99">
        <f>'1. 2001 Approved Rate Schedule'!B$66</f>
        <v>5.7218</v>
      </c>
      <c r="F245" s="71">
        <f>D245*E245</f>
        <v>22887.2</v>
      </c>
      <c r="H245" s="27" t="s">
        <v>108</v>
      </c>
      <c r="I245">
        <f>D245</f>
        <v>4000</v>
      </c>
      <c r="J245" s="122">
        <f>E245</f>
        <v>5.7218</v>
      </c>
      <c r="K245" s="71">
        <f>I245*J245</f>
        <v>22887.2</v>
      </c>
      <c r="L245" s="71"/>
      <c r="M245" s="71"/>
    </row>
    <row r="246" spans="3:11" ht="25.5">
      <c r="C246" s="27" t="s">
        <v>109</v>
      </c>
      <c r="D246" s="14">
        <v>1800000</v>
      </c>
      <c r="E246" s="99">
        <f>'1. 2001 Approved Rate Schedule'!B$68</f>
        <v>0.0412</v>
      </c>
      <c r="F246" s="71">
        <f>D246*E246</f>
        <v>74160</v>
      </c>
      <c r="H246" s="27" t="s">
        <v>109</v>
      </c>
      <c r="I246" s="154">
        <f>D246</f>
        <v>1800000</v>
      </c>
      <c r="J246" s="122">
        <f>E246</f>
        <v>0.0412</v>
      </c>
      <c r="K246" s="71">
        <f>I246*J246</f>
        <v>74160</v>
      </c>
    </row>
    <row r="247" spans="3:11" ht="12.75">
      <c r="C247" s="7"/>
      <c r="H247" s="7"/>
      <c r="J247" s="122"/>
      <c r="K247" s="71"/>
    </row>
    <row r="248" spans="3:14" ht="12.75">
      <c r="C248" t="s">
        <v>102</v>
      </c>
      <c r="F248" s="123">
        <f>SUM(F243:F246)</f>
        <v>111573.0617452072</v>
      </c>
      <c r="H248" t="s">
        <v>105</v>
      </c>
      <c r="K248" s="123">
        <f>SUM(K243:K246)</f>
        <v>115147.51532194762</v>
      </c>
      <c r="L248" s="71"/>
      <c r="M248" s="71">
        <f>K248-F248</f>
        <v>3574.453576740416</v>
      </c>
      <c r="N248" s="103">
        <f>K248/F248-1</f>
        <v>0.032036887048086715</v>
      </c>
    </row>
    <row r="249" spans="3:13" ht="12.75">
      <c r="C249" s="7"/>
      <c r="E249" s="101"/>
      <c r="F249" s="71"/>
      <c r="H249" s="7"/>
      <c r="J249" s="122"/>
      <c r="K249" s="71"/>
      <c r="L249" s="71"/>
      <c r="M249" s="71"/>
    </row>
    <row r="250" spans="3:13" ht="12.75">
      <c r="C250" s="7"/>
      <c r="E250" s="101"/>
      <c r="F250" s="71"/>
      <c r="J250" s="122"/>
      <c r="K250" s="71"/>
      <c r="L250" s="71"/>
      <c r="M250" s="71"/>
    </row>
    <row r="251" spans="1:14" ht="15.75">
      <c r="A251" s="30" t="s">
        <v>98</v>
      </c>
      <c r="B251" s="30"/>
      <c r="F251" s="71"/>
      <c r="J251" s="122"/>
      <c r="K251" s="71"/>
      <c r="L251" s="71"/>
      <c r="M251" s="71"/>
      <c r="N251" s="100"/>
    </row>
    <row r="252" spans="6:14" ht="12.75">
      <c r="F252" s="71"/>
      <c r="J252" s="122"/>
      <c r="K252" s="71"/>
      <c r="L252" s="71"/>
      <c r="M252" s="71"/>
      <c r="N252" s="100"/>
    </row>
    <row r="253" spans="3:15" ht="15">
      <c r="C253" s="111" t="s">
        <v>102</v>
      </c>
      <c r="D253" s="53"/>
      <c r="E253" s="53"/>
      <c r="F253" s="53"/>
      <c r="H253" s="111" t="s">
        <v>296</v>
      </c>
      <c r="I253" s="53"/>
      <c r="J253" s="53"/>
      <c r="K253" s="104"/>
      <c r="L253" s="53"/>
      <c r="M253" s="53"/>
      <c r="N253" s="53"/>
      <c r="O253" s="42"/>
    </row>
    <row r="254" spans="6:13" ht="12.75">
      <c r="F254" s="71"/>
      <c r="J254" s="122"/>
      <c r="K254" s="71"/>
      <c r="L254" s="71"/>
      <c r="M254" s="71"/>
    </row>
    <row r="255" spans="1:13" ht="12.75">
      <c r="A255" t="s">
        <v>99</v>
      </c>
      <c r="F255" s="101"/>
      <c r="J255" s="122"/>
      <c r="K255" s="71"/>
      <c r="L255" s="71"/>
      <c r="M255" s="71"/>
    </row>
    <row r="256" spans="1:13" ht="12.75">
      <c r="A256" s="5" t="s">
        <v>334</v>
      </c>
      <c r="B256" s="5" t="s">
        <v>156</v>
      </c>
      <c r="D256" s="5"/>
      <c r="E256" s="5"/>
      <c r="F256" s="132"/>
      <c r="G256" s="5" t="s">
        <v>156</v>
      </c>
      <c r="I256" s="5"/>
      <c r="J256" s="5"/>
      <c r="K256" s="132"/>
      <c r="L256" s="71"/>
      <c r="M256" s="71"/>
    </row>
    <row r="257" spans="3:14" ht="12.75">
      <c r="C257" s="5"/>
      <c r="D257" s="137" t="s">
        <v>95</v>
      </c>
      <c r="E257" s="137" t="s">
        <v>85</v>
      </c>
      <c r="F257" s="138" t="s">
        <v>86</v>
      </c>
      <c r="H257" s="5"/>
      <c r="I257" s="137" t="s">
        <v>95</v>
      </c>
      <c r="J257" s="137" t="s">
        <v>85</v>
      </c>
      <c r="K257" s="138" t="s">
        <v>86</v>
      </c>
      <c r="L257" s="71"/>
      <c r="M257" s="132" t="s">
        <v>87</v>
      </c>
      <c r="N257" s="5" t="s">
        <v>87</v>
      </c>
    </row>
    <row r="258" spans="3:14" ht="12.75">
      <c r="C258" s="5"/>
      <c r="D258" s="139"/>
      <c r="E258" s="136" t="s">
        <v>158</v>
      </c>
      <c r="F258" s="140" t="s">
        <v>88</v>
      </c>
      <c r="H258" s="5"/>
      <c r="I258" s="139"/>
      <c r="J258" s="136" t="s">
        <v>158</v>
      </c>
      <c r="K258" s="140" t="s">
        <v>88</v>
      </c>
      <c r="L258" s="71"/>
      <c r="M258" s="135" t="s">
        <v>89</v>
      </c>
      <c r="N258" s="136" t="s">
        <v>107</v>
      </c>
    </row>
    <row r="259" spans="3:13" ht="25.5">
      <c r="C259" s="7" t="s">
        <v>160</v>
      </c>
      <c r="D259">
        <v>250</v>
      </c>
      <c r="E259" s="99">
        <f>'1. 2001 Approved Rate Schedule'!B$74</f>
        <v>1.050536701770863</v>
      </c>
      <c r="F259" s="71">
        <f>D259*E259</f>
        <v>262.63417544271573</v>
      </c>
      <c r="H259" s="7" t="s">
        <v>160</v>
      </c>
      <c r="I259">
        <f>D259</f>
        <v>250</v>
      </c>
      <c r="J259" s="101">
        <f>'14. Transition Cost Adder Sch'!B74</f>
        <v>1.2213934059630107</v>
      </c>
      <c r="K259" s="71">
        <f>I259*J259</f>
        <v>305.3483514907527</v>
      </c>
      <c r="L259" s="71"/>
      <c r="M259" s="71"/>
    </row>
    <row r="260" spans="3:14" ht="38.25">
      <c r="C260" s="7" t="s">
        <v>159</v>
      </c>
      <c r="D260">
        <f>D259</f>
        <v>250</v>
      </c>
      <c r="E260" s="99">
        <f>'1. 2001 Approved Rate Schedule'!B$81</f>
        <v>7.89</v>
      </c>
      <c r="F260" s="71">
        <f>D260*E260</f>
        <v>1972.5</v>
      </c>
      <c r="H260" s="7" t="s">
        <v>159</v>
      </c>
      <c r="I260">
        <f>D260</f>
        <v>250</v>
      </c>
      <c r="J260" s="122">
        <f>E260</f>
        <v>7.89</v>
      </c>
      <c r="K260" s="71">
        <f>I260*J260</f>
        <v>1972.5</v>
      </c>
      <c r="L260" s="71"/>
      <c r="M260" s="71"/>
      <c r="N260" s="100"/>
    </row>
    <row r="261" spans="3:14" ht="12.75">
      <c r="C261" s="7"/>
      <c r="E261" s="105" t="s">
        <v>85</v>
      </c>
      <c r="F261" s="71"/>
      <c r="H261" s="7"/>
      <c r="J261" s="105" t="s">
        <v>85</v>
      </c>
      <c r="K261" s="71"/>
      <c r="L261" s="71"/>
      <c r="M261" s="71"/>
      <c r="N261" s="100"/>
    </row>
    <row r="262" spans="3:14" ht="12.75">
      <c r="C262" t="s">
        <v>92</v>
      </c>
      <c r="D262" s="105" t="s">
        <v>39</v>
      </c>
      <c r="E262" s="105" t="s">
        <v>157</v>
      </c>
      <c r="F262" s="71"/>
      <c r="H262" t="s">
        <v>92</v>
      </c>
      <c r="I262" s="105" t="s">
        <v>39</v>
      </c>
      <c r="J262" s="105" t="s">
        <v>157</v>
      </c>
      <c r="K262" s="71"/>
      <c r="L262" s="71"/>
      <c r="M262" s="71"/>
      <c r="N262" s="100"/>
    </row>
    <row r="263" spans="3:14" ht="12.75">
      <c r="C263" t="s">
        <v>12</v>
      </c>
      <c r="D263" s="14">
        <f>145000/2</f>
        <v>72500</v>
      </c>
      <c r="E263" s="99">
        <f>'1. 2001 Approved Rate Schedule'!D$81</f>
        <v>0.0713</v>
      </c>
      <c r="F263" s="71">
        <f>D263*E263</f>
        <v>5169.25</v>
      </c>
      <c r="H263" t="s">
        <v>12</v>
      </c>
      <c r="I263" s="154">
        <f>D263</f>
        <v>72500</v>
      </c>
      <c r="J263" s="101">
        <f>E263</f>
        <v>0.0713</v>
      </c>
      <c r="K263" s="71">
        <f>I263*J263</f>
        <v>5169.25</v>
      </c>
      <c r="L263" s="71"/>
      <c r="M263" s="71"/>
      <c r="N263" s="100"/>
    </row>
    <row r="264" spans="3:14" ht="25.5">
      <c r="C264" s="7" t="s">
        <v>100</v>
      </c>
      <c r="D264" s="14">
        <f>D263</f>
        <v>72500</v>
      </c>
      <c r="E264" s="99">
        <f>'1. 2001 Approved Rate Schedule'!E$81</f>
        <v>0.0418</v>
      </c>
      <c r="F264" s="71">
        <f>D264*E264</f>
        <v>3030.5</v>
      </c>
      <c r="H264" s="7" t="s">
        <v>100</v>
      </c>
      <c r="I264" s="14">
        <f>D264</f>
        <v>72500</v>
      </c>
      <c r="J264" s="101">
        <f>E264</f>
        <v>0.0418</v>
      </c>
      <c r="K264" s="71">
        <f>I264*J264</f>
        <v>3030.5</v>
      </c>
      <c r="L264" s="71"/>
      <c r="M264" s="71"/>
      <c r="N264" s="100"/>
    </row>
    <row r="265" spans="3:14" ht="38.25">
      <c r="C265" s="7" t="s">
        <v>22</v>
      </c>
      <c r="E265" s="122"/>
      <c r="F265" s="6">
        <f>'1. 2001 Approved Rate Schedule'!B$76</f>
        <v>654.2109308164415</v>
      </c>
      <c r="H265" s="7" t="s">
        <v>22</v>
      </c>
      <c r="J265" s="122"/>
      <c r="K265" s="6">
        <f>'14. Transition Cost Adder Sch'!B76</f>
        <v>758</v>
      </c>
      <c r="L265" s="71"/>
      <c r="M265" s="71"/>
      <c r="N265" s="100"/>
    </row>
    <row r="266" spans="3:14" ht="12.75">
      <c r="C266" s="7"/>
      <c r="E266" s="101"/>
      <c r="F266" s="71"/>
      <c r="J266" s="122"/>
      <c r="K266" s="71"/>
      <c r="L266" s="71"/>
      <c r="M266" s="71"/>
      <c r="N266" s="100"/>
    </row>
    <row r="267" spans="3:14" ht="12.75">
      <c r="C267" s="5" t="s">
        <v>94</v>
      </c>
      <c r="F267" s="71">
        <f>SUM(F259:F266)</f>
        <v>11089.095106259158</v>
      </c>
      <c r="H267" s="5" t="s">
        <v>94</v>
      </c>
      <c r="K267" s="71">
        <f>SUM(K259:K266)</f>
        <v>11235.598351490753</v>
      </c>
      <c r="L267" s="71"/>
      <c r="M267" s="71">
        <f>K267-F267</f>
        <v>146.50324523159543</v>
      </c>
      <c r="N267" s="103">
        <f>K267/F267-1</f>
        <v>0.01321146981135568</v>
      </c>
    </row>
    <row r="268" spans="3:14" ht="12.75">
      <c r="C268" s="7"/>
      <c r="E268" s="101"/>
      <c r="F268" s="71"/>
      <c r="J268" s="122"/>
      <c r="K268" s="71"/>
      <c r="L268" s="71"/>
      <c r="M268" s="71"/>
      <c r="N268" s="100"/>
    </row>
    <row r="269" spans="6:13" ht="12.75">
      <c r="F269" s="71"/>
      <c r="J269" s="122"/>
      <c r="K269" s="71"/>
      <c r="L269" s="71"/>
      <c r="M269" s="71"/>
    </row>
    <row r="270" spans="2:13" ht="12.75">
      <c r="B270" s="5" t="s">
        <v>161</v>
      </c>
      <c r="D270" s="5"/>
      <c r="E270" s="5"/>
      <c r="F270" s="132"/>
      <c r="G270" s="5" t="s">
        <v>161</v>
      </c>
      <c r="I270" s="5"/>
      <c r="J270" s="5"/>
      <c r="K270" s="132"/>
      <c r="L270" s="71"/>
      <c r="M270" s="71"/>
    </row>
    <row r="271" spans="3:14" ht="12.75">
      <c r="C271" s="5"/>
      <c r="D271" s="105" t="s">
        <v>95</v>
      </c>
      <c r="E271" s="105" t="s">
        <v>85</v>
      </c>
      <c r="F271" s="133" t="s">
        <v>86</v>
      </c>
      <c r="H271" s="5"/>
      <c r="I271" s="105" t="s">
        <v>95</v>
      </c>
      <c r="J271" s="105" t="s">
        <v>85</v>
      </c>
      <c r="K271" s="133" t="s">
        <v>86</v>
      </c>
      <c r="L271" s="71"/>
      <c r="M271" s="132" t="s">
        <v>87</v>
      </c>
      <c r="N271" s="5" t="s">
        <v>87</v>
      </c>
    </row>
    <row r="272" spans="3:14" ht="12.75">
      <c r="C272" s="5"/>
      <c r="D272" s="139"/>
      <c r="E272" s="136" t="s">
        <v>158</v>
      </c>
      <c r="F272" s="140" t="s">
        <v>88</v>
      </c>
      <c r="H272" s="5"/>
      <c r="I272" s="139"/>
      <c r="J272" s="136" t="s">
        <v>158</v>
      </c>
      <c r="K272" s="140" t="s">
        <v>88</v>
      </c>
      <c r="L272" s="71"/>
      <c r="M272" s="135" t="s">
        <v>89</v>
      </c>
      <c r="N272" s="136" t="s">
        <v>107</v>
      </c>
    </row>
    <row r="273" spans="3:13" ht="25.5">
      <c r="C273" s="7" t="s">
        <v>160</v>
      </c>
      <c r="D273">
        <f>D260</f>
        <v>250</v>
      </c>
      <c r="E273" s="99">
        <f>'1. 2001 Approved Rate Schedule'!B$74</f>
        <v>1.050536701770863</v>
      </c>
      <c r="F273" s="71">
        <f>D273*E273</f>
        <v>262.63417544271573</v>
      </c>
      <c r="H273" s="7" t="s">
        <v>160</v>
      </c>
      <c r="I273">
        <f>D273</f>
        <v>250</v>
      </c>
      <c r="J273" s="101">
        <f>J259</f>
        <v>1.2213934059630107</v>
      </c>
      <c r="K273" s="71">
        <f>I273*J273</f>
        <v>305.3483514907527</v>
      </c>
      <c r="L273" s="71"/>
      <c r="M273" s="71"/>
    </row>
    <row r="274" spans="3:14" ht="38.25">
      <c r="C274" s="7" t="s">
        <v>159</v>
      </c>
      <c r="D274">
        <f>D260</f>
        <v>250</v>
      </c>
      <c r="E274" s="99">
        <f>'1. 2001 Approved Rate Schedule'!C$81</f>
        <v>6.24</v>
      </c>
      <c r="F274" s="71">
        <f>D274*E274</f>
        <v>1560</v>
      </c>
      <c r="H274" s="7" t="s">
        <v>159</v>
      </c>
      <c r="I274">
        <f>D274</f>
        <v>250</v>
      </c>
      <c r="J274" s="122">
        <f>E274</f>
        <v>6.24</v>
      </c>
      <c r="K274" s="71">
        <f>I274*J274</f>
        <v>1560</v>
      </c>
      <c r="L274" s="71"/>
      <c r="M274" s="71"/>
      <c r="N274" s="100"/>
    </row>
    <row r="275" spans="3:14" ht="12.75">
      <c r="C275" s="7"/>
      <c r="E275" s="105" t="s">
        <v>85</v>
      </c>
      <c r="F275" s="71"/>
      <c r="H275" s="7"/>
      <c r="J275" s="105" t="s">
        <v>85</v>
      </c>
      <c r="K275" s="71"/>
      <c r="L275" s="71"/>
      <c r="M275" s="71"/>
      <c r="N275" s="100"/>
    </row>
    <row r="276" spans="3:14" ht="12.75">
      <c r="C276" t="s">
        <v>92</v>
      </c>
      <c r="D276" s="105" t="s">
        <v>39</v>
      </c>
      <c r="E276" s="105" t="s">
        <v>157</v>
      </c>
      <c r="F276" s="71"/>
      <c r="H276" t="s">
        <v>92</v>
      </c>
      <c r="I276" s="105" t="s">
        <v>39</v>
      </c>
      <c r="J276" s="105" t="s">
        <v>157</v>
      </c>
      <c r="K276" s="71"/>
      <c r="L276" s="71"/>
      <c r="M276" s="71"/>
      <c r="N276" s="100"/>
    </row>
    <row r="277" spans="3:14" ht="12.75">
      <c r="C277" t="s">
        <v>14</v>
      </c>
      <c r="D277" s="14">
        <f>D264</f>
        <v>72500</v>
      </c>
      <c r="E277" s="99">
        <f>'1. 2001 Approved Rate Schedule'!F$81</f>
        <v>0.0599</v>
      </c>
      <c r="F277" s="71">
        <f>D277*E277</f>
        <v>4342.75</v>
      </c>
      <c r="H277" t="s">
        <v>14</v>
      </c>
      <c r="I277" s="154">
        <f>D277</f>
        <v>72500</v>
      </c>
      <c r="J277" s="101">
        <f>E277</f>
        <v>0.0599</v>
      </c>
      <c r="K277" s="71">
        <f>I277*J277</f>
        <v>4342.75</v>
      </c>
      <c r="L277" s="71"/>
      <c r="M277" s="71"/>
      <c r="N277" s="100"/>
    </row>
    <row r="278" spans="3:14" ht="25.5">
      <c r="C278" s="7" t="s">
        <v>101</v>
      </c>
      <c r="D278" s="14">
        <f>D277</f>
        <v>72500</v>
      </c>
      <c r="E278" s="99">
        <f>'1. 2001 Approved Rate Schedule'!G$81</f>
        <v>0.0305</v>
      </c>
      <c r="F278" s="71">
        <f>D278*E278</f>
        <v>2211.25</v>
      </c>
      <c r="H278" s="7" t="s">
        <v>101</v>
      </c>
      <c r="I278" s="14">
        <f>D278</f>
        <v>72500</v>
      </c>
      <c r="J278" s="101">
        <f>E278</f>
        <v>0.0305</v>
      </c>
      <c r="K278" s="71">
        <f>I278*J278</f>
        <v>2211.25</v>
      </c>
      <c r="L278" s="71"/>
      <c r="M278" s="71"/>
      <c r="N278" s="100"/>
    </row>
    <row r="279" spans="3:14" ht="38.25">
      <c r="C279" s="7" t="s">
        <v>22</v>
      </c>
      <c r="E279" s="122"/>
      <c r="F279" s="6">
        <f>'1. 2001 Approved Rate Schedule'!B$76</f>
        <v>654.2109308164415</v>
      </c>
      <c r="H279" s="7" t="s">
        <v>22</v>
      </c>
      <c r="J279" s="122"/>
      <c r="K279" s="6">
        <f>K265</f>
        <v>758</v>
      </c>
      <c r="L279" s="71"/>
      <c r="M279" s="71"/>
      <c r="N279" s="100"/>
    </row>
    <row r="280" spans="3:14" ht="12.75">
      <c r="C280" s="7"/>
      <c r="E280" s="101"/>
      <c r="F280" s="71"/>
      <c r="J280" s="122"/>
      <c r="K280" s="71"/>
      <c r="L280" s="71"/>
      <c r="M280" s="71"/>
      <c r="N280" s="100"/>
    </row>
    <row r="281" spans="3:14" ht="12.75">
      <c r="C281" s="5" t="s">
        <v>94</v>
      </c>
      <c r="F281" s="71">
        <f>SUM(F273:F280)</f>
        <v>9030.845106259158</v>
      </c>
      <c r="H281" s="5" t="s">
        <v>94</v>
      </c>
      <c r="K281" s="71">
        <f>SUM(K273:K280)</f>
        <v>9177.348351490753</v>
      </c>
      <c r="L281" s="71"/>
      <c r="M281" s="71">
        <f>K281-F281</f>
        <v>146.50324523159543</v>
      </c>
      <c r="N281" s="103">
        <f>K281/F281-1</f>
        <v>0.016222539918224976</v>
      </c>
    </row>
    <row r="282" spans="3:14" ht="12.75">
      <c r="C282" s="7"/>
      <c r="E282" s="101"/>
      <c r="F282" s="71"/>
      <c r="J282" s="122"/>
      <c r="K282" s="71"/>
      <c r="L282" s="71"/>
      <c r="M282" s="71"/>
      <c r="N282" s="100"/>
    </row>
    <row r="283" spans="1:13" ht="12.75">
      <c r="A283" s="5" t="s">
        <v>335</v>
      </c>
      <c r="B283" s="5" t="s">
        <v>156</v>
      </c>
      <c r="D283" s="5"/>
      <c r="E283" s="5"/>
      <c r="F283" s="132"/>
      <c r="G283" s="5" t="s">
        <v>156</v>
      </c>
      <c r="I283" s="5"/>
      <c r="J283" s="5"/>
      <c r="K283" s="132"/>
      <c r="L283" s="71"/>
      <c r="M283" s="71"/>
    </row>
    <row r="284" spans="3:14" ht="12.75">
      <c r="C284" s="5"/>
      <c r="D284" s="137" t="s">
        <v>95</v>
      </c>
      <c r="E284" s="137" t="s">
        <v>85</v>
      </c>
      <c r="F284" s="138" t="s">
        <v>86</v>
      </c>
      <c r="H284" s="5"/>
      <c r="I284" s="137" t="s">
        <v>95</v>
      </c>
      <c r="J284" s="137" t="s">
        <v>85</v>
      </c>
      <c r="K284" s="138" t="s">
        <v>86</v>
      </c>
      <c r="L284" s="71"/>
      <c r="M284" s="132" t="s">
        <v>87</v>
      </c>
      <c r="N284" s="5" t="s">
        <v>87</v>
      </c>
    </row>
    <row r="285" spans="3:14" ht="12.75">
      <c r="C285" s="5"/>
      <c r="D285" s="139"/>
      <c r="E285" s="136" t="s">
        <v>158</v>
      </c>
      <c r="F285" s="140" t="s">
        <v>88</v>
      </c>
      <c r="H285" s="5"/>
      <c r="I285" s="139"/>
      <c r="J285" s="136" t="s">
        <v>158</v>
      </c>
      <c r="K285" s="140" t="s">
        <v>88</v>
      </c>
      <c r="L285" s="71"/>
      <c r="M285" s="135" t="s">
        <v>89</v>
      </c>
      <c r="N285" s="136" t="s">
        <v>107</v>
      </c>
    </row>
    <row r="286" spans="3:13" ht="25.5">
      <c r="C286" s="7" t="s">
        <v>160</v>
      </c>
      <c r="D286">
        <v>750</v>
      </c>
      <c r="E286" s="99">
        <f>'1. 2001 Approved Rate Schedule'!B$74</f>
        <v>1.050536701770863</v>
      </c>
      <c r="F286" s="6">
        <f>D286*E286</f>
        <v>787.9025263281471</v>
      </c>
      <c r="H286" s="7" t="s">
        <v>160</v>
      </c>
      <c r="I286">
        <f>D286</f>
        <v>750</v>
      </c>
      <c r="J286" s="101">
        <f>J273</f>
        <v>1.2213934059630107</v>
      </c>
      <c r="K286" s="6">
        <f>I286*J286</f>
        <v>916.045054472258</v>
      </c>
      <c r="L286" s="71"/>
      <c r="M286" s="71"/>
    </row>
    <row r="287" spans="3:14" ht="38.25">
      <c r="C287" s="7" t="s">
        <v>159</v>
      </c>
      <c r="D287">
        <f>D286</f>
        <v>750</v>
      </c>
      <c r="E287" s="99">
        <f>'1. 2001 Approved Rate Schedule'!B$81</f>
        <v>7.89</v>
      </c>
      <c r="F287" s="6">
        <f>D287*E287</f>
        <v>5917.5</v>
      </c>
      <c r="H287" s="7" t="s">
        <v>159</v>
      </c>
      <c r="I287">
        <f>D287</f>
        <v>750</v>
      </c>
      <c r="J287" s="98">
        <f>E287</f>
        <v>7.89</v>
      </c>
      <c r="K287" s="6">
        <f>I287*J287</f>
        <v>5917.5</v>
      </c>
      <c r="L287" s="71"/>
      <c r="M287" s="71"/>
      <c r="N287" s="100"/>
    </row>
    <row r="288" spans="3:14" ht="12.75">
      <c r="C288" s="7"/>
      <c r="E288" s="105" t="s">
        <v>85</v>
      </c>
      <c r="F288" s="6"/>
      <c r="H288" s="7"/>
      <c r="J288" s="105" t="s">
        <v>85</v>
      </c>
      <c r="K288" s="6"/>
      <c r="L288" s="71"/>
      <c r="M288" s="71"/>
      <c r="N288" s="100"/>
    </row>
    <row r="289" spans="3:14" ht="12.75">
      <c r="C289" t="s">
        <v>92</v>
      </c>
      <c r="D289" s="105" t="s">
        <v>39</v>
      </c>
      <c r="E289" s="105" t="s">
        <v>157</v>
      </c>
      <c r="F289" s="6"/>
      <c r="H289" t="s">
        <v>92</v>
      </c>
      <c r="I289" s="105" t="s">
        <v>39</v>
      </c>
      <c r="J289" s="105" t="s">
        <v>157</v>
      </c>
      <c r="K289" s="6"/>
      <c r="L289" s="71"/>
      <c r="M289" s="71"/>
      <c r="N289" s="100"/>
    </row>
    <row r="290" spans="3:14" ht="12.75">
      <c r="C290" t="s">
        <v>12</v>
      </c>
      <c r="D290" s="14">
        <f>400000/2</f>
        <v>200000</v>
      </c>
      <c r="E290" s="99">
        <f>'1. 2001 Approved Rate Schedule'!D$81</f>
        <v>0.0713</v>
      </c>
      <c r="F290" s="6">
        <f>D290*E290</f>
        <v>14260</v>
      </c>
      <c r="H290" t="s">
        <v>12</v>
      </c>
      <c r="I290" s="154">
        <f>D290</f>
        <v>200000</v>
      </c>
      <c r="J290" s="101">
        <f>E290</f>
        <v>0.0713</v>
      </c>
      <c r="K290" s="6">
        <f>I290*J290</f>
        <v>14260</v>
      </c>
      <c r="L290" s="71"/>
      <c r="M290" s="71"/>
      <c r="N290" s="100"/>
    </row>
    <row r="291" spans="3:14" ht="25.5">
      <c r="C291" s="7" t="s">
        <v>100</v>
      </c>
      <c r="D291" s="14">
        <f>D290</f>
        <v>200000</v>
      </c>
      <c r="E291" s="99">
        <f>'1. 2001 Approved Rate Schedule'!E$81</f>
        <v>0.0418</v>
      </c>
      <c r="F291" s="6">
        <f>D291*E291</f>
        <v>8360</v>
      </c>
      <c r="H291" s="7" t="s">
        <v>100</v>
      </c>
      <c r="I291" s="14">
        <f>D291</f>
        <v>200000</v>
      </c>
      <c r="J291" s="101">
        <f>E291</f>
        <v>0.0418</v>
      </c>
      <c r="K291" s="6">
        <f>I291*J291</f>
        <v>8360</v>
      </c>
      <c r="L291" s="71"/>
      <c r="M291" s="71"/>
      <c r="N291" s="100"/>
    </row>
    <row r="292" spans="3:14" ht="38.25">
      <c r="C292" s="7" t="s">
        <v>22</v>
      </c>
      <c r="E292" s="98"/>
      <c r="F292" s="6">
        <f>'1. 2001 Approved Rate Schedule'!B$76</f>
        <v>654.2109308164415</v>
      </c>
      <c r="H292" s="7" t="s">
        <v>22</v>
      </c>
      <c r="J292" s="98"/>
      <c r="K292" s="6">
        <f>K279</f>
        <v>758</v>
      </c>
      <c r="L292" s="71"/>
      <c r="M292" s="71"/>
      <c r="N292" s="100"/>
    </row>
    <row r="293" spans="3:14" ht="12.75">
      <c r="C293" s="7"/>
      <c r="E293" s="101"/>
      <c r="F293" s="6"/>
      <c r="J293" s="98"/>
      <c r="K293" s="6"/>
      <c r="L293" s="71"/>
      <c r="M293" s="71"/>
      <c r="N293" s="100"/>
    </row>
    <row r="294" spans="3:14" ht="12.75">
      <c r="C294" s="5" t="s">
        <v>94</v>
      </c>
      <c r="F294" s="6">
        <f>SUM(F286:F293)</f>
        <v>29979.613457144587</v>
      </c>
      <c r="H294" s="5" t="s">
        <v>94</v>
      </c>
      <c r="K294" s="6">
        <f>SUM(K286:K293)</f>
        <v>30211.54505447226</v>
      </c>
      <c r="L294" s="71"/>
      <c r="M294" s="71">
        <f>K294-F294</f>
        <v>231.93159732767162</v>
      </c>
      <c r="N294" s="103">
        <f>K294/F294-1</f>
        <v>0.007736310465083607</v>
      </c>
    </row>
    <row r="295" spans="3:14" ht="12.75">
      <c r="C295" s="7"/>
      <c r="E295" s="101"/>
      <c r="F295" s="6"/>
      <c r="J295" s="98"/>
      <c r="K295" s="6"/>
      <c r="L295" s="71"/>
      <c r="M295" s="71"/>
      <c r="N295" s="100"/>
    </row>
    <row r="296" spans="6:13" ht="12.75">
      <c r="F296" s="6"/>
      <c r="J296" s="98"/>
      <c r="K296" s="6"/>
      <c r="L296" s="71"/>
      <c r="M296" s="71"/>
    </row>
    <row r="297" spans="2:13" ht="12.75">
      <c r="B297" s="5" t="s">
        <v>161</v>
      </c>
      <c r="D297" s="5"/>
      <c r="E297" s="5"/>
      <c r="F297" s="132"/>
      <c r="G297" s="5" t="s">
        <v>161</v>
      </c>
      <c r="I297" s="5"/>
      <c r="J297" s="5"/>
      <c r="K297" s="132"/>
      <c r="L297" s="71"/>
      <c r="M297" s="71"/>
    </row>
    <row r="298" spans="3:14" ht="12.75">
      <c r="C298" s="5"/>
      <c r="D298" s="105" t="s">
        <v>95</v>
      </c>
      <c r="E298" s="105" t="s">
        <v>85</v>
      </c>
      <c r="F298" s="133" t="s">
        <v>86</v>
      </c>
      <c r="H298" s="5"/>
      <c r="I298" s="105" t="s">
        <v>95</v>
      </c>
      <c r="J298" s="105" t="s">
        <v>85</v>
      </c>
      <c r="K298" s="133" t="s">
        <v>86</v>
      </c>
      <c r="L298" s="71"/>
      <c r="M298" s="132" t="s">
        <v>87</v>
      </c>
      <c r="N298" s="5" t="s">
        <v>87</v>
      </c>
    </row>
    <row r="299" spans="3:14" ht="12.75">
      <c r="C299" s="5"/>
      <c r="D299" s="139"/>
      <c r="E299" s="136" t="s">
        <v>158</v>
      </c>
      <c r="F299" s="140" t="s">
        <v>88</v>
      </c>
      <c r="H299" s="5"/>
      <c r="I299" s="139"/>
      <c r="J299" s="136" t="s">
        <v>158</v>
      </c>
      <c r="K299" s="140" t="s">
        <v>88</v>
      </c>
      <c r="L299" s="71"/>
      <c r="M299" s="135" t="s">
        <v>89</v>
      </c>
      <c r="N299" s="136" t="s">
        <v>107</v>
      </c>
    </row>
    <row r="300" spans="3:13" ht="25.5">
      <c r="C300" s="7" t="s">
        <v>160</v>
      </c>
      <c r="D300">
        <f>D286</f>
        <v>750</v>
      </c>
      <c r="E300" s="99">
        <f>'1. 2001 Approved Rate Schedule'!B$74</f>
        <v>1.050536701770863</v>
      </c>
      <c r="F300" s="6">
        <f>D300*E300</f>
        <v>787.9025263281471</v>
      </c>
      <c r="H300" s="7" t="s">
        <v>160</v>
      </c>
      <c r="I300">
        <f>D300</f>
        <v>750</v>
      </c>
      <c r="J300" s="101">
        <f>J286</f>
        <v>1.2213934059630107</v>
      </c>
      <c r="K300" s="6">
        <f>I300*J300</f>
        <v>916.045054472258</v>
      </c>
      <c r="L300" s="71"/>
      <c r="M300" s="71"/>
    </row>
    <row r="301" spans="3:14" ht="38.25">
      <c r="C301" s="7" t="s">
        <v>159</v>
      </c>
      <c r="D301">
        <f>D287</f>
        <v>750</v>
      </c>
      <c r="E301" s="99">
        <f>'1. 2001 Approved Rate Schedule'!C$81</f>
        <v>6.24</v>
      </c>
      <c r="F301" s="6">
        <f>D301*E301</f>
        <v>4680</v>
      </c>
      <c r="H301" s="7" t="s">
        <v>159</v>
      </c>
      <c r="I301">
        <f>D301</f>
        <v>750</v>
      </c>
      <c r="J301" s="98">
        <f>E301</f>
        <v>6.24</v>
      </c>
      <c r="K301" s="6">
        <f>I301*J301</f>
        <v>4680</v>
      </c>
      <c r="L301" s="71"/>
      <c r="M301" s="71"/>
      <c r="N301" s="100"/>
    </row>
    <row r="302" spans="3:14" ht="12.75">
      <c r="C302" s="7"/>
      <c r="E302" s="105" t="s">
        <v>85</v>
      </c>
      <c r="F302" s="6"/>
      <c r="H302" s="7"/>
      <c r="J302" s="105" t="s">
        <v>85</v>
      </c>
      <c r="K302" s="6"/>
      <c r="L302" s="71"/>
      <c r="M302" s="71"/>
      <c r="N302" s="100"/>
    </row>
    <row r="303" spans="3:14" ht="12.75">
      <c r="C303" t="s">
        <v>92</v>
      </c>
      <c r="D303" s="105" t="s">
        <v>39</v>
      </c>
      <c r="E303" s="105" t="s">
        <v>157</v>
      </c>
      <c r="F303" s="6"/>
      <c r="H303" t="s">
        <v>92</v>
      </c>
      <c r="I303" s="105" t="s">
        <v>39</v>
      </c>
      <c r="J303" s="105" t="s">
        <v>157</v>
      </c>
      <c r="K303" s="6"/>
      <c r="L303" s="71"/>
      <c r="M303" s="71"/>
      <c r="N303" s="100"/>
    </row>
    <row r="304" spans="3:14" ht="12.75">
      <c r="C304" t="s">
        <v>14</v>
      </c>
      <c r="D304" s="14">
        <f>D290</f>
        <v>200000</v>
      </c>
      <c r="E304" s="99">
        <f>'1. 2001 Approved Rate Schedule'!F$81</f>
        <v>0.0599</v>
      </c>
      <c r="F304" s="6">
        <f>D304*E304</f>
        <v>11980</v>
      </c>
      <c r="H304" t="s">
        <v>14</v>
      </c>
      <c r="I304" s="154">
        <f>D304</f>
        <v>200000</v>
      </c>
      <c r="J304" s="101">
        <f>E304</f>
        <v>0.0599</v>
      </c>
      <c r="K304" s="6">
        <f>I304*J304</f>
        <v>11980</v>
      </c>
      <c r="L304" s="71"/>
      <c r="M304" s="71"/>
      <c r="N304" s="100"/>
    </row>
    <row r="305" spans="3:14" ht="25.5">
      <c r="C305" s="7" t="s">
        <v>101</v>
      </c>
      <c r="D305" s="14">
        <f>D291</f>
        <v>200000</v>
      </c>
      <c r="E305" s="99">
        <f>'1. 2001 Approved Rate Schedule'!G$81</f>
        <v>0.0305</v>
      </c>
      <c r="F305" s="6">
        <f>D305*E305</f>
        <v>6100</v>
      </c>
      <c r="H305" s="7" t="s">
        <v>101</v>
      </c>
      <c r="I305" s="14">
        <f>D305</f>
        <v>200000</v>
      </c>
      <c r="J305" s="101">
        <f>E305</f>
        <v>0.0305</v>
      </c>
      <c r="K305" s="6">
        <f>I305*J305</f>
        <v>6100</v>
      </c>
      <c r="L305" s="71"/>
      <c r="M305" s="71"/>
      <c r="N305" s="100"/>
    </row>
    <row r="306" spans="3:14" ht="38.25">
      <c r="C306" s="7" t="s">
        <v>22</v>
      </c>
      <c r="E306" s="98"/>
      <c r="F306" s="6">
        <f>'1. 2001 Approved Rate Schedule'!B$76</f>
        <v>654.2109308164415</v>
      </c>
      <c r="H306" s="7" t="s">
        <v>22</v>
      </c>
      <c r="J306" s="98"/>
      <c r="K306" s="6">
        <f>K292</f>
        <v>758</v>
      </c>
      <c r="L306" s="71"/>
      <c r="M306" s="71"/>
      <c r="N306" s="100"/>
    </row>
    <row r="307" spans="3:14" ht="12.75">
      <c r="C307" s="7"/>
      <c r="E307" s="101"/>
      <c r="F307" s="6"/>
      <c r="J307" s="98"/>
      <c r="K307" s="6"/>
      <c r="L307" s="71"/>
      <c r="M307" s="71"/>
      <c r="N307" s="100"/>
    </row>
    <row r="308" spans="3:14" ht="12.75">
      <c r="C308" s="5" t="s">
        <v>94</v>
      </c>
      <c r="F308" s="6">
        <f>SUM(F300:F307)</f>
        <v>24202.113457144587</v>
      </c>
      <c r="H308" s="5" t="s">
        <v>94</v>
      </c>
      <c r="K308" s="6">
        <f>SUM(K300:K307)</f>
        <v>24434.04505447226</v>
      </c>
      <c r="L308" s="71"/>
      <c r="M308" s="71">
        <f>K308-F308</f>
        <v>231.93159732767162</v>
      </c>
      <c r="N308" s="103">
        <f>K308/F308-1</f>
        <v>0.009583113381331776</v>
      </c>
    </row>
    <row r="310" spans="1:13" ht="12.75">
      <c r="A310" s="5" t="s">
        <v>336</v>
      </c>
      <c r="B310" s="5" t="s">
        <v>156</v>
      </c>
      <c r="D310" s="5"/>
      <c r="E310" s="5"/>
      <c r="F310" s="132"/>
      <c r="G310" s="5" t="s">
        <v>156</v>
      </c>
      <c r="I310" s="5"/>
      <c r="J310" s="5"/>
      <c r="K310" s="132"/>
      <c r="L310" s="71"/>
      <c r="M310" s="71"/>
    </row>
    <row r="311" spans="3:14" ht="12.75">
      <c r="C311" s="5"/>
      <c r="D311" s="137" t="s">
        <v>95</v>
      </c>
      <c r="E311" s="137" t="s">
        <v>85</v>
      </c>
      <c r="F311" s="138" t="s">
        <v>86</v>
      </c>
      <c r="H311" s="5"/>
      <c r="I311" s="137" t="s">
        <v>95</v>
      </c>
      <c r="J311" s="137" t="s">
        <v>85</v>
      </c>
      <c r="K311" s="138" t="s">
        <v>86</v>
      </c>
      <c r="L311" s="71"/>
      <c r="M311" s="132" t="s">
        <v>87</v>
      </c>
      <c r="N311" s="5" t="s">
        <v>87</v>
      </c>
    </row>
    <row r="312" spans="3:14" ht="12.75">
      <c r="C312" s="5"/>
      <c r="D312" s="139"/>
      <c r="E312" s="136" t="s">
        <v>158</v>
      </c>
      <c r="F312" s="140" t="s">
        <v>88</v>
      </c>
      <c r="H312" s="5"/>
      <c r="I312" s="139"/>
      <c r="J312" s="136" t="s">
        <v>158</v>
      </c>
      <c r="K312" s="140" t="s">
        <v>88</v>
      </c>
      <c r="L312" s="71"/>
      <c r="M312" s="135" t="s">
        <v>89</v>
      </c>
      <c r="N312" s="136" t="s">
        <v>107</v>
      </c>
    </row>
    <row r="313" spans="3:13" ht="25.5">
      <c r="C313" s="7" t="s">
        <v>160</v>
      </c>
      <c r="D313">
        <v>5000</v>
      </c>
      <c r="E313" s="99">
        <f>'1. 2001 Approved Rate Schedule'!B$74</f>
        <v>1.050536701770863</v>
      </c>
      <c r="F313" s="6">
        <f>D313*E313</f>
        <v>5252.683508854315</v>
      </c>
      <c r="H313" s="7" t="s">
        <v>160</v>
      </c>
      <c r="I313">
        <f>D313</f>
        <v>5000</v>
      </c>
      <c r="J313" s="101">
        <f>J300</f>
        <v>1.2213934059630107</v>
      </c>
      <c r="K313" s="6">
        <f>I313*J313</f>
        <v>6106.967029815053</v>
      </c>
      <c r="L313" s="71"/>
      <c r="M313" s="71"/>
    </row>
    <row r="314" spans="3:14" ht="38.25">
      <c r="C314" s="7" t="s">
        <v>159</v>
      </c>
      <c r="D314">
        <f>D313</f>
        <v>5000</v>
      </c>
      <c r="E314" s="99">
        <f>'1. 2001 Approved Rate Schedule'!B$81</f>
        <v>7.89</v>
      </c>
      <c r="F314" s="6">
        <f>D314*E314</f>
        <v>39450</v>
      </c>
      <c r="H314" s="7" t="s">
        <v>159</v>
      </c>
      <c r="I314">
        <f>D314</f>
        <v>5000</v>
      </c>
      <c r="J314" s="98">
        <f>E314</f>
        <v>7.89</v>
      </c>
      <c r="K314" s="6">
        <f>I314*J314</f>
        <v>39450</v>
      </c>
      <c r="L314" s="71"/>
      <c r="M314" s="71"/>
      <c r="N314" s="100"/>
    </row>
    <row r="315" spans="3:14" ht="12.75">
      <c r="C315" s="7"/>
      <c r="E315" s="105" t="s">
        <v>85</v>
      </c>
      <c r="F315" s="6"/>
      <c r="H315" s="7"/>
      <c r="J315" s="105" t="s">
        <v>85</v>
      </c>
      <c r="K315" s="6"/>
      <c r="L315" s="71"/>
      <c r="M315" s="71"/>
      <c r="N315" s="100"/>
    </row>
    <row r="316" spans="3:14" ht="12.75">
      <c r="C316" t="s">
        <v>92</v>
      </c>
      <c r="D316" s="105" t="s">
        <v>39</v>
      </c>
      <c r="E316" s="105" t="s">
        <v>157</v>
      </c>
      <c r="F316" s="6"/>
      <c r="H316" t="s">
        <v>92</v>
      </c>
      <c r="I316" s="105" t="s">
        <v>39</v>
      </c>
      <c r="J316" s="105" t="s">
        <v>157</v>
      </c>
      <c r="K316" s="6"/>
      <c r="L316" s="71"/>
      <c r="M316" s="71"/>
      <c r="N316" s="100"/>
    </row>
    <row r="317" spans="3:14" ht="12.75">
      <c r="C317" t="s">
        <v>12</v>
      </c>
      <c r="D317" s="14">
        <f>1450000/2</f>
        <v>725000</v>
      </c>
      <c r="E317" s="99">
        <f>'1. 2001 Approved Rate Schedule'!D$81</f>
        <v>0.0713</v>
      </c>
      <c r="F317" s="6">
        <f>D317*E317</f>
        <v>51692.5</v>
      </c>
      <c r="H317" t="s">
        <v>12</v>
      </c>
      <c r="I317" s="154">
        <f>D317</f>
        <v>725000</v>
      </c>
      <c r="J317" s="101">
        <f>E317</f>
        <v>0.0713</v>
      </c>
      <c r="K317" s="6">
        <f>I317*J317</f>
        <v>51692.5</v>
      </c>
      <c r="L317" s="71"/>
      <c r="M317" s="71"/>
      <c r="N317" s="100"/>
    </row>
    <row r="318" spans="3:14" ht="25.5">
      <c r="C318" s="7" t="s">
        <v>100</v>
      </c>
      <c r="D318" s="14">
        <f>D317</f>
        <v>725000</v>
      </c>
      <c r="E318" s="99">
        <f>'1. 2001 Approved Rate Schedule'!E$81</f>
        <v>0.0418</v>
      </c>
      <c r="F318" s="6">
        <f>D318*E318</f>
        <v>30304.999999999996</v>
      </c>
      <c r="H318" s="7" t="s">
        <v>100</v>
      </c>
      <c r="I318" s="14">
        <f>D318</f>
        <v>725000</v>
      </c>
      <c r="J318" s="101">
        <f>E318</f>
        <v>0.0418</v>
      </c>
      <c r="K318" s="6">
        <f>I318*J318</f>
        <v>30304.999999999996</v>
      </c>
      <c r="L318" s="71"/>
      <c r="M318" s="71"/>
      <c r="N318" s="100"/>
    </row>
    <row r="319" spans="3:14" ht="38.25">
      <c r="C319" s="7" t="s">
        <v>22</v>
      </c>
      <c r="E319" s="98"/>
      <c r="F319" s="6">
        <f>'1. 2001 Approved Rate Schedule'!B$76</f>
        <v>654.2109308164415</v>
      </c>
      <c r="H319" s="7" t="s">
        <v>22</v>
      </c>
      <c r="J319" s="98"/>
      <c r="K319" s="6">
        <f>K306</f>
        <v>758</v>
      </c>
      <c r="L319" s="71"/>
      <c r="M319" s="71"/>
      <c r="N319" s="100"/>
    </row>
    <row r="320" spans="3:14" ht="12.75">
      <c r="C320" s="7"/>
      <c r="E320" s="101"/>
      <c r="F320" s="6"/>
      <c r="J320" s="98"/>
      <c r="K320" s="6"/>
      <c r="L320" s="71"/>
      <c r="M320" s="71"/>
      <c r="N320" s="100"/>
    </row>
    <row r="321" spans="3:14" ht="12.75">
      <c r="C321" s="5" t="s">
        <v>94</v>
      </c>
      <c r="F321" s="6">
        <f>SUM(F313:F320)</f>
        <v>127354.39443967075</v>
      </c>
      <c r="H321" s="5" t="s">
        <v>94</v>
      </c>
      <c r="K321" s="6">
        <f>SUM(K313:K320)</f>
        <v>128312.46702981504</v>
      </c>
      <c r="L321" s="71"/>
      <c r="M321" s="71">
        <f>K321-F321</f>
        <v>958.0725901442929</v>
      </c>
      <c r="N321" s="103">
        <f>K321/F321-1</f>
        <v>0.0075228859935267955</v>
      </c>
    </row>
    <row r="322" spans="3:14" ht="12.75">
      <c r="C322" s="7"/>
      <c r="E322" s="101"/>
      <c r="F322" s="6"/>
      <c r="J322" s="98"/>
      <c r="K322" s="6"/>
      <c r="L322" s="71"/>
      <c r="M322" s="71"/>
      <c r="N322" s="100"/>
    </row>
    <row r="323" spans="6:13" ht="12.75">
      <c r="F323" s="6"/>
      <c r="J323" s="98"/>
      <c r="K323" s="6"/>
      <c r="L323" s="71"/>
      <c r="M323" s="71"/>
    </row>
    <row r="324" spans="2:13" ht="12.75">
      <c r="B324" s="5" t="s">
        <v>161</v>
      </c>
      <c r="D324" s="5"/>
      <c r="E324" s="5"/>
      <c r="F324" s="132"/>
      <c r="G324" s="5" t="s">
        <v>161</v>
      </c>
      <c r="I324" s="5"/>
      <c r="J324" s="5"/>
      <c r="K324" s="132"/>
      <c r="L324" s="71"/>
      <c r="M324" s="71"/>
    </row>
    <row r="325" spans="3:14" ht="12.75">
      <c r="C325" s="5"/>
      <c r="D325" s="105" t="s">
        <v>95</v>
      </c>
      <c r="E325" s="105" t="s">
        <v>85</v>
      </c>
      <c r="F325" s="133" t="s">
        <v>86</v>
      </c>
      <c r="H325" s="5"/>
      <c r="I325" s="105" t="s">
        <v>95</v>
      </c>
      <c r="J325" s="105" t="s">
        <v>85</v>
      </c>
      <c r="K325" s="133" t="s">
        <v>86</v>
      </c>
      <c r="L325" s="71"/>
      <c r="M325" s="132" t="s">
        <v>87</v>
      </c>
      <c r="N325" s="5" t="s">
        <v>87</v>
      </c>
    </row>
    <row r="326" spans="3:14" ht="12.75">
      <c r="C326" s="5"/>
      <c r="D326" s="139"/>
      <c r="E326" s="136" t="s">
        <v>158</v>
      </c>
      <c r="F326" s="140" t="s">
        <v>88</v>
      </c>
      <c r="H326" s="5"/>
      <c r="I326" s="139"/>
      <c r="J326" s="136" t="s">
        <v>158</v>
      </c>
      <c r="K326" s="140" t="s">
        <v>88</v>
      </c>
      <c r="L326" s="71"/>
      <c r="M326" s="135" t="s">
        <v>89</v>
      </c>
      <c r="N326" s="136" t="s">
        <v>107</v>
      </c>
    </row>
    <row r="327" spans="3:13" ht="25.5">
      <c r="C327" s="7" t="s">
        <v>160</v>
      </c>
      <c r="D327">
        <f>D313</f>
        <v>5000</v>
      </c>
      <c r="E327" s="99">
        <f>'1. 2001 Approved Rate Schedule'!B$74</f>
        <v>1.050536701770863</v>
      </c>
      <c r="F327" s="6">
        <f>D327*E327</f>
        <v>5252.683508854315</v>
      </c>
      <c r="H327" s="7" t="s">
        <v>160</v>
      </c>
      <c r="I327">
        <f>D327</f>
        <v>5000</v>
      </c>
      <c r="J327" s="101">
        <f>J313</f>
        <v>1.2213934059630107</v>
      </c>
      <c r="K327" s="6">
        <f>I327*J327</f>
        <v>6106.967029815053</v>
      </c>
      <c r="L327" s="71"/>
      <c r="M327" s="71"/>
    </row>
    <row r="328" spans="3:14" ht="38.25">
      <c r="C328" s="7" t="s">
        <v>159</v>
      </c>
      <c r="D328">
        <f>D314</f>
        <v>5000</v>
      </c>
      <c r="E328" s="99">
        <f>'1. 2001 Approved Rate Schedule'!C$81</f>
        <v>6.24</v>
      </c>
      <c r="F328" s="6">
        <f>D328*E328</f>
        <v>31200</v>
      </c>
      <c r="H328" s="7" t="s">
        <v>159</v>
      </c>
      <c r="I328">
        <f>D328</f>
        <v>5000</v>
      </c>
      <c r="J328" s="98">
        <f>E328</f>
        <v>6.24</v>
      </c>
      <c r="K328" s="6">
        <f>I328*J328</f>
        <v>31200</v>
      </c>
      <c r="L328" s="71"/>
      <c r="M328" s="71"/>
      <c r="N328" s="100"/>
    </row>
    <row r="329" spans="3:14" ht="12.75">
      <c r="C329" s="7"/>
      <c r="E329" s="105" t="s">
        <v>85</v>
      </c>
      <c r="F329" s="6"/>
      <c r="H329" s="7"/>
      <c r="J329" s="105" t="s">
        <v>85</v>
      </c>
      <c r="K329" s="6"/>
      <c r="L329" s="71"/>
      <c r="M329" s="71"/>
      <c r="N329" s="100"/>
    </row>
    <row r="330" spans="3:14" ht="12.75">
      <c r="C330" t="s">
        <v>92</v>
      </c>
      <c r="D330" s="105" t="s">
        <v>39</v>
      </c>
      <c r="E330" s="105" t="s">
        <v>157</v>
      </c>
      <c r="F330" s="6"/>
      <c r="H330" t="s">
        <v>92</v>
      </c>
      <c r="I330" s="105" t="s">
        <v>39</v>
      </c>
      <c r="J330" s="105" t="s">
        <v>157</v>
      </c>
      <c r="K330" s="6"/>
      <c r="L330" s="71"/>
      <c r="M330" s="71"/>
      <c r="N330" s="100"/>
    </row>
    <row r="331" spans="3:14" ht="12.75">
      <c r="C331" t="s">
        <v>14</v>
      </c>
      <c r="D331" s="14">
        <f>D317</f>
        <v>725000</v>
      </c>
      <c r="E331" s="99">
        <f>'1. 2001 Approved Rate Schedule'!F$81</f>
        <v>0.0599</v>
      </c>
      <c r="F331" s="6">
        <f>D331*E331</f>
        <v>43427.5</v>
      </c>
      <c r="H331" t="s">
        <v>14</v>
      </c>
      <c r="I331" s="154">
        <f>D331</f>
        <v>725000</v>
      </c>
      <c r="J331" s="101">
        <f>E331</f>
        <v>0.0599</v>
      </c>
      <c r="K331" s="6">
        <f>I331*J331</f>
        <v>43427.5</v>
      </c>
      <c r="L331" s="71"/>
      <c r="M331" s="71"/>
      <c r="N331" s="100"/>
    </row>
    <row r="332" spans="3:14" ht="25.5">
      <c r="C332" s="7" t="s">
        <v>101</v>
      </c>
      <c r="D332" s="14">
        <f>D318</f>
        <v>725000</v>
      </c>
      <c r="E332" s="99">
        <f>'1. 2001 Approved Rate Schedule'!G$81</f>
        <v>0.0305</v>
      </c>
      <c r="F332" s="6">
        <f>D332*E332</f>
        <v>22112.5</v>
      </c>
      <c r="H332" s="7" t="s">
        <v>101</v>
      </c>
      <c r="I332" s="14">
        <f>D332</f>
        <v>725000</v>
      </c>
      <c r="J332" s="101">
        <f>E332</f>
        <v>0.0305</v>
      </c>
      <c r="K332" s="6">
        <f>I332*J332</f>
        <v>22112.5</v>
      </c>
      <c r="L332" s="71"/>
      <c r="M332" s="71"/>
      <c r="N332" s="100"/>
    </row>
    <row r="333" spans="3:14" ht="38.25">
      <c r="C333" s="7" t="s">
        <v>22</v>
      </c>
      <c r="E333" s="98"/>
      <c r="F333" s="6">
        <f>'1. 2001 Approved Rate Schedule'!B$76</f>
        <v>654.2109308164415</v>
      </c>
      <c r="H333" s="7" t="s">
        <v>22</v>
      </c>
      <c r="J333" s="98"/>
      <c r="K333" s="6">
        <f>K319</f>
        <v>758</v>
      </c>
      <c r="L333" s="71"/>
      <c r="M333" s="71"/>
      <c r="N333" s="100"/>
    </row>
    <row r="334" spans="3:14" ht="12.75">
      <c r="C334" s="7"/>
      <c r="E334" s="101"/>
      <c r="F334" s="6"/>
      <c r="J334" s="98"/>
      <c r="K334" s="6"/>
      <c r="L334" s="71"/>
      <c r="M334" s="71"/>
      <c r="N334" s="100"/>
    </row>
    <row r="335" spans="3:14" ht="12.75">
      <c r="C335" s="5" t="s">
        <v>94</v>
      </c>
      <c r="F335" s="6">
        <f>SUM(F327:F334)</f>
        <v>102646.89443967075</v>
      </c>
      <c r="H335" s="5" t="s">
        <v>94</v>
      </c>
      <c r="K335" s="6">
        <f>SUM(K327:K334)</f>
        <v>103604.96702981504</v>
      </c>
      <c r="L335" s="71"/>
      <c r="M335" s="71">
        <f>K335-F335</f>
        <v>958.0725901442929</v>
      </c>
      <c r="N335" s="103">
        <f>K335/F335-1</f>
        <v>0.009333673418706168</v>
      </c>
    </row>
  </sheetData>
  <sheetProtection/>
  <printOptions horizontalCentered="1"/>
  <pageMargins left="0.11811023622047245" right="0.11811023622047245" top="0.984251968503937" bottom="0.7874015748031497" header="0.5118110236220472" footer="0.5118110236220472"/>
  <pageSetup horizontalDpi="600" verticalDpi="600" orientation="portrait" scale="63" r:id="rId1"/>
  <headerFooter alignWithMargins="0">
    <oddHeader>&amp;ROrillia Power Distribution Corporation
EB-2011-0191
Filed: October 28, 2011
Appendix K</oddHeader>
    <oddFooter>&amp;C&amp;F
&amp;A&amp;RPage &amp;P
of &amp;N</oddFooter>
  </headerFooter>
  <rowBreaks count="7" manualBreakCount="7">
    <brk id="53" max="14" man="1"/>
    <brk id="94" max="14" man="1"/>
    <brk id="132" max="14" man="1"/>
    <brk id="178" max="14" man="1"/>
    <brk id="219" max="14" man="1"/>
    <brk id="249" max="255" man="1"/>
    <brk id="295" max="14" man="1"/>
  </rowBreaks>
</worksheet>
</file>

<file path=xl/worksheets/sheet16.xml><?xml version="1.0" encoding="utf-8"?>
<worksheet xmlns="http://schemas.openxmlformats.org/spreadsheetml/2006/main" xmlns:r="http://schemas.openxmlformats.org/officeDocument/2006/relationships">
  <dimension ref="A1:O336"/>
  <sheetViews>
    <sheetView zoomScale="75" zoomScaleNormal="75" zoomScalePageLayoutView="0" workbookViewId="0" topLeftCell="A1">
      <selection activeCell="F35" sqref="F35"/>
    </sheetView>
  </sheetViews>
  <sheetFormatPr defaultColWidth="9.140625" defaultRowHeight="12.75"/>
  <cols>
    <col min="1" max="1" width="30.421875" style="0" customWidth="1"/>
    <col min="2" max="2" width="1.421875" style="0" customWidth="1"/>
    <col min="3" max="3" width="15.8515625" style="0" customWidth="1"/>
    <col min="4" max="4" width="8.7109375" style="0" customWidth="1"/>
    <col min="5" max="5" width="10.140625" style="0" customWidth="1"/>
    <col min="6" max="6" width="14.00390625" style="0" customWidth="1"/>
    <col min="7" max="7" width="1.57421875" style="0" customWidth="1"/>
    <col min="8" max="8" width="16.140625" style="0" customWidth="1"/>
    <col min="9" max="9" width="9.421875" style="0" customWidth="1"/>
    <col min="11" max="11" width="12.140625" style="0" customWidth="1"/>
    <col min="12" max="12" width="0.85546875" style="0" customWidth="1"/>
    <col min="13" max="13" width="12.140625" style="0" customWidth="1"/>
  </cols>
  <sheetData>
    <row r="1" spans="1:2" ht="18">
      <c r="A1" s="17" t="s">
        <v>346</v>
      </c>
      <c r="B1" s="17"/>
    </row>
    <row r="2" spans="1:2" ht="18">
      <c r="A2" s="17" t="s">
        <v>338</v>
      </c>
      <c r="B2" s="17"/>
    </row>
    <row r="4" spans="1:9" ht="18">
      <c r="A4" s="130" t="s">
        <v>0</v>
      </c>
      <c r="B4" s="1"/>
      <c r="C4" s="222" t="str">
        <f>'1. 2001 Approved Rate Schedule'!B3</f>
        <v>ORILLIA POWER DISTRIBUTION CORPORATION</v>
      </c>
      <c r="D4" s="223"/>
      <c r="E4" s="218"/>
      <c r="F4" s="130" t="s">
        <v>1</v>
      </c>
      <c r="H4" s="227" t="str">
        <f>'1. 2001 Approved Rate Schedule'!F3</f>
        <v>ED-1999-0084</v>
      </c>
      <c r="I4" s="218"/>
    </row>
    <row r="5" spans="1:9" ht="18">
      <c r="A5" s="130" t="s">
        <v>3</v>
      </c>
      <c r="B5" s="1"/>
      <c r="C5" s="222" t="str">
        <f>'1. 2001 Approved Rate Schedule'!B4</f>
        <v>Pat Hurley, Treasurer</v>
      </c>
      <c r="D5" s="223"/>
      <c r="E5" s="218"/>
      <c r="F5" s="130" t="s">
        <v>4</v>
      </c>
      <c r="H5" s="227" t="str">
        <f>'1. 2001 Approved Rate Schedule'!F4</f>
        <v>705-326-2495 x 222</v>
      </c>
      <c r="I5" s="218"/>
    </row>
    <row r="6" spans="1:5" ht="18">
      <c r="A6" s="30" t="s">
        <v>33</v>
      </c>
      <c r="B6" s="17"/>
      <c r="C6" s="238" t="str">
        <f>'1. 2001 Approved Rate Schedule'!B5</f>
        <v>phurley@orilliapower.ca</v>
      </c>
      <c r="D6" s="223"/>
      <c r="E6" s="218"/>
    </row>
    <row r="7" spans="1:5" ht="18">
      <c r="A7" s="130" t="s">
        <v>2</v>
      </c>
      <c r="B7" s="1"/>
      <c r="C7" s="218">
        <f>'1. 2001 Approved Rate Schedule'!B6</f>
        <v>2</v>
      </c>
      <c r="D7" s="223"/>
      <c r="E7" s="218"/>
    </row>
    <row r="8" spans="1:5" ht="18">
      <c r="A8" s="30" t="s">
        <v>34</v>
      </c>
      <c r="B8" s="17"/>
      <c r="C8" s="224">
        <f>'1. 2001 Approved Rate Schedule'!B7</f>
        <v>37314</v>
      </c>
      <c r="D8" s="223"/>
      <c r="E8" s="218"/>
    </row>
    <row r="9" ht="18">
      <c r="D9" s="17"/>
    </row>
    <row r="10" ht="14.25">
      <c r="A10" s="149" t="s">
        <v>208</v>
      </c>
    </row>
    <row r="11" ht="14.25">
      <c r="A11" s="149" t="s">
        <v>226</v>
      </c>
    </row>
    <row r="12" ht="14.25">
      <c r="A12" s="149" t="s">
        <v>339</v>
      </c>
    </row>
    <row r="14" spans="1:11" ht="18">
      <c r="A14" s="114" t="s">
        <v>288</v>
      </c>
      <c r="B14" s="17"/>
      <c r="K14" s="96"/>
    </row>
    <row r="15" spans="1:11" ht="18">
      <c r="A15" s="95"/>
      <c r="B15" s="95"/>
      <c r="F15" s="17" t="s">
        <v>337</v>
      </c>
      <c r="K15" s="96"/>
    </row>
    <row r="16" spans="1:11" ht="12.75">
      <c r="A16" s="97"/>
      <c r="B16" s="97"/>
      <c r="K16" s="96"/>
    </row>
    <row r="17" spans="1:11" ht="18">
      <c r="A17" s="114" t="s">
        <v>43</v>
      </c>
      <c r="B17" s="30"/>
      <c r="D17" s="42"/>
      <c r="K17" s="96"/>
    </row>
    <row r="18" spans="8:11" ht="15">
      <c r="H18" s="231" t="s">
        <v>340</v>
      </c>
      <c r="K18" s="96"/>
    </row>
    <row r="19" spans="1:15" ht="15">
      <c r="A19" t="s">
        <v>83</v>
      </c>
      <c r="C19" s="111" t="s">
        <v>102</v>
      </c>
      <c r="D19" s="53"/>
      <c r="E19" s="53"/>
      <c r="F19" s="53"/>
      <c r="H19" s="232" t="s">
        <v>341</v>
      </c>
      <c r="I19" s="53"/>
      <c r="J19" s="53"/>
      <c r="K19" s="104"/>
      <c r="L19" s="53"/>
      <c r="M19" s="53"/>
      <c r="N19" s="53"/>
      <c r="O19" s="42"/>
    </row>
    <row r="20" spans="6:11" ht="12.75">
      <c r="F20" s="96"/>
      <c r="K20" s="96"/>
    </row>
    <row r="21" spans="1:14" ht="15">
      <c r="A21" s="113" t="s">
        <v>90</v>
      </c>
      <c r="B21" s="5"/>
      <c r="D21" s="105" t="s">
        <v>84</v>
      </c>
      <c r="E21" s="105" t="s">
        <v>85</v>
      </c>
      <c r="F21" s="106" t="s">
        <v>86</v>
      </c>
      <c r="I21" s="105" t="s">
        <v>84</v>
      </c>
      <c r="J21" s="105" t="s">
        <v>85</v>
      </c>
      <c r="K21" s="108" t="s">
        <v>86</v>
      </c>
      <c r="L21" s="5"/>
      <c r="M21" s="5" t="s">
        <v>87</v>
      </c>
      <c r="N21" s="5" t="s">
        <v>87</v>
      </c>
    </row>
    <row r="22" spans="1:14" ht="12.75">
      <c r="A22" s="5" t="s">
        <v>133</v>
      </c>
      <c r="D22" s="107" t="s">
        <v>103</v>
      </c>
      <c r="E22" s="105" t="s">
        <v>17</v>
      </c>
      <c r="F22" s="106" t="s">
        <v>88</v>
      </c>
      <c r="I22" s="105"/>
      <c r="J22" s="105" t="s">
        <v>17</v>
      </c>
      <c r="K22" s="108" t="s">
        <v>88</v>
      </c>
      <c r="L22" s="5"/>
      <c r="M22" s="5" t="s">
        <v>89</v>
      </c>
      <c r="N22" s="105" t="s">
        <v>107</v>
      </c>
    </row>
    <row r="23" spans="1:13" ht="38.25">
      <c r="A23" s="112"/>
      <c r="B23" s="42"/>
      <c r="C23" s="27" t="s">
        <v>22</v>
      </c>
      <c r="D23" s="37" t="s">
        <v>106</v>
      </c>
      <c r="E23" s="37" t="s">
        <v>106</v>
      </c>
      <c r="F23" s="120">
        <f>'1. 2001 Approved Rate Schedule'!B$18</f>
        <v>13.45</v>
      </c>
      <c r="H23" s="27" t="s">
        <v>22</v>
      </c>
      <c r="I23" s="37" t="s">
        <v>106</v>
      </c>
      <c r="J23" s="37" t="s">
        <v>106</v>
      </c>
      <c r="K23" s="71">
        <f>'14. Transition Cost Adder Sch'!B$18</f>
        <v>16.6</v>
      </c>
      <c r="L23" s="71"/>
      <c r="M23" s="71"/>
    </row>
    <row r="24" spans="3:13" ht="25.5">
      <c r="C24" s="27" t="s">
        <v>93</v>
      </c>
      <c r="D24">
        <v>100</v>
      </c>
      <c r="E24" s="99">
        <f>'1. 2001 Approved Rate Schedule'!B$16</f>
        <v>0.0088</v>
      </c>
      <c r="F24" s="71">
        <f>D24*E24</f>
        <v>0.88</v>
      </c>
      <c r="H24" s="27" t="s">
        <v>93</v>
      </c>
      <c r="I24">
        <f>D24</f>
        <v>100</v>
      </c>
      <c r="J24" s="121">
        <f>'14. Transition Cost Adder Sch'!B$16</f>
        <v>0.010861415765246307</v>
      </c>
      <c r="K24" s="71">
        <f>I24*J24</f>
        <v>1.0861415765246307</v>
      </c>
      <c r="L24" s="71"/>
      <c r="M24" s="71"/>
    </row>
    <row r="25" spans="3:13" ht="38.25">
      <c r="C25" s="27" t="s">
        <v>104</v>
      </c>
      <c r="D25">
        <v>100</v>
      </c>
      <c r="E25" s="99">
        <f>'1. 2001 Approved Rate Schedule'!B$20</f>
        <v>0.0586</v>
      </c>
      <c r="F25" s="71">
        <f>D25*E25</f>
        <v>5.86</v>
      </c>
      <c r="H25" s="27" t="s">
        <v>104</v>
      </c>
      <c r="I25">
        <f>D25</f>
        <v>100</v>
      </c>
      <c r="J25" s="122">
        <f>E25</f>
        <v>0.0586</v>
      </c>
      <c r="K25" s="71">
        <f>I25*J25</f>
        <v>5.86</v>
      </c>
      <c r="L25" s="71"/>
      <c r="M25" s="71"/>
    </row>
    <row r="26" spans="3:10" ht="12.75">
      <c r="C26" s="7"/>
      <c r="H26" s="7"/>
      <c r="J26" s="122"/>
    </row>
    <row r="27" spans="3:14" ht="12.75">
      <c r="C27" t="s">
        <v>102</v>
      </c>
      <c r="F27" s="123">
        <f>SUM(F23:F25)</f>
        <v>20.19</v>
      </c>
      <c r="H27" t="s">
        <v>105</v>
      </c>
      <c r="K27" s="123">
        <f>SUM(K23:K25)</f>
        <v>23.546141576524633</v>
      </c>
      <c r="L27" s="71"/>
      <c r="M27" s="71">
        <f>K27-F27</f>
        <v>3.3561415765246316</v>
      </c>
      <c r="N27" s="103">
        <f>K27/F27-1</f>
        <v>0.16622791364658895</v>
      </c>
    </row>
    <row r="28" ht="12.75">
      <c r="K28" s="96"/>
    </row>
    <row r="29" spans="6:11" ht="12.75">
      <c r="F29" s="96"/>
      <c r="K29" s="96"/>
    </row>
    <row r="30" spans="1:14" ht="15">
      <c r="A30" s="113" t="s">
        <v>131</v>
      </c>
      <c r="B30" s="5"/>
      <c r="D30" s="105" t="s">
        <v>84</v>
      </c>
      <c r="E30" s="105" t="s">
        <v>85</v>
      </c>
      <c r="F30" s="106" t="s">
        <v>86</v>
      </c>
      <c r="I30" s="105" t="s">
        <v>84</v>
      </c>
      <c r="J30" s="105" t="s">
        <v>85</v>
      </c>
      <c r="K30" s="108" t="s">
        <v>86</v>
      </c>
      <c r="L30" s="5"/>
      <c r="M30" s="5" t="s">
        <v>87</v>
      </c>
      <c r="N30" s="5" t="s">
        <v>87</v>
      </c>
    </row>
    <row r="31" spans="1:14" ht="12.75">
      <c r="A31" s="5" t="s">
        <v>132</v>
      </c>
      <c r="D31" s="107" t="s">
        <v>103</v>
      </c>
      <c r="E31" s="105" t="s">
        <v>17</v>
      </c>
      <c r="F31" s="106" t="s">
        <v>88</v>
      </c>
      <c r="I31" s="105"/>
      <c r="J31" s="105" t="s">
        <v>17</v>
      </c>
      <c r="K31" s="108" t="s">
        <v>88</v>
      </c>
      <c r="L31" s="5"/>
      <c r="M31" s="5" t="s">
        <v>89</v>
      </c>
      <c r="N31" s="105" t="s">
        <v>107</v>
      </c>
    </row>
    <row r="32" spans="1:13" ht="38.25">
      <c r="A32" s="112"/>
      <c r="B32" s="42"/>
      <c r="C32" s="27" t="s">
        <v>22</v>
      </c>
      <c r="D32" s="37" t="s">
        <v>106</v>
      </c>
      <c r="E32" s="37" t="s">
        <v>106</v>
      </c>
      <c r="F32" s="120">
        <f>'1. 2001 Approved Rate Schedule'!B$18</f>
        <v>13.45</v>
      </c>
      <c r="H32" s="27" t="s">
        <v>22</v>
      </c>
      <c r="I32" s="37" t="s">
        <v>106</v>
      </c>
      <c r="J32" s="37" t="s">
        <v>106</v>
      </c>
      <c r="K32" s="71">
        <f>'14. Transition Cost Adder Sch'!B$18</f>
        <v>16.6</v>
      </c>
      <c r="L32" s="71"/>
      <c r="M32" s="71"/>
    </row>
    <row r="33" spans="3:13" ht="25.5">
      <c r="C33" s="27" t="s">
        <v>93</v>
      </c>
      <c r="D33">
        <v>250</v>
      </c>
      <c r="E33" s="99">
        <f>'1. 2001 Approved Rate Schedule'!B$16</f>
        <v>0.0088</v>
      </c>
      <c r="F33" s="71">
        <f>D33*E33</f>
        <v>2.2</v>
      </c>
      <c r="H33" s="27" t="s">
        <v>93</v>
      </c>
      <c r="I33">
        <f>D33</f>
        <v>250</v>
      </c>
      <c r="J33" s="121">
        <f>'14. Transition Cost Adder Sch'!B$16</f>
        <v>0.010861415765246307</v>
      </c>
      <c r="K33" s="71">
        <f>I33*J33</f>
        <v>2.7153539413115766</v>
      </c>
      <c r="L33" s="71"/>
      <c r="M33" s="71"/>
    </row>
    <row r="34" spans="3:13" ht="38.25">
      <c r="C34" s="27" t="s">
        <v>104</v>
      </c>
      <c r="D34">
        <v>250</v>
      </c>
      <c r="E34" s="99">
        <f>'1. 2001 Approved Rate Schedule'!B$20</f>
        <v>0.0586</v>
      </c>
      <c r="F34" s="71">
        <f>D34*E34</f>
        <v>14.65</v>
      </c>
      <c r="H34" s="27" t="s">
        <v>104</v>
      </c>
      <c r="I34">
        <f>D34</f>
        <v>250</v>
      </c>
      <c r="J34" s="122">
        <f>E34</f>
        <v>0.0586</v>
      </c>
      <c r="K34" s="71">
        <f>I34*J34</f>
        <v>14.65</v>
      </c>
      <c r="L34" s="71"/>
      <c r="M34" s="71"/>
    </row>
    <row r="35" spans="3:10" ht="12.75">
      <c r="C35" s="7"/>
      <c r="H35" s="7"/>
      <c r="J35" s="122"/>
    </row>
    <row r="36" spans="3:14" ht="12.75">
      <c r="C36" t="s">
        <v>102</v>
      </c>
      <c r="F36" s="123">
        <f>SUM(F32:F34)</f>
        <v>30.299999999999997</v>
      </c>
      <c r="H36" t="s">
        <v>105</v>
      </c>
      <c r="K36" s="123">
        <f>SUM(K32:K34)</f>
        <v>33.96535394131158</v>
      </c>
      <c r="L36" s="71"/>
      <c r="M36" s="71">
        <f>K36-F36</f>
        <v>3.6653539413115794</v>
      </c>
      <c r="N36" s="103">
        <f>K36/F36-1</f>
        <v>0.12096877694097619</v>
      </c>
    </row>
    <row r="37" spans="6:14" ht="12.75">
      <c r="F37" s="87"/>
      <c r="K37" s="87"/>
      <c r="L37" s="71"/>
      <c r="M37" s="71"/>
      <c r="N37" s="109"/>
    </row>
    <row r="38" ht="12.75">
      <c r="K38" s="96"/>
    </row>
    <row r="39" spans="1:14" ht="15">
      <c r="A39" s="113" t="s">
        <v>131</v>
      </c>
      <c r="B39" s="5"/>
      <c r="D39" s="105" t="s">
        <v>84</v>
      </c>
      <c r="E39" s="105" t="s">
        <v>85</v>
      </c>
      <c r="F39" s="106" t="s">
        <v>86</v>
      </c>
      <c r="I39" s="105" t="s">
        <v>84</v>
      </c>
      <c r="J39" s="105" t="s">
        <v>85</v>
      </c>
      <c r="K39" s="108" t="s">
        <v>86</v>
      </c>
      <c r="L39" s="5"/>
      <c r="M39" s="5" t="s">
        <v>87</v>
      </c>
      <c r="N39" s="5" t="s">
        <v>87</v>
      </c>
    </row>
    <row r="40" spans="1:14" ht="12.75">
      <c r="A40" s="5" t="s">
        <v>134</v>
      </c>
      <c r="D40" s="107" t="s">
        <v>103</v>
      </c>
      <c r="E40" s="105" t="s">
        <v>17</v>
      </c>
      <c r="F40" s="106" t="s">
        <v>88</v>
      </c>
      <c r="I40" s="105"/>
      <c r="J40" s="105" t="s">
        <v>17</v>
      </c>
      <c r="K40" s="108" t="s">
        <v>88</v>
      </c>
      <c r="L40" s="5"/>
      <c r="M40" s="5" t="s">
        <v>89</v>
      </c>
      <c r="N40" s="105" t="s">
        <v>107</v>
      </c>
    </row>
    <row r="41" spans="1:13" ht="38.25">
      <c r="A41" s="112"/>
      <c r="B41" s="42"/>
      <c r="C41" s="27" t="s">
        <v>22</v>
      </c>
      <c r="D41" s="37" t="s">
        <v>106</v>
      </c>
      <c r="E41" s="37" t="s">
        <v>106</v>
      </c>
      <c r="F41" s="120">
        <f>'1. 2001 Approved Rate Schedule'!B$18</f>
        <v>13.45</v>
      </c>
      <c r="H41" s="27" t="s">
        <v>22</v>
      </c>
      <c r="I41" s="37" t="s">
        <v>106</v>
      </c>
      <c r="J41" s="37" t="s">
        <v>106</v>
      </c>
      <c r="K41" s="71">
        <f>'14. Transition Cost Adder Sch'!B$18</f>
        <v>16.6</v>
      </c>
      <c r="L41" s="71"/>
      <c r="M41" s="71"/>
    </row>
    <row r="42" spans="3:13" ht="25.5">
      <c r="C42" s="27" t="s">
        <v>93</v>
      </c>
      <c r="D42">
        <v>500</v>
      </c>
      <c r="E42" s="99">
        <f>'1. 2001 Approved Rate Schedule'!B$16</f>
        <v>0.0088</v>
      </c>
      <c r="F42" s="71">
        <f>D42*E42</f>
        <v>4.4</v>
      </c>
      <c r="H42" s="27" t="s">
        <v>93</v>
      </c>
      <c r="I42">
        <f>D42</f>
        <v>500</v>
      </c>
      <c r="J42" s="121">
        <f>'14. Transition Cost Adder Sch'!B$16</f>
        <v>0.010861415765246307</v>
      </c>
      <c r="K42" s="71">
        <f>I42*J42</f>
        <v>5.430707882623153</v>
      </c>
      <c r="L42" s="71"/>
      <c r="M42" s="71"/>
    </row>
    <row r="43" spans="3:13" ht="38.25">
      <c r="C43" s="27" t="s">
        <v>104</v>
      </c>
      <c r="D43">
        <f>D42</f>
        <v>500</v>
      </c>
      <c r="E43" s="99">
        <f>'1. 2001 Approved Rate Schedule'!B$20</f>
        <v>0.0586</v>
      </c>
      <c r="F43" s="71">
        <f>D43*E43</f>
        <v>29.3</v>
      </c>
      <c r="H43" s="27" t="s">
        <v>104</v>
      </c>
      <c r="I43">
        <f>D43</f>
        <v>500</v>
      </c>
      <c r="J43" s="122">
        <f>E43</f>
        <v>0.0586</v>
      </c>
      <c r="K43" s="71">
        <f>I43*J43</f>
        <v>29.3</v>
      </c>
      <c r="L43" s="71"/>
      <c r="M43" s="71"/>
    </row>
    <row r="44" spans="3:10" ht="12.75">
      <c r="C44" s="7"/>
      <c r="H44" s="7"/>
      <c r="J44" s="122"/>
    </row>
    <row r="45" spans="3:14" ht="12.75">
      <c r="C45" t="s">
        <v>102</v>
      </c>
      <c r="F45" s="123">
        <f>SUM(F41:F43)</f>
        <v>47.150000000000006</v>
      </c>
      <c r="H45" t="s">
        <v>105</v>
      </c>
      <c r="K45" s="123">
        <f>SUM(K41:K43)</f>
        <v>51.33070788262316</v>
      </c>
      <c r="L45" s="71"/>
      <c r="M45" s="71">
        <f>K45-F45</f>
        <v>4.180707882623153</v>
      </c>
      <c r="N45" s="103">
        <f>K45/F45-1</f>
        <v>0.08866824777567661</v>
      </c>
    </row>
    <row r="46" spans="6:14" ht="12.75">
      <c r="F46" s="87"/>
      <c r="K46" s="87"/>
      <c r="L46" s="71"/>
      <c r="M46" s="71"/>
      <c r="N46" s="109"/>
    </row>
    <row r="47" spans="6:13" ht="12.75">
      <c r="F47" s="71"/>
      <c r="J47" s="122"/>
      <c r="K47" s="71"/>
      <c r="L47" s="71"/>
      <c r="M47" s="71"/>
    </row>
    <row r="48" spans="1:14" ht="15">
      <c r="A48" s="113" t="s">
        <v>131</v>
      </c>
      <c r="B48" s="5"/>
      <c r="D48" s="105" t="s">
        <v>84</v>
      </c>
      <c r="E48" s="105" t="s">
        <v>85</v>
      </c>
      <c r="F48" s="106" t="s">
        <v>86</v>
      </c>
      <c r="I48" s="105" t="s">
        <v>84</v>
      </c>
      <c r="J48" s="105" t="s">
        <v>85</v>
      </c>
      <c r="K48" s="108" t="s">
        <v>86</v>
      </c>
      <c r="L48" s="5"/>
      <c r="M48" s="5" t="s">
        <v>87</v>
      </c>
      <c r="N48" s="5" t="s">
        <v>87</v>
      </c>
    </row>
    <row r="49" spans="1:14" ht="12.75">
      <c r="A49" s="5" t="s">
        <v>135</v>
      </c>
      <c r="D49" s="107" t="s">
        <v>103</v>
      </c>
      <c r="E49" s="105" t="s">
        <v>17</v>
      </c>
      <c r="F49" s="106" t="s">
        <v>88</v>
      </c>
      <c r="I49" s="105"/>
      <c r="J49" s="105" t="s">
        <v>17</v>
      </c>
      <c r="K49" s="108" t="s">
        <v>88</v>
      </c>
      <c r="L49" s="5"/>
      <c r="M49" s="5" t="s">
        <v>89</v>
      </c>
      <c r="N49" s="105" t="s">
        <v>107</v>
      </c>
    </row>
    <row r="50" spans="1:13" ht="38.25">
      <c r="A50" s="112"/>
      <c r="B50" s="42"/>
      <c r="C50" s="27" t="s">
        <v>22</v>
      </c>
      <c r="D50" s="37" t="s">
        <v>106</v>
      </c>
      <c r="E50" s="37" t="s">
        <v>106</v>
      </c>
      <c r="F50" s="120">
        <f>'1. 2001 Approved Rate Schedule'!B$18</f>
        <v>13.45</v>
      </c>
      <c r="H50" s="27" t="s">
        <v>22</v>
      </c>
      <c r="I50" s="37" t="s">
        <v>106</v>
      </c>
      <c r="J50" s="37" t="s">
        <v>106</v>
      </c>
      <c r="K50" s="71">
        <f>'14. Transition Cost Adder Sch'!B$18</f>
        <v>16.6</v>
      </c>
      <c r="L50" s="71"/>
      <c r="M50" s="71"/>
    </row>
    <row r="51" spans="3:13" ht="25.5">
      <c r="C51" s="27" t="s">
        <v>93</v>
      </c>
      <c r="D51">
        <v>750</v>
      </c>
      <c r="E51" s="99">
        <f>'1. 2001 Approved Rate Schedule'!B$16</f>
        <v>0.0088</v>
      </c>
      <c r="F51" s="71">
        <f>D51*E51</f>
        <v>6.6000000000000005</v>
      </c>
      <c r="H51" s="27" t="s">
        <v>93</v>
      </c>
      <c r="I51">
        <f>D51</f>
        <v>750</v>
      </c>
      <c r="J51" s="121">
        <f>'14. Transition Cost Adder Sch'!B$16</f>
        <v>0.010861415765246307</v>
      </c>
      <c r="K51" s="71">
        <f>I51*J51</f>
        <v>8.14606182393473</v>
      </c>
      <c r="L51" s="71"/>
      <c r="M51" s="71"/>
    </row>
    <row r="52" spans="3:13" ht="38.25">
      <c r="C52" s="27" t="s">
        <v>104</v>
      </c>
      <c r="D52">
        <f>D51</f>
        <v>750</v>
      </c>
      <c r="E52" s="99">
        <f>'1. 2001 Approved Rate Schedule'!B$20</f>
        <v>0.0586</v>
      </c>
      <c r="F52" s="71">
        <f>D52*E52</f>
        <v>43.95</v>
      </c>
      <c r="H52" s="27" t="s">
        <v>104</v>
      </c>
      <c r="I52">
        <f>D52</f>
        <v>750</v>
      </c>
      <c r="J52" s="122">
        <f>E52</f>
        <v>0.0586</v>
      </c>
      <c r="K52" s="71">
        <f>I52*J52</f>
        <v>43.95</v>
      </c>
      <c r="L52" s="71"/>
      <c r="M52" s="71"/>
    </row>
    <row r="53" spans="3:10" ht="12.75">
      <c r="C53" s="7"/>
      <c r="H53" s="7"/>
      <c r="J53" s="122"/>
    </row>
    <row r="54" spans="3:14" ht="12.75">
      <c r="C54" t="s">
        <v>102</v>
      </c>
      <c r="F54" s="123">
        <f>SUM(F50:F52)</f>
        <v>64</v>
      </c>
      <c r="H54" t="s">
        <v>105</v>
      </c>
      <c r="K54" s="123">
        <f>SUM(K50:K52)</f>
        <v>68.69606182393474</v>
      </c>
      <c r="L54" s="71"/>
      <c r="M54" s="71">
        <f>K54-F54</f>
        <v>4.696061823934741</v>
      </c>
      <c r="N54" s="103">
        <f>K54/F54-1</f>
        <v>0.07337596599898033</v>
      </c>
    </row>
    <row r="55" spans="6:14" ht="12.75">
      <c r="F55" s="87"/>
      <c r="K55" s="87"/>
      <c r="L55" s="71"/>
      <c r="M55" s="71"/>
      <c r="N55" s="109"/>
    </row>
    <row r="56" spans="6:13" ht="12.75">
      <c r="F56" s="71"/>
      <c r="J56" s="122"/>
      <c r="K56" s="71"/>
      <c r="L56" s="71"/>
      <c r="M56" s="71"/>
    </row>
    <row r="57" spans="1:14" ht="15">
      <c r="A57" s="113" t="s">
        <v>131</v>
      </c>
      <c r="B57" s="5"/>
      <c r="D57" s="105" t="s">
        <v>84</v>
      </c>
      <c r="E57" s="105" t="s">
        <v>85</v>
      </c>
      <c r="F57" s="106" t="s">
        <v>86</v>
      </c>
      <c r="I57" s="105" t="s">
        <v>84</v>
      </c>
      <c r="J57" s="105" t="s">
        <v>85</v>
      </c>
      <c r="K57" s="108" t="s">
        <v>86</v>
      </c>
      <c r="L57" s="5"/>
      <c r="M57" s="5" t="s">
        <v>87</v>
      </c>
      <c r="N57" s="5" t="s">
        <v>87</v>
      </c>
    </row>
    <row r="58" spans="1:14" ht="12.75">
      <c r="A58" s="5" t="s">
        <v>136</v>
      </c>
      <c r="D58" s="107" t="s">
        <v>103</v>
      </c>
      <c r="E58" s="105" t="s">
        <v>17</v>
      </c>
      <c r="F58" s="106" t="s">
        <v>88</v>
      </c>
      <c r="I58" s="105"/>
      <c r="J58" s="105" t="s">
        <v>17</v>
      </c>
      <c r="K58" s="108" t="s">
        <v>88</v>
      </c>
      <c r="L58" s="5"/>
      <c r="M58" s="5" t="s">
        <v>89</v>
      </c>
      <c r="N58" s="105" t="s">
        <v>107</v>
      </c>
    </row>
    <row r="59" spans="1:13" ht="38.25">
      <c r="A59" s="112"/>
      <c r="B59" s="42"/>
      <c r="C59" s="27" t="s">
        <v>22</v>
      </c>
      <c r="D59" s="37" t="s">
        <v>106</v>
      </c>
      <c r="E59" s="37" t="s">
        <v>106</v>
      </c>
      <c r="F59" s="120">
        <f>'1. 2001 Approved Rate Schedule'!B$18</f>
        <v>13.45</v>
      </c>
      <c r="H59" s="27" t="s">
        <v>22</v>
      </c>
      <c r="I59" s="37" t="s">
        <v>106</v>
      </c>
      <c r="J59" s="37" t="s">
        <v>106</v>
      </c>
      <c r="K59" s="71">
        <f>'14. Transition Cost Adder Sch'!B$18</f>
        <v>16.6</v>
      </c>
      <c r="L59" s="71"/>
      <c r="M59" s="71"/>
    </row>
    <row r="60" spans="3:13" ht="25.5">
      <c r="C60" s="27" t="s">
        <v>93</v>
      </c>
      <c r="D60">
        <v>1000</v>
      </c>
      <c r="E60" s="99">
        <f>'1. 2001 Approved Rate Schedule'!B$16</f>
        <v>0.0088</v>
      </c>
      <c r="F60" s="71">
        <f>D60*E60</f>
        <v>8.8</v>
      </c>
      <c r="H60" s="27" t="s">
        <v>93</v>
      </c>
      <c r="I60">
        <f>D60</f>
        <v>1000</v>
      </c>
      <c r="J60" s="121">
        <f>'14. Transition Cost Adder Sch'!B$16</f>
        <v>0.010861415765246307</v>
      </c>
      <c r="K60" s="71">
        <f>I60*J60</f>
        <v>10.861415765246306</v>
      </c>
      <c r="L60" s="71"/>
      <c r="M60" s="71"/>
    </row>
    <row r="61" spans="3:13" ht="38.25">
      <c r="C61" s="27" t="s">
        <v>104</v>
      </c>
      <c r="D61">
        <f>D60</f>
        <v>1000</v>
      </c>
      <c r="E61" s="99">
        <f>'1. 2001 Approved Rate Schedule'!B$20</f>
        <v>0.0586</v>
      </c>
      <c r="F61" s="71">
        <f>D61*E61</f>
        <v>58.6</v>
      </c>
      <c r="H61" s="27" t="s">
        <v>104</v>
      </c>
      <c r="I61">
        <f>D61</f>
        <v>1000</v>
      </c>
      <c r="J61" s="122">
        <f>E61</f>
        <v>0.0586</v>
      </c>
      <c r="K61" s="71">
        <f>I61*J61</f>
        <v>58.6</v>
      </c>
      <c r="L61" s="71"/>
      <c r="M61" s="71"/>
    </row>
    <row r="62" spans="3:10" ht="12.75">
      <c r="C62" s="7"/>
      <c r="H62" s="7"/>
      <c r="J62" s="122"/>
    </row>
    <row r="63" spans="3:14" ht="12.75">
      <c r="C63" t="s">
        <v>102</v>
      </c>
      <c r="F63" s="123">
        <f>SUM(F59:F61)</f>
        <v>80.85</v>
      </c>
      <c r="H63" t="s">
        <v>105</v>
      </c>
      <c r="K63" s="123">
        <f>SUM(K59:K61)</f>
        <v>86.06141576524631</v>
      </c>
      <c r="L63" s="71"/>
      <c r="M63" s="71">
        <f>K63-F63</f>
        <v>5.211415765246315</v>
      </c>
      <c r="N63" s="103">
        <f>K63/F63-1</f>
        <v>0.06445783259426485</v>
      </c>
    </row>
    <row r="64" spans="6:14" ht="13.5" customHeight="1">
      <c r="F64" s="87"/>
      <c r="K64" s="87"/>
      <c r="L64" s="71"/>
      <c r="M64" s="71"/>
      <c r="N64" s="109"/>
    </row>
    <row r="65" spans="6:13" ht="12.75">
      <c r="F65" s="71"/>
      <c r="J65" s="122"/>
      <c r="K65" s="71"/>
      <c r="L65" s="71"/>
      <c r="M65" s="71"/>
    </row>
    <row r="66" spans="1:14" ht="15">
      <c r="A66" s="113" t="s">
        <v>131</v>
      </c>
      <c r="B66" s="5"/>
      <c r="D66" s="105" t="s">
        <v>84</v>
      </c>
      <c r="E66" s="105" t="s">
        <v>85</v>
      </c>
      <c r="F66" s="106" t="s">
        <v>86</v>
      </c>
      <c r="I66" s="105" t="s">
        <v>84</v>
      </c>
      <c r="J66" s="105" t="s">
        <v>85</v>
      </c>
      <c r="K66" s="108" t="s">
        <v>86</v>
      </c>
      <c r="L66" s="5"/>
      <c r="M66" s="5" t="s">
        <v>87</v>
      </c>
      <c r="N66" s="5" t="s">
        <v>87</v>
      </c>
    </row>
    <row r="67" spans="1:14" ht="12.75">
      <c r="A67" s="5" t="s">
        <v>137</v>
      </c>
      <c r="D67" s="107" t="s">
        <v>103</v>
      </c>
      <c r="E67" s="105" t="s">
        <v>17</v>
      </c>
      <c r="F67" s="106" t="s">
        <v>88</v>
      </c>
      <c r="I67" s="105"/>
      <c r="J67" s="105" t="s">
        <v>17</v>
      </c>
      <c r="K67" s="108" t="s">
        <v>88</v>
      </c>
      <c r="L67" s="5"/>
      <c r="M67" s="5" t="s">
        <v>89</v>
      </c>
      <c r="N67" s="105" t="s">
        <v>107</v>
      </c>
    </row>
    <row r="68" spans="1:13" ht="38.25">
      <c r="A68" s="112"/>
      <c r="B68" s="42"/>
      <c r="C68" s="27" t="s">
        <v>22</v>
      </c>
      <c r="D68" s="37" t="s">
        <v>106</v>
      </c>
      <c r="E68" s="37" t="s">
        <v>106</v>
      </c>
      <c r="F68" s="120">
        <f>'1. 2001 Approved Rate Schedule'!B$18</f>
        <v>13.45</v>
      </c>
      <c r="H68" s="27" t="s">
        <v>22</v>
      </c>
      <c r="I68" s="37" t="s">
        <v>106</v>
      </c>
      <c r="J68" s="37" t="s">
        <v>106</v>
      </c>
      <c r="K68" s="71">
        <f>'14. Transition Cost Adder Sch'!B$18</f>
        <v>16.6</v>
      </c>
      <c r="L68" s="71"/>
      <c r="M68" s="71"/>
    </row>
    <row r="69" spans="3:13" ht="25.5">
      <c r="C69" s="27" t="s">
        <v>93</v>
      </c>
      <c r="D69">
        <v>1500</v>
      </c>
      <c r="E69" s="99">
        <f>'1. 2001 Approved Rate Schedule'!B$16</f>
        <v>0.0088</v>
      </c>
      <c r="F69" s="71">
        <f>D69*E69</f>
        <v>13.200000000000001</v>
      </c>
      <c r="H69" s="27" t="s">
        <v>93</v>
      </c>
      <c r="I69">
        <f>D69</f>
        <v>1500</v>
      </c>
      <c r="J69" s="121">
        <f>'14. Transition Cost Adder Sch'!B$16</f>
        <v>0.010861415765246307</v>
      </c>
      <c r="K69" s="71">
        <f>I69*J69</f>
        <v>16.29212364786946</v>
      </c>
      <c r="L69" s="71"/>
      <c r="M69" s="71"/>
    </row>
    <row r="70" spans="3:13" ht="38.25">
      <c r="C70" s="27" t="s">
        <v>104</v>
      </c>
      <c r="D70">
        <f>D69</f>
        <v>1500</v>
      </c>
      <c r="E70" s="99">
        <f>'1. 2001 Approved Rate Schedule'!B$20</f>
        <v>0.0586</v>
      </c>
      <c r="F70" s="71">
        <f>D70*E70</f>
        <v>87.9</v>
      </c>
      <c r="H70" s="27" t="s">
        <v>104</v>
      </c>
      <c r="I70">
        <f>D70</f>
        <v>1500</v>
      </c>
      <c r="J70" s="122">
        <f>E70</f>
        <v>0.0586</v>
      </c>
      <c r="K70" s="71">
        <f>I70*J70</f>
        <v>87.9</v>
      </c>
      <c r="L70" s="71"/>
      <c r="M70" s="71"/>
    </row>
    <row r="71" spans="3:10" ht="12.75">
      <c r="C71" s="7"/>
      <c r="H71" s="7"/>
      <c r="J71" s="122"/>
    </row>
    <row r="72" spans="3:14" ht="12.75">
      <c r="C72" t="s">
        <v>102</v>
      </c>
      <c r="F72" s="123">
        <f>SUM(F68:F70)</f>
        <v>114.55000000000001</v>
      </c>
      <c r="H72" t="s">
        <v>105</v>
      </c>
      <c r="K72" s="123">
        <f>SUM(K68:K70)</f>
        <v>120.79212364786946</v>
      </c>
      <c r="L72" s="71"/>
      <c r="M72" s="71">
        <f>K72-F72</f>
        <v>6.242123647869448</v>
      </c>
      <c r="N72" s="103">
        <f>K72/F72-1</f>
        <v>0.05449256785569134</v>
      </c>
    </row>
    <row r="73" spans="6:14" ht="12.75">
      <c r="F73" s="87"/>
      <c r="K73" s="87"/>
      <c r="L73" s="71"/>
      <c r="M73" s="71"/>
      <c r="N73" s="109"/>
    </row>
    <row r="74" spans="6:13" ht="12.75">
      <c r="F74" s="71"/>
      <c r="J74" s="122"/>
      <c r="K74" s="71"/>
      <c r="L74" s="71"/>
      <c r="M74" s="71"/>
    </row>
    <row r="75" spans="1:14" ht="15">
      <c r="A75" s="113" t="s">
        <v>131</v>
      </c>
      <c r="B75" s="5"/>
      <c r="D75" s="105" t="s">
        <v>84</v>
      </c>
      <c r="E75" s="105" t="s">
        <v>85</v>
      </c>
      <c r="F75" s="106" t="s">
        <v>86</v>
      </c>
      <c r="I75" s="105" t="s">
        <v>84</v>
      </c>
      <c r="J75" s="105" t="s">
        <v>85</v>
      </c>
      <c r="K75" s="108" t="s">
        <v>86</v>
      </c>
      <c r="L75" s="5"/>
      <c r="M75" s="5" t="s">
        <v>87</v>
      </c>
      <c r="N75" s="5" t="s">
        <v>87</v>
      </c>
    </row>
    <row r="76" spans="1:14" ht="12.75">
      <c r="A76" s="5" t="s">
        <v>138</v>
      </c>
      <c r="D76" s="107" t="s">
        <v>103</v>
      </c>
      <c r="E76" s="105" t="s">
        <v>17</v>
      </c>
      <c r="F76" s="106" t="s">
        <v>88</v>
      </c>
      <c r="I76" s="105"/>
      <c r="J76" s="105" t="s">
        <v>17</v>
      </c>
      <c r="K76" s="108" t="s">
        <v>88</v>
      </c>
      <c r="L76" s="5"/>
      <c r="M76" s="5" t="s">
        <v>89</v>
      </c>
      <c r="N76" s="105" t="s">
        <v>107</v>
      </c>
    </row>
    <row r="77" spans="1:13" ht="38.25">
      <c r="A77" s="112"/>
      <c r="B77" s="42"/>
      <c r="C77" s="27" t="s">
        <v>22</v>
      </c>
      <c r="D77" s="37" t="s">
        <v>106</v>
      </c>
      <c r="E77" s="37" t="s">
        <v>106</v>
      </c>
      <c r="F77" s="120">
        <f>'1. 2001 Approved Rate Schedule'!B$18</f>
        <v>13.45</v>
      </c>
      <c r="H77" s="27" t="s">
        <v>22</v>
      </c>
      <c r="I77" s="37" t="s">
        <v>106</v>
      </c>
      <c r="J77" s="37" t="s">
        <v>106</v>
      </c>
      <c r="K77" s="71">
        <f>'14. Transition Cost Adder Sch'!B$18</f>
        <v>16.6</v>
      </c>
      <c r="L77" s="71"/>
      <c r="M77" s="71"/>
    </row>
    <row r="78" spans="3:13" ht="25.5">
      <c r="C78" s="27" t="s">
        <v>93</v>
      </c>
      <c r="D78">
        <v>2000</v>
      </c>
      <c r="E78" s="99">
        <f>'1. 2001 Approved Rate Schedule'!B$16</f>
        <v>0.0088</v>
      </c>
      <c r="F78" s="71">
        <f>D78*E78</f>
        <v>17.6</v>
      </c>
      <c r="H78" s="27" t="s">
        <v>93</v>
      </c>
      <c r="I78">
        <f>D78</f>
        <v>2000</v>
      </c>
      <c r="J78" s="121">
        <f>'14. Transition Cost Adder Sch'!B$16</f>
        <v>0.010861415765246307</v>
      </c>
      <c r="K78" s="71">
        <f>I78*J78</f>
        <v>21.722831530492613</v>
      </c>
      <c r="L78" s="71"/>
      <c r="M78" s="71"/>
    </row>
    <row r="79" spans="3:13" ht="38.25">
      <c r="C79" s="27" t="s">
        <v>104</v>
      </c>
      <c r="D79">
        <f>D78</f>
        <v>2000</v>
      </c>
      <c r="E79" s="99">
        <f>'1. 2001 Approved Rate Schedule'!B$20</f>
        <v>0.0586</v>
      </c>
      <c r="F79" s="71">
        <f>D79*E79</f>
        <v>117.2</v>
      </c>
      <c r="H79" s="27" t="s">
        <v>104</v>
      </c>
      <c r="I79">
        <f>D79</f>
        <v>2000</v>
      </c>
      <c r="J79" s="122">
        <f>E79</f>
        <v>0.0586</v>
      </c>
      <c r="K79" s="71">
        <f>I79*J79</f>
        <v>117.2</v>
      </c>
      <c r="L79" s="71"/>
      <c r="M79" s="71"/>
    </row>
    <row r="80" spans="3:10" ht="12.75">
      <c r="C80" s="7"/>
      <c r="H80" s="7"/>
      <c r="J80" s="122"/>
    </row>
    <row r="81" spans="3:14" ht="12.75">
      <c r="C81" t="s">
        <v>102</v>
      </c>
      <c r="F81" s="123">
        <f>SUM(F77:F79)</f>
        <v>148.25</v>
      </c>
      <c r="H81" t="s">
        <v>105</v>
      </c>
      <c r="K81" s="123">
        <f>SUM(K77:K79)</f>
        <v>155.52283153049262</v>
      </c>
      <c r="L81" s="71"/>
      <c r="M81" s="71">
        <f>K81-F81</f>
        <v>7.272831530492624</v>
      </c>
      <c r="N81" s="103">
        <f>K81/F81-1</f>
        <v>0.049057885534520285</v>
      </c>
    </row>
    <row r="82" spans="6:13" ht="12.75">
      <c r="F82" s="71"/>
      <c r="J82" s="122"/>
      <c r="K82" s="71"/>
      <c r="L82" s="71"/>
      <c r="M82" s="71"/>
    </row>
    <row r="83" spans="1:14" ht="13.5" thickBot="1">
      <c r="A83" s="141"/>
      <c r="B83" s="141"/>
      <c r="C83" s="141"/>
      <c r="D83" s="141"/>
      <c r="E83" s="141"/>
      <c r="F83" s="152"/>
      <c r="G83" s="141"/>
      <c r="H83" s="141"/>
      <c r="I83" s="141"/>
      <c r="J83" s="153"/>
      <c r="K83" s="152"/>
      <c r="L83" s="152"/>
      <c r="M83" s="152"/>
      <c r="N83" s="141"/>
    </row>
    <row r="84" spans="6:13" ht="12.75">
      <c r="F84" s="71"/>
      <c r="J84" s="122"/>
      <c r="K84" s="71"/>
      <c r="L84" s="71"/>
      <c r="M84" s="71"/>
    </row>
    <row r="85" spans="1:13" ht="15.75">
      <c r="A85" s="67" t="s">
        <v>18</v>
      </c>
      <c r="B85" s="67"/>
      <c r="D85" s="42"/>
      <c r="F85" s="71"/>
      <c r="J85" s="122"/>
      <c r="K85" s="71"/>
      <c r="L85" s="71"/>
      <c r="M85" s="71"/>
    </row>
    <row r="86" spans="1:11" ht="15.75">
      <c r="A86" s="67"/>
      <c r="B86" s="67"/>
      <c r="D86" s="42"/>
      <c r="F86" s="71"/>
      <c r="H86" s="231" t="s">
        <v>340</v>
      </c>
      <c r="K86" s="96"/>
    </row>
    <row r="87" spans="3:15" ht="15">
      <c r="C87" s="111" t="s">
        <v>102</v>
      </c>
      <c r="D87" s="53"/>
      <c r="E87" s="53"/>
      <c r="F87" s="53"/>
      <c r="H87" s="232" t="s">
        <v>341</v>
      </c>
      <c r="I87" s="53"/>
      <c r="J87" s="53"/>
      <c r="K87" s="104"/>
      <c r="L87" s="53"/>
      <c r="M87" s="53"/>
      <c r="N87" s="53"/>
      <c r="O87" s="42"/>
    </row>
    <row r="88" spans="1:11" ht="15">
      <c r="A88" s="113" t="s">
        <v>90</v>
      </c>
      <c r="B88" s="5"/>
      <c r="F88" s="96"/>
      <c r="K88" s="96"/>
    </row>
    <row r="89" spans="1:14" ht="12.75">
      <c r="A89" s="5" t="s">
        <v>141</v>
      </c>
      <c r="D89" s="105" t="s">
        <v>84</v>
      </c>
      <c r="E89" s="105" t="s">
        <v>85</v>
      </c>
      <c r="F89" s="106" t="s">
        <v>86</v>
      </c>
      <c r="I89" s="105" t="s">
        <v>84</v>
      </c>
      <c r="J89" s="105" t="s">
        <v>85</v>
      </c>
      <c r="K89" s="108" t="s">
        <v>86</v>
      </c>
      <c r="L89" s="5"/>
      <c r="M89" s="5" t="s">
        <v>87</v>
      </c>
      <c r="N89" s="5" t="s">
        <v>87</v>
      </c>
    </row>
    <row r="90" spans="4:14" ht="12.75">
      <c r="D90" s="107" t="s">
        <v>103</v>
      </c>
      <c r="E90" s="105" t="s">
        <v>17</v>
      </c>
      <c r="F90" s="106" t="s">
        <v>88</v>
      </c>
      <c r="I90" s="105"/>
      <c r="J90" s="105" t="s">
        <v>17</v>
      </c>
      <c r="K90" s="108" t="s">
        <v>88</v>
      </c>
      <c r="L90" s="5"/>
      <c r="M90" s="5" t="s">
        <v>89</v>
      </c>
      <c r="N90" s="105" t="s">
        <v>107</v>
      </c>
    </row>
    <row r="91" spans="1:13" ht="38.25">
      <c r="A91" s="112"/>
      <c r="B91" s="42"/>
      <c r="C91" s="27" t="s">
        <v>22</v>
      </c>
      <c r="D91" s="37" t="s">
        <v>106</v>
      </c>
      <c r="E91" s="37" t="s">
        <v>106</v>
      </c>
      <c r="F91" s="120">
        <f>'[1]1. 2001 Approved Rate Schedule'!$B$19</f>
        <v>48.15</v>
      </c>
      <c r="H91" s="27" t="s">
        <v>22</v>
      </c>
      <c r="I91" s="37" t="s">
        <v>106</v>
      </c>
      <c r="J91" s="37" t="s">
        <v>106</v>
      </c>
      <c r="K91" s="71">
        <f>'14. Transition Cost Adder Sch'!B$41</f>
        <v>39.68</v>
      </c>
      <c r="L91" s="71"/>
      <c r="M91" s="71"/>
    </row>
    <row r="92" spans="3:13" ht="25.5">
      <c r="C92" s="27" t="s">
        <v>93</v>
      </c>
      <c r="D92">
        <v>1000</v>
      </c>
      <c r="E92" s="99">
        <f>'[1]1. 2001 Approved Rate Schedule'!$B$17</f>
        <v>0.0088</v>
      </c>
      <c r="F92" s="71">
        <f>D92*E92</f>
        <v>8.8</v>
      </c>
      <c r="H92" s="27" t="s">
        <v>93</v>
      </c>
      <c r="I92">
        <f>D92</f>
        <v>1000</v>
      </c>
      <c r="J92" s="121">
        <f>'14. Transition Cost Adder Sch'!B$39</f>
        <v>0.013841018867831963</v>
      </c>
      <c r="K92" s="71">
        <f>I92*J92</f>
        <v>13.841018867831963</v>
      </c>
      <c r="L92" s="71"/>
      <c r="M92" s="71"/>
    </row>
    <row r="93" spans="3:13" ht="38.25">
      <c r="C93" s="27" t="s">
        <v>104</v>
      </c>
      <c r="D93">
        <f>D92</f>
        <v>1000</v>
      </c>
      <c r="E93" s="99">
        <f>'1. 2001 Approved Rate Schedule'!B$43</f>
        <v>0.0586</v>
      </c>
      <c r="F93" s="71">
        <f>D93*E93</f>
        <v>58.6</v>
      </c>
      <c r="H93" s="27" t="s">
        <v>104</v>
      </c>
      <c r="I93">
        <f>D93</f>
        <v>1000</v>
      </c>
      <c r="J93" s="122">
        <f>E93</f>
        <v>0.0586</v>
      </c>
      <c r="K93" s="71">
        <f>I93*J93</f>
        <v>58.6</v>
      </c>
      <c r="L93" s="71"/>
      <c r="M93" s="71"/>
    </row>
    <row r="94" spans="3:10" ht="12.75">
      <c r="C94" s="7"/>
      <c r="H94" s="7"/>
      <c r="J94" s="122"/>
    </row>
    <row r="95" spans="3:14" ht="12.75">
      <c r="C95" t="s">
        <v>102</v>
      </c>
      <c r="F95" s="123">
        <f>SUM(F91:F93)</f>
        <v>115.55000000000001</v>
      </c>
      <c r="H95" t="s">
        <v>105</v>
      </c>
      <c r="K95" s="123">
        <f>SUM(K91:K93)</f>
        <v>112.12101886783196</v>
      </c>
      <c r="L95" s="71"/>
      <c r="M95" s="71">
        <f>K95-F95</f>
        <v>-3.4289811321680475</v>
      </c>
      <c r="N95" s="103">
        <f>K95/F95-1</f>
        <v>-0.02967530187942924</v>
      </c>
    </row>
    <row r="96" ht="12.75">
      <c r="K96" s="96"/>
    </row>
    <row r="97" ht="12.75">
      <c r="K97" s="96"/>
    </row>
    <row r="98" spans="1:14" ht="12.75">
      <c r="A98" s="5" t="s">
        <v>139</v>
      </c>
      <c r="B98" s="5"/>
      <c r="D98" s="105" t="s">
        <v>84</v>
      </c>
      <c r="E98" s="105" t="s">
        <v>85</v>
      </c>
      <c r="F98" s="106" t="s">
        <v>86</v>
      </c>
      <c r="I98" s="105" t="s">
        <v>84</v>
      </c>
      <c r="J98" s="105" t="s">
        <v>85</v>
      </c>
      <c r="K98" s="108" t="s">
        <v>86</v>
      </c>
      <c r="L98" s="5"/>
      <c r="M98" s="5" t="s">
        <v>87</v>
      </c>
      <c r="N98" s="5" t="s">
        <v>87</v>
      </c>
    </row>
    <row r="99" spans="1:14" ht="12.75">
      <c r="A99" s="5" t="s">
        <v>142</v>
      </c>
      <c r="D99" s="107" t="s">
        <v>103</v>
      </c>
      <c r="E99" s="105" t="s">
        <v>17</v>
      </c>
      <c r="F99" s="106" t="s">
        <v>88</v>
      </c>
      <c r="I99" s="105"/>
      <c r="J99" s="105" t="s">
        <v>17</v>
      </c>
      <c r="K99" s="108" t="s">
        <v>88</v>
      </c>
      <c r="L99" s="5"/>
      <c r="M99" s="5" t="s">
        <v>89</v>
      </c>
      <c r="N99" s="105" t="s">
        <v>107</v>
      </c>
    </row>
    <row r="100" spans="1:13" ht="38.25">
      <c r="A100" s="112"/>
      <c r="B100" s="42"/>
      <c r="C100" s="27" t="s">
        <v>22</v>
      </c>
      <c r="D100" s="37" t="s">
        <v>106</v>
      </c>
      <c r="E100" s="37" t="s">
        <v>106</v>
      </c>
      <c r="F100" s="120">
        <f>'[1]1. 2001 Approved Rate Schedule'!$B$19</f>
        <v>48.15</v>
      </c>
      <c r="H100" s="27" t="s">
        <v>22</v>
      </c>
      <c r="I100" s="37" t="s">
        <v>106</v>
      </c>
      <c r="J100" s="37" t="s">
        <v>106</v>
      </c>
      <c r="K100" s="71">
        <f>'14. Transition Cost Adder Sch'!B$41</f>
        <v>39.68</v>
      </c>
      <c r="L100" s="71"/>
      <c r="M100" s="71"/>
    </row>
    <row r="101" spans="3:13" ht="25.5">
      <c r="C101" s="27" t="s">
        <v>93</v>
      </c>
      <c r="D101">
        <v>2000</v>
      </c>
      <c r="E101" s="99">
        <f>'[1]1. 2001 Approved Rate Schedule'!$B$17</f>
        <v>0.0088</v>
      </c>
      <c r="F101" s="71">
        <f>D101*E101</f>
        <v>17.6</v>
      </c>
      <c r="H101" s="27" t="s">
        <v>93</v>
      </c>
      <c r="I101">
        <f>D101</f>
        <v>2000</v>
      </c>
      <c r="J101" s="121">
        <f>'14. Transition Cost Adder Sch'!B$39</f>
        <v>0.013841018867831963</v>
      </c>
      <c r="K101" s="71">
        <f>I101*J101</f>
        <v>27.682037735663926</v>
      </c>
      <c r="L101" s="71"/>
      <c r="M101" s="71"/>
    </row>
    <row r="102" spans="3:13" ht="38.25">
      <c r="C102" s="27" t="s">
        <v>104</v>
      </c>
      <c r="D102">
        <f>D101</f>
        <v>2000</v>
      </c>
      <c r="E102" s="99">
        <f>'1. 2001 Approved Rate Schedule'!B$43</f>
        <v>0.0586</v>
      </c>
      <c r="F102" s="71">
        <f>D102*E102</f>
        <v>117.2</v>
      </c>
      <c r="H102" s="27" t="s">
        <v>104</v>
      </c>
      <c r="I102">
        <f>D102</f>
        <v>2000</v>
      </c>
      <c r="J102" s="122">
        <f>E102</f>
        <v>0.0586</v>
      </c>
      <c r="K102" s="71">
        <f>I102*J102</f>
        <v>117.2</v>
      </c>
      <c r="L102" s="71"/>
      <c r="M102" s="71"/>
    </row>
    <row r="103" spans="3:10" ht="12.75">
      <c r="C103" s="7"/>
      <c r="H103" s="7"/>
      <c r="J103" s="122"/>
    </row>
    <row r="104" spans="3:14" ht="12.75">
      <c r="C104" t="s">
        <v>102</v>
      </c>
      <c r="F104" s="123">
        <f>SUM(F100:F102)</f>
        <v>182.95</v>
      </c>
      <c r="H104" t="s">
        <v>105</v>
      </c>
      <c r="K104" s="123">
        <f>SUM(K100:K102)</f>
        <v>184.56203773566392</v>
      </c>
      <c r="L104" s="71"/>
      <c r="M104" s="71">
        <f>K104-F104</f>
        <v>1.6120377356639324</v>
      </c>
      <c r="N104" s="103">
        <f>K104/F104-1</f>
        <v>0.008811356849761864</v>
      </c>
    </row>
    <row r="105" ht="12.75">
      <c r="K105" s="96"/>
    </row>
    <row r="106" ht="12.75">
      <c r="K106" s="96"/>
    </row>
    <row r="107" spans="1:14" ht="12.75">
      <c r="A107" s="5" t="s">
        <v>139</v>
      </c>
      <c r="B107" s="5"/>
      <c r="D107" s="105" t="s">
        <v>84</v>
      </c>
      <c r="E107" s="105" t="s">
        <v>85</v>
      </c>
      <c r="F107" s="106" t="s">
        <v>86</v>
      </c>
      <c r="I107" s="105" t="s">
        <v>84</v>
      </c>
      <c r="J107" s="105" t="s">
        <v>85</v>
      </c>
      <c r="K107" s="108" t="s">
        <v>86</v>
      </c>
      <c r="L107" s="5"/>
      <c r="M107" s="5" t="s">
        <v>87</v>
      </c>
      <c r="N107" s="5" t="s">
        <v>87</v>
      </c>
    </row>
    <row r="108" spans="1:14" ht="12.75">
      <c r="A108" s="5" t="s">
        <v>143</v>
      </c>
      <c r="D108" s="107" t="s">
        <v>103</v>
      </c>
      <c r="E108" s="105" t="s">
        <v>17</v>
      </c>
      <c r="F108" s="106" t="s">
        <v>88</v>
      </c>
      <c r="I108" s="105"/>
      <c r="J108" s="105" t="s">
        <v>17</v>
      </c>
      <c r="K108" s="108" t="s">
        <v>88</v>
      </c>
      <c r="L108" s="5"/>
      <c r="M108" s="5" t="s">
        <v>89</v>
      </c>
      <c r="N108" s="105" t="s">
        <v>107</v>
      </c>
    </row>
    <row r="109" spans="1:13" ht="38.25">
      <c r="A109" s="112"/>
      <c r="B109" s="42"/>
      <c r="C109" s="27" t="s">
        <v>22</v>
      </c>
      <c r="D109" s="37" t="s">
        <v>106</v>
      </c>
      <c r="E109" s="37" t="s">
        <v>106</v>
      </c>
      <c r="F109" s="120">
        <f>'[1]1. 2001 Approved Rate Schedule'!$B$19</f>
        <v>48.15</v>
      </c>
      <c r="H109" s="27" t="s">
        <v>22</v>
      </c>
      <c r="I109" s="37" t="s">
        <v>106</v>
      </c>
      <c r="J109" s="37" t="s">
        <v>106</v>
      </c>
      <c r="K109" s="71">
        <f>'14. Transition Cost Adder Sch'!B$41</f>
        <v>39.68</v>
      </c>
      <c r="L109" s="71"/>
      <c r="M109" s="71"/>
    </row>
    <row r="110" spans="3:13" ht="25.5">
      <c r="C110" s="27" t="s">
        <v>93</v>
      </c>
      <c r="D110">
        <v>5000</v>
      </c>
      <c r="E110" s="99">
        <f>'[1]1. 2001 Approved Rate Schedule'!$B$17</f>
        <v>0.0088</v>
      </c>
      <c r="F110" s="71">
        <f>D110*E110</f>
        <v>44</v>
      </c>
      <c r="H110" s="27" t="s">
        <v>93</v>
      </c>
      <c r="I110">
        <f>D110</f>
        <v>5000</v>
      </c>
      <c r="J110" s="121">
        <f>'14. Transition Cost Adder Sch'!B$39</f>
        <v>0.013841018867831963</v>
      </c>
      <c r="K110" s="71">
        <f>I110*J110</f>
        <v>69.20509433915981</v>
      </c>
      <c r="L110" s="71"/>
      <c r="M110" s="71"/>
    </row>
    <row r="111" spans="3:13" ht="38.25">
      <c r="C111" s="27" t="s">
        <v>104</v>
      </c>
      <c r="D111">
        <f>D110</f>
        <v>5000</v>
      </c>
      <c r="E111" s="99">
        <f>'1. 2001 Approved Rate Schedule'!B$43</f>
        <v>0.0586</v>
      </c>
      <c r="F111" s="71">
        <f>D111*E111</f>
        <v>293</v>
      </c>
      <c r="H111" s="27" t="s">
        <v>104</v>
      </c>
      <c r="I111">
        <f>D111</f>
        <v>5000</v>
      </c>
      <c r="J111" s="122">
        <f>E111</f>
        <v>0.0586</v>
      </c>
      <c r="K111" s="71">
        <f>I111*J111</f>
        <v>293</v>
      </c>
      <c r="L111" s="71"/>
      <c r="M111" s="71"/>
    </row>
    <row r="112" spans="3:10" ht="12.75">
      <c r="C112" s="7"/>
      <c r="H112" s="7"/>
      <c r="J112" s="122"/>
    </row>
    <row r="113" spans="3:14" ht="12.75">
      <c r="C113" t="s">
        <v>102</v>
      </c>
      <c r="F113" s="123">
        <f>SUM(F109:F111)</f>
        <v>385.15</v>
      </c>
      <c r="H113" t="s">
        <v>105</v>
      </c>
      <c r="K113" s="123">
        <f>SUM(K109:K111)</f>
        <v>401.8850943391598</v>
      </c>
      <c r="L113" s="71"/>
      <c r="M113" s="71">
        <f>K113-F113</f>
        <v>16.735094339159843</v>
      </c>
      <c r="N113" s="103">
        <f>K113/F113-1</f>
        <v>0.04345084860225845</v>
      </c>
    </row>
    <row r="114" spans="6:14" ht="12.75">
      <c r="F114" s="87"/>
      <c r="K114" s="87"/>
      <c r="L114" s="71"/>
      <c r="M114" s="71"/>
      <c r="N114" s="109"/>
    </row>
    <row r="115" spans="6:14" ht="12.75">
      <c r="F115" s="87"/>
      <c r="K115" s="87"/>
      <c r="L115" s="71"/>
      <c r="M115" s="71"/>
      <c r="N115" s="109"/>
    </row>
    <row r="116" spans="1:14" ht="12.75">
      <c r="A116" s="5" t="s">
        <v>139</v>
      </c>
      <c r="B116" s="5"/>
      <c r="D116" s="105" t="s">
        <v>84</v>
      </c>
      <c r="E116" s="105" t="s">
        <v>85</v>
      </c>
      <c r="F116" s="106" t="s">
        <v>86</v>
      </c>
      <c r="I116" s="105" t="s">
        <v>84</v>
      </c>
      <c r="J116" s="105" t="s">
        <v>85</v>
      </c>
      <c r="K116" s="108" t="s">
        <v>86</v>
      </c>
      <c r="L116" s="5"/>
      <c r="M116" s="5" t="s">
        <v>87</v>
      </c>
      <c r="N116" s="5" t="s">
        <v>87</v>
      </c>
    </row>
    <row r="117" spans="1:14" ht="12.75">
      <c r="A117" s="5" t="s">
        <v>144</v>
      </c>
      <c r="D117" s="107" t="s">
        <v>103</v>
      </c>
      <c r="E117" s="105" t="s">
        <v>17</v>
      </c>
      <c r="F117" s="106" t="s">
        <v>88</v>
      </c>
      <c r="I117" s="105"/>
      <c r="J117" s="105" t="s">
        <v>17</v>
      </c>
      <c r="K117" s="108" t="s">
        <v>88</v>
      </c>
      <c r="L117" s="5"/>
      <c r="M117" s="5" t="s">
        <v>89</v>
      </c>
      <c r="N117" s="105" t="s">
        <v>107</v>
      </c>
    </row>
    <row r="118" spans="1:13" ht="38.25">
      <c r="A118" s="112"/>
      <c r="B118" s="42"/>
      <c r="C118" s="27" t="s">
        <v>22</v>
      </c>
      <c r="D118" s="37" t="s">
        <v>106</v>
      </c>
      <c r="E118" s="37" t="s">
        <v>106</v>
      </c>
      <c r="F118" s="120">
        <f>'[1]1. 2001 Approved Rate Schedule'!$B$19</f>
        <v>48.15</v>
      </c>
      <c r="H118" s="27" t="s">
        <v>22</v>
      </c>
      <c r="I118" s="37" t="s">
        <v>106</v>
      </c>
      <c r="J118" s="37" t="s">
        <v>106</v>
      </c>
      <c r="K118" s="71">
        <f>'14. Transition Cost Adder Sch'!B$41</f>
        <v>39.68</v>
      </c>
      <c r="L118" s="71"/>
      <c r="M118" s="71"/>
    </row>
    <row r="119" spans="3:13" ht="25.5">
      <c r="C119" s="27" t="s">
        <v>93</v>
      </c>
      <c r="D119">
        <v>10000</v>
      </c>
      <c r="E119" s="99">
        <f>'[1]1. 2001 Approved Rate Schedule'!$B$17</f>
        <v>0.0088</v>
      </c>
      <c r="F119" s="71">
        <f>D119*E119</f>
        <v>88</v>
      </c>
      <c r="H119" s="27" t="s">
        <v>93</v>
      </c>
      <c r="I119">
        <f>D119</f>
        <v>10000</v>
      </c>
      <c r="J119" s="121">
        <f>'14. Transition Cost Adder Sch'!B$39</f>
        <v>0.013841018867831963</v>
      </c>
      <c r="K119" s="71">
        <f>I119*J119</f>
        <v>138.41018867831963</v>
      </c>
      <c r="L119" s="71"/>
      <c r="M119" s="71"/>
    </row>
    <row r="120" spans="3:13" ht="38.25">
      <c r="C120" s="27" t="s">
        <v>104</v>
      </c>
      <c r="D120">
        <f>D119</f>
        <v>10000</v>
      </c>
      <c r="E120" s="99">
        <f>'1. 2001 Approved Rate Schedule'!B$43</f>
        <v>0.0586</v>
      </c>
      <c r="F120" s="71">
        <f>D120*E120</f>
        <v>586</v>
      </c>
      <c r="H120" s="27" t="s">
        <v>104</v>
      </c>
      <c r="I120">
        <f>D120</f>
        <v>10000</v>
      </c>
      <c r="J120" s="122">
        <f>E120</f>
        <v>0.0586</v>
      </c>
      <c r="K120" s="71">
        <f>I120*J120</f>
        <v>586</v>
      </c>
      <c r="L120" s="71"/>
      <c r="M120" s="71"/>
    </row>
    <row r="121" spans="3:10" ht="12.75">
      <c r="C121" s="7"/>
      <c r="H121" s="7"/>
      <c r="J121" s="122"/>
    </row>
    <row r="122" spans="3:14" ht="12.75">
      <c r="C122" t="s">
        <v>102</v>
      </c>
      <c r="F122" s="123">
        <f>SUM(F118:F120)</f>
        <v>722.15</v>
      </c>
      <c r="H122" t="s">
        <v>105</v>
      </c>
      <c r="K122" s="123">
        <f>SUM(K118:K120)</f>
        <v>764.0901886783197</v>
      </c>
      <c r="L122" s="71"/>
      <c r="M122" s="71">
        <f>K122-F122</f>
        <v>41.940188678319714</v>
      </c>
      <c r="N122" s="103">
        <f>K122/F122-1</f>
        <v>0.05807683816148956</v>
      </c>
    </row>
    <row r="123" spans="6:14" ht="12.75">
      <c r="F123" s="87"/>
      <c r="K123" s="87"/>
      <c r="L123" s="71"/>
      <c r="M123" s="71"/>
      <c r="N123" s="109"/>
    </row>
    <row r="124" spans="6:14" ht="12.75">
      <c r="F124" s="87"/>
      <c r="K124" s="87"/>
      <c r="L124" s="71"/>
      <c r="M124" s="71"/>
      <c r="N124" s="109"/>
    </row>
    <row r="125" spans="1:14" ht="12.75">
      <c r="A125" s="5" t="s">
        <v>139</v>
      </c>
      <c r="B125" s="5"/>
      <c r="D125" s="105" t="s">
        <v>84</v>
      </c>
      <c r="E125" s="105" t="s">
        <v>85</v>
      </c>
      <c r="F125" s="106" t="s">
        <v>86</v>
      </c>
      <c r="I125" s="105" t="s">
        <v>84</v>
      </c>
      <c r="J125" s="105" t="s">
        <v>85</v>
      </c>
      <c r="K125" s="108" t="s">
        <v>86</v>
      </c>
      <c r="L125" s="5"/>
      <c r="M125" s="5" t="s">
        <v>87</v>
      </c>
      <c r="N125" s="5" t="s">
        <v>87</v>
      </c>
    </row>
    <row r="126" spans="1:14" ht="12.75">
      <c r="A126" s="5" t="s">
        <v>145</v>
      </c>
      <c r="D126" s="107" t="s">
        <v>103</v>
      </c>
      <c r="E126" s="105" t="s">
        <v>17</v>
      </c>
      <c r="F126" s="106" t="s">
        <v>88</v>
      </c>
      <c r="I126" s="105"/>
      <c r="J126" s="105" t="s">
        <v>17</v>
      </c>
      <c r="K126" s="108" t="s">
        <v>88</v>
      </c>
      <c r="L126" s="5"/>
      <c r="M126" s="5" t="s">
        <v>89</v>
      </c>
      <c r="N126" s="105" t="s">
        <v>107</v>
      </c>
    </row>
    <row r="127" spans="1:13" ht="38.25">
      <c r="A127" s="112"/>
      <c r="B127" s="42"/>
      <c r="C127" s="27" t="s">
        <v>22</v>
      </c>
      <c r="D127" s="37" t="s">
        <v>106</v>
      </c>
      <c r="E127" s="37" t="s">
        <v>106</v>
      </c>
      <c r="F127" s="120">
        <f>'[1]1. 2001 Approved Rate Schedule'!$B$19</f>
        <v>48.15</v>
      </c>
      <c r="H127" s="27" t="s">
        <v>22</v>
      </c>
      <c r="I127" s="37" t="s">
        <v>106</v>
      </c>
      <c r="J127" s="37" t="s">
        <v>106</v>
      </c>
      <c r="K127" s="71">
        <f>'14. Transition Cost Adder Sch'!B$41</f>
        <v>39.68</v>
      </c>
      <c r="L127" s="71"/>
      <c r="M127" s="71"/>
    </row>
    <row r="128" spans="3:13" ht="25.5">
      <c r="C128" s="27" t="s">
        <v>93</v>
      </c>
      <c r="D128">
        <v>20000</v>
      </c>
      <c r="E128" s="99">
        <f>'[1]1. 2001 Approved Rate Schedule'!$B$17</f>
        <v>0.0088</v>
      </c>
      <c r="F128" s="71">
        <f>D128*E128</f>
        <v>176</v>
      </c>
      <c r="H128" s="27" t="s">
        <v>93</v>
      </c>
      <c r="I128">
        <f>D128</f>
        <v>20000</v>
      </c>
      <c r="J128" s="121">
        <f>'14. Transition Cost Adder Sch'!B$39</f>
        <v>0.013841018867831963</v>
      </c>
      <c r="K128" s="71">
        <f>I128*J128</f>
        <v>276.82037735663926</v>
      </c>
      <c r="L128" s="71"/>
      <c r="M128" s="71"/>
    </row>
    <row r="129" spans="3:13" ht="38.25">
      <c r="C129" s="27" t="s">
        <v>104</v>
      </c>
      <c r="D129">
        <f>D128</f>
        <v>20000</v>
      </c>
      <c r="E129" s="99">
        <f>'1. 2001 Approved Rate Schedule'!B$43</f>
        <v>0.0586</v>
      </c>
      <c r="F129" s="71">
        <f>D129*E129</f>
        <v>1172</v>
      </c>
      <c r="H129" s="27" t="s">
        <v>104</v>
      </c>
      <c r="I129">
        <f>D129</f>
        <v>20000</v>
      </c>
      <c r="J129" s="122">
        <f>E129</f>
        <v>0.0586</v>
      </c>
      <c r="K129" s="71">
        <f>I129*J129</f>
        <v>1172</v>
      </c>
      <c r="L129" s="71"/>
      <c r="M129" s="71"/>
    </row>
    <row r="130" spans="3:10" ht="12.75">
      <c r="C130" s="7"/>
      <c r="H130" s="7"/>
      <c r="J130" s="122"/>
    </row>
    <row r="131" spans="3:14" ht="12.75">
      <c r="C131" t="s">
        <v>102</v>
      </c>
      <c r="F131" s="123">
        <f>SUM(F127:F129)</f>
        <v>1396.15</v>
      </c>
      <c r="H131" t="s">
        <v>105</v>
      </c>
      <c r="K131" s="123">
        <f>SUM(K127:K129)</f>
        <v>1488.5003773566393</v>
      </c>
      <c r="L131" s="71"/>
      <c r="M131" s="71">
        <f>K131-F131</f>
        <v>92.35037735663923</v>
      </c>
      <c r="N131" s="103">
        <f>K131/F131-1</f>
        <v>0.06614645801428165</v>
      </c>
    </row>
    <row r="132" ht="12.75">
      <c r="K132" s="96"/>
    </row>
    <row r="133" ht="12.75">
      <c r="K133" s="96"/>
    </row>
    <row r="134" ht="12.75">
      <c r="K134" s="96"/>
    </row>
    <row r="135" spans="1:13" ht="15.75">
      <c r="A135" s="67" t="s">
        <v>97</v>
      </c>
      <c r="B135" s="30"/>
      <c r="F135" s="71"/>
      <c r="J135" s="122"/>
      <c r="K135" s="71"/>
      <c r="L135" s="71"/>
      <c r="M135" s="71"/>
    </row>
    <row r="136" spans="1:13" ht="15.75">
      <c r="A136" s="30"/>
      <c r="B136" s="30"/>
      <c r="D136" s="42"/>
      <c r="F136" s="71"/>
      <c r="J136" s="122"/>
      <c r="K136" s="71"/>
      <c r="L136" s="71"/>
      <c r="M136" s="71"/>
    </row>
    <row r="137" spans="1:11" ht="15.75">
      <c r="A137" s="30"/>
      <c r="B137" s="30"/>
      <c r="D137" s="42"/>
      <c r="F137" s="71"/>
      <c r="H137" s="231" t="s">
        <v>340</v>
      </c>
      <c r="K137" s="96"/>
    </row>
    <row r="138" spans="3:15" ht="15">
      <c r="C138" s="111" t="s">
        <v>102</v>
      </c>
      <c r="D138" s="53"/>
      <c r="E138" s="53"/>
      <c r="F138" s="53"/>
      <c r="H138" s="232" t="s">
        <v>341</v>
      </c>
      <c r="I138" s="53"/>
      <c r="J138" s="53"/>
      <c r="K138" s="104"/>
      <c r="L138" s="53"/>
      <c r="M138" s="53"/>
      <c r="N138" s="53"/>
      <c r="O138" s="53"/>
    </row>
    <row r="139" spans="1:11" ht="15">
      <c r="A139" s="113" t="s">
        <v>90</v>
      </c>
      <c r="B139" s="5"/>
      <c r="F139" s="96"/>
      <c r="K139" s="96"/>
    </row>
    <row r="140" spans="4:14" ht="12.75">
      <c r="D140" s="105" t="s">
        <v>95</v>
      </c>
      <c r="E140" s="105" t="s">
        <v>85</v>
      </c>
      <c r="F140" s="106" t="s">
        <v>86</v>
      </c>
      <c r="I140" s="105" t="s">
        <v>95</v>
      </c>
      <c r="J140" s="105" t="s">
        <v>85</v>
      </c>
      <c r="K140" s="108" t="s">
        <v>86</v>
      </c>
      <c r="L140" s="5"/>
      <c r="M140" s="5" t="s">
        <v>87</v>
      </c>
      <c r="N140" s="5" t="s">
        <v>87</v>
      </c>
    </row>
    <row r="141" spans="4:14" ht="12.75">
      <c r="D141" s="107" t="s">
        <v>103</v>
      </c>
      <c r="E141" s="105" t="s">
        <v>25</v>
      </c>
      <c r="F141" s="106" t="s">
        <v>88</v>
      </c>
      <c r="I141" s="105"/>
      <c r="J141" s="105" t="s">
        <v>25</v>
      </c>
      <c r="K141" s="108" t="s">
        <v>88</v>
      </c>
      <c r="L141" s="5"/>
      <c r="M141" s="5" t="s">
        <v>89</v>
      </c>
      <c r="N141" s="105" t="s">
        <v>107</v>
      </c>
    </row>
    <row r="142" spans="1:13" ht="38.25">
      <c r="A142" s="112"/>
      <c r="B142" s="42"/>
      <c r="C142" s="27" t="s">
        <v>22</v>
      </c>
      <c r="D142" s="37" t="s">
        <v>106</v>
      </c>
      <c r="E142" s="37" t="s">
        <v>106</v>
      </c>
      <c r="F142" s="120">
        <f>'[1]1. 2001 Approved Rate Schedule'!$B$32</f>
        <v>264.35</v>
      </c>
      <c r="H142" s="27" t="s">
        <v>22</v>
      </c>
      <c r="I142" s="37" t="s">
        <v>106</v>
      </c>
      <c r="J142" s="37" t="s">
        <v>106</v>
      </c>
      <c r="K142" s="71">
        <f>'14. Transition Cost Adder Sch'!B$64</f>
        <v>394.6</v>
      </c>
      <c r="L142" s="71"/>
      <c r="M142" s="71"/>
    </row>
    <row r="143" spans="3:13" ht="25.5">
      <c r="C143" s="27" t="s">
        <v>96</v>
      </c>
      <c r="D143">
        <v>0</v>
      </c>
      <c r="E143" s="99">
        <f>'[1]1. 2001 Approved Rate Schedule'!$B$30</f>
        <v>4.1438</v>
      </c>
      <c r="F143" s="71">
        <f>D143*E143</f>
        <v>0</v>
      </c>
      <c r="H143" s="27" t="s">
        <v>96</v>
      </c>
      <c r="I143">
        <f>D143</f>
        <v>0</v>
      </c>
      <c r="J143" s="121">
        <f>'14. Transition Cost Adder Sch'!B$62</f>
        <v>4.4264288304869055</v>
      </c>
      <c r="K143" s="71">
        <f>I143*J143</f>
        <v>0</v>
      </c>
      <c r="L143" s="71"/>
      <c r="M143" s="71"/>
    </row>
    <row r="144" spans="3:13" ht="25.5">
      <c r="C144" s="27" t="s">
        <v>108</v>
      </c>
      <c r="D144">
        <f>D143</f>
        <v>0</v>
      </c>
      <c r="E144" s="99">
        <f>'1. 2001 Approved Rate Schedule'!B$66</f>
        <v>5.7218</v>
      </c>
      <c r="F144" s="71">
        <f>D144*E144</f>
        <v>0</v>
      </c>
      <c r="H144" s="27" t="s">
        <v>108</v>
      </c>
      <c r="I144">
        <f>D144</f>
        <v>0</v>
      </c>
      <c r="J144" s="122">
        <f>E144</f>
        <v>5.7218</v>
      </c>
      <c r="K144" s="71">
        <f>I144*J144</f>
        <v>0</v>
      </c>
      <c r="L144" s="71"/>
      <c r="M144" s="71"/>
    </row>
    <row r="145" spans="3:11" ht="25.5">
      <c r="C145" s="27" t="s">
        <v>109</v>
      </c>
      <c r="D145">
        <v>0</v>
      </c>
      <c r="E145" s="99">
        <f>'1. 2001 Approved Rate Schedule'!B$68</f>
        <v>0.0412</v>
      </c>
      <c r="F145" s="71">
        <f>D145*E145</f>
        <v>0</v>
      </c>
      <c r="H145" s="27" t="s">
        <v>109</v>
      </c>
      <c r="I145">
        <f>D145</f>
        <v>0</v>
      </c>
      <c r="J145" s="122">
        <f>E145</f>
        <v>0.0412</v>
      </c>
      <c r="K145" s="71">
        <f>I145*J145</f>
        <v>0</v>
      </c>
    </row>
    <row r="146" spans="3:11" ht="12.75">
      <c r="C146" s="7"/>
      <c r="H146" s="7"/>
      <c r="J146" s="122"/>
      <c r="K146" s="71"/>
    </row>
    <row r="147" spans="3:14" ht="12.75">
      <c r="C147" t="s">
        <v>102</v>
      </c>
      <c r="F147" s="123">
        <f>SUM(F142:F145)</f>
        <v>264.35</v>
      </c>
      <c r="H147" t="s">
        <v>105</v>
      </c>
      <c r="K147" s="123">
        <f>SUM(K142:K145)</f>
        <v>394.6</v>
      </c>
      <c r="L147" s="71"/>
      <c r="M147" s="71">
        <f>K147-F147</f>
        <v>130.25</v>
      </c>
      <c r="N147" s="103">
        <f>K147/F147-1</f>
        <v>0.49271798751654994</v>
      </c>
    </row>
    <row r="148" spans="1:13" ht="12" customHeight="1">
      <c r="A148" s="30"/>
      <c r="B148" s="30"/>
      <c r="F148" s="71"/>
      <c r="J148" s="122"/>
      <c r="K148" s="71"/>
      <c r="L148" s="71"/>
      <c r="M148" s="71"/>
    </row>
    <row r="149" spans="1:13" ht="12" customHeight="1">
      <c r="A149" s="30"/>
      <c r="B149" s="30"/>
      <c r="F149" s="71"/>
      <c r="J149" s="122"/>
      <c r="K149" s="71"/>
      <c r="L149" s="71"/>
      <c r="M149" s="71"/>
    </row>
    <row r="150" spans="1:14" ht="12.75">
      <c r="A150" s="5" t="s">
        <v>140</v>
      </c>
      <c r="B150" s="5"/>
      <c r="D150" s="105" t="s">
        <v>95</v>
      </c>
      <c r="E150" s="105" t="s">
        <v>85</v>
      </c>
      <c r="F150" s="106" t="s">
        <v>86</v>
      </c>
      <c r="I150" s="105" t="s">
        <v>95</v>
      </c>
      <c r="J150" s="105" t="s">
        <v>85</v>
      </c>
      <c r="K150" s="108" t="s">
        <v>86</v>
      </c>
      <c r="L150" s="5"/>
      <c r="M150" s="5" t="s">
        <v>87</v>
      </c>
      <c r="N150" s="5" t="s">
        <v>87</v>
      </c>
    </row>
    <row r="151" spans="1:14" ht="12.75">
      <c r="A151" s="5" t="s">
        <v>146</v>
      </c>
      <c r="D151" s="107" t="s">
        <v>103</v>
      </c>
      <c r="E151" s="105" t="s">
        <v>25</v>
      </c>
      <c r="F151" s="106" t="s">
        <v>88</v>
      </c>
      <c r="I151" s="105"/>
      <c r="J151" s="105" t="s">
        <v>25</v>
      </c>
      <c r="K151" s="108" t="s">
        <v>88</v>
      </c>
      <c r="L151" s="5"/>
      <c r="M151" s="5" t="s">
        <v>89</v>
      </c>
      <c r="N151" s="105" t="s">
        <v>107</v>
      </c>
    </row>
    <row r="152" spans="1:13" ht="38.25">
      <c r="A152" s="112"/>
      <c r="B152" s="42"/>
      <c r="C152" s="27" t="s">
        <v>22</v>
      </c>
      <c r="D152" s="37" t="s">
        <v>106</v>
      </c>
      <c r="E152" s="37" t="s">
        <v>106</v>
      </c>
      <c r="F152" s="120">
        <f>'[1]1. 2001 Approved Rate Schedule'!$B$32</f>
        <v>264.35</v>
      </c>
      <c r="H152" s="27" t="s">
        <v>22</v>
      </c>
      <c r="I152" s="37" t="s">
        <v>106</v>
      </c>
      <c r="J152" s="37" t="s">
        <v>106</v>
      </c>
      <c r="K152" s="71">
        <f>'14. Transition Cost Adder Sch'!B$64</f>
        <v>394.6</v>
      </c>
      <c r="L152" s="71"/>
      <c r="M152" s="71"/>
    </row>
    <row r="153" spans="3:13" ht="25.5">
      <c r="C153" s="27" t="s">
        <v>96</v>
      </c>
      <c r="D153">
        <v>100</v>
      </c>
      <c r="E153" s="99">
        <f>'[1]1. 2001 Approved Rate Schedule'!$B$30</f>
        <v>4.1438</v>
      </c>
      <c r="F153" s="71">
        <f>D153*E153</f>
        <v>414.38</v>
      </c>
      <c r="H153" s="27" t="s">
        <v>96</v>
      </c>
      <c r="I153">
        <f>D153</f>
        <v>100</v>
      </c>
      <c r="J153" s="121">
        <f>'14. Transition Cost Adder Sch'!B$62</f>
        <v>4.4264288304869055</v>
      </c>
      <c r="K153" s="71">
        <f>I153*J153</f>
        <v>442.6428830486906</v>
      </c>
      <c r="L153" s="71"/>
      <c r="M153" s="71"/>
    </row>
    <row r="154" spans="3:13" ht="25.5">
      <c r="C154" s="27" t="s">
        <v>108</v>
      </c>
      <c r="D154">
        <f>D153</f>
        <v>100</v>
      </c>
      <c r="E154" s="99">
        <f>'1. 2001 Approved Rate Schedule'!B$66</f>
        <v>5.7218</v>
      </c>
      <c r="F154" s="71">
        <f>D154*E154</f>
        <v>572.18</v>
      </c>
      <c r="H154" s="27" t="s">
        <v>108</v>
      </c>
      <c r="I154">
        <f>D154</f>
        <v>100</v>
      </c>
      <c r="J154" s="122">
        <f>E154</f>
        <v>5.7218</v>
      </c>
      <c r="K154" s="71">
        <f>I154*J154</f>
        <v>572.18</v>
      </c>
      <c r="L154" s="71"/>
      <c r="M154" s="71"/>
    </row>
    <row r="155" spans="3:11" ht="25.5">
      <c r="C155" s="27" t="s">
        <v>109</v>
      </c>
      <c r="D155" s="154">
        <v>30000</v>
      </c>
      <c r="E155" s="99">
        <f>'1. 2001 Approved Rate Schedule'!B$68</f>
        <v>0.0412</v>
      </c>
      <c r="F155" s="71">
        <f>D155*E155</f>
        <v>1236</v>
      </c>
      <c r="H155" s="27" t="s">
        <v>109</v>
      </c>
      <c r="I155" s="154">
        <f>D155</f>
        <v>30000</v>
      </c>
      <c r="J155" s="122">
        <f>E155</f>
        <v>0.0412</v>
      </c>
      <c r="K155" s="71">
        <f>I155*J155</f>
        <v>1236</v>
      </c>
    </row>
    <row r="156" spans="3:11" ht="12.75">
      <c r="C156" s="7"/>
      <c r="H156" s="7"/>
      <c r="J156" s="122"/>
      <c r="K156" s="71"/>
    </row>
    <row r="157" spans="3:14" ht="12.75">
      <c r="C157" t="s">
        <v>102</v>
      </c>
      <c r="F157" s="123">
        <f>SUM(F152:F155)</f>
        <v>2486.91</v>
      </c>
      <c r="H157" t="s">
        <v>105</v>
      </c>
      <c r="K157" s="123">
        <f>SUM(K152:K155)</f>
        <v>2645.4228830486904</v>
      </c>
      <c r="L157" s="71"/>
      <c r="M157" s="71">
        <f>K157-F157</f>
        <v>158.51288304869058</v>
      </c>
      <c r="N157" s="103">
        <f>K157/F157-1</f>
        <v>0.06373889004776645</v>
      </c>
    </row>
    <row r="158" ht="12.75">
      <c r="K158" s="96"/>
    </row>
    <row r="159" spans="6:14" ht="12.75">
      <c r="F159" s="71"/>
      <c r="J159" s="122"/>
      <c r="K159" s="71"/>
      <c r="L159" s="71"/>
      <c r="M159" s="71"/>
      <c r="N159" s="100"/>
    </row>
    <row r="160" spans="6:13" ht="12.75">
      <c r="F160" s="71"/>
      <c r="J160" s="122"/>
      <c r="K160" s="71"/>
      <c r="L160" s="71"/>
      <c r="M160" s="71"/>
    </row>
    <row r="161" spans="1:14" ht="12.75">
      <c r="A161" s="5" t="s">
        <v>139</v>
      </c>
      <c r="B161" s="5"/>
      <c r="D161" s="105" t="s">
        <v>95</v>
      </c>
      <c r="E161" s="105" t="s">
        <v>85</v>
      </c>
      <c r="F161" s="106" t="s">
        <v>86</v>
      </c>
      <c r="I161" s="105" t="s">
        <v>95</v>
      </c>
      <c r="J161" s="105" t="s">
        <v>85</v>
      </c>
      <c r="K161" s="108" t="s">
        <v>86</v>
      </c>
      <c r="L161" s="5"/>
      <c r="M161" s="5" t="s">
        <v>87</v>
      </c>
      <c r="N161" s="5" t="s">
        <v>87</v>
      </c>
    </row>
    <row r="162" spans="1:14" ht="12.75">
      <c r="A162" s="5" t="s">
        <v>147</v>
      </c>
      <c r="D162" s="107" t="s">
        <v>103</v>
      </c>
      <c r="E162" s="105" t="s">
        <v>25</v>
      </c>
      <c r="F162" s="106" t="s">
        <v>88</v>
      </c>
      <c r="I162" s="105"/>
      <c r="J162" s="105" t="s">
        <v>25</v>
      </c>
      <c r="K162" s="108" t="s">
        <v>88</v>
      </c>
      <c r="L162" s="5"/>
      <c r="M162" s="5" t="s">
        <v>89</v>
      </c>
      <c r="N162" s="105" t="s">
        <v>107</v>
      </c>
    </row>
    <row r="163" spans="1:13" ht="38.25">
      <c r="A163" s="112"/>
      <c r="B163" s="42"/>
      <c r="C163" s="27" t="s">
        <v>22</v>
      </c>
      <c r="D163" s="37" t="s">
        <v>106</v>
      </c>
      <c r="E163" s="37" t="s">
        <v>106</v>
      </c>
      <c r="F163" s="120">
        <f>'[1]1. 2001 Approved Rate Schedule'!$B$32</f>
        <v>264.35</v>
      </c>
      <c r="H163" s="27" t="s">
        <v>22</v>
      </c>
      <c r="I163" s="37" t="s">
        <v>106</v>
      </c>
      <c r="J163" s="37" t="s">
        <v>106</v>
      </c>
      <c r="K163" s="71">
        <f>'14. Transition Cost Adder Sch'!B$64</f>
        <v>394.6</v>
      </c>
      <c r="L163" s="71"/>
      <c r="M163" s="71"/>
    </row>
    <row r="164" spans="3:13" ht="25.5">
      <c r="C164" s="27" t="s">
        <v>96</v>
      </c>
      <c r="D164">
        <v>100</v>
      </c>
      <c r="E164" s="99">
        <f>'[1]1. 2001 Approved Rate Schedule'!$B$30</f>
        <v>4.1438</v>
      </c>
      <c r="F164" s="71">
        <f>D164*E164</f>
        <v>414.38</v>
      </c>
      <c r="H164" s="27" t="s">
        <v>96</v>
      </c>
      <c r="I164">
        <f>D164</f>
        <v>100</v>
      </c>
      <c r="J164" s="121">
        <f>'14. Transition Cost Adder Sch'!B$62</f>
        <v>4.4264288304869055</v>
      </c>
      <c r="K164" s="71">
        <f>I164*J164</f>
        <v>442.6428830486906</v>
      </c>
      <c r="L164" s="71"/>
      <c r="M164" s="71"/>
    </row>
    <row r="165" spans="3:13" ht="25.5">
      <c r="C165" s="27" t="s">
        <v>108</v>
      </c>
      <c r="D165">
        <f>D164</f>
        <v>100</v>
      </c>
      <c r="E165" s="99">
        <f>'1. 2001 Approved Rate Schedule'!B$66</f>
        <v>5.7218</v>
      </c>
      <c r="F165" s="71">
        <f>D165*E165</f>
        <v>572.18</v>
      </c>
      <c r="H165" s="27" t="s">
        <v>108</v>
      </c>
      <c r="I165">
        <f>D165</f>
        <v>100</v>
      </c>
      <c r="J165" s="122">
        <f>E165</f>
        <v>5.7218</v>
      </c>
      <c r="K165" s="71">
        <f>I165*J165</f>
        <v>572.18</v>
      </c>
      <c r="L165" s="71"/>
      <c r="M165" s="71"/>
    </row>
    <row r="166" spans="3:11" ht="25.5">
      <c r="C166" s="27" t="s">
        <v>109</v>
      </c>
      <c r="D166" s="154">
        <v>40000</v>
      </c>
      <c r="E166" s="99">
        <f>'1. 2001 Approved Rate Schedule'!B$68</f>
        <v>0.0412</v>
      </c>
      <c r="F166" s="71">
        <f>D166*E166</f>
        <v>1648</v>
      </c>
      <c r="H166" s="27" t="s">
        <v>109</v>
      </c>
      <c r="I166" s="154">
        <f>D166</f>
        <v>40000</v>
      </c>
      <c r="J166" s="122">
        <f>E166</f>
        <v>0.0412</v>
      </c>
      <c r="K166" s="71">
        <f>I166*J166</f>
        <v>1648</v>
      </c>
    </row>
    <row r="167" spans="3:11" ht="12.75">
      <c r="C167" s="7"/>
      <c r="H167" s="7"/>
      <c r="J167" s="122"/>
      <c r="K167" s="71"/>
    </row>
    <row r="168" spans="3:14" ht="12.75">
      <c r="C168" t="s">
        <v>102</v>
      </c>
      <c r="F168" s="123">
        <f>SUM(F163:F166)</f>
        <v>2898.91</v>
      </c>
      <c r="H168" t="s">
        <v>105</v>
      </c>
      <c r="K168" s="123">
        <f>SUM(K163:K166)</f>
        <v>3057.4228830486904</v>
      </c>
      <c r="L168" s="71"/>
      <c r="M168" s="71">
        <f>K168-F168</f>
        <v>158.51288304869058</v>
      </c>
      <c r="N168" s="103">
        <f>K168/F168-1</f>
        <v>0.05468016704509293</v>
      </c>
    </row>
    <row r="169" ht="12.75">
      <c r="K169" s="96"/>
    </row>
    <row r="170" spans="6:14" ht="12.75">
      <c r="F170" s="71"/>
      <c r="J170" s="122"/>
      <c r="K170" s="71"/>
      <c r="L170" s="71"/>
      <c r="M170" s="71"/>
      <c r="N170" s="100"/>
    </row>
    <row r="171" spans="6:13" ht="12.75">
      <c r="F171" s="71"/>
      <c r="J171" s="122"/>
      <c r="K171" s="71"/>
      <c r="L171" s="71"/>
      <c r="M171" s="71"/>
    </row>
    <row r="172" spans="1:14" ht="12.75">
      <c r="A172" s="5" t="s">
        <v>139</v>
      </c>
      <c r="B172" s="5"/>
      <c r="D172" s="105" t="s">
        <v>95</v>
      </c>
      <c r="E172" s="105" t="s">
        <v>85</v>
      </c>
      <c r="F172" s="106" t="s">
        <v>86</v>
      </c>
      <c r="I172" s="105" t="s">
        <v>95</v>
      </c>
      <c r="J172" s="105" t="s">
        <v>85</v>
      </c>
      <c r="K172" s="108" t="s">
        <v>86</v>
      </c>
      <c r="L172" s="5"/>
      <c r="M172" s="5" t="s">
        <v>87</v>
      </c>
      <c r="N172" s="5" t="s">
        <v>87</v>
      </c>
    </row>
    <row r="173" spans="1:14" ht="12.75">
      <c r="A173" s="5" t="s">
        <v>148</v>
      </c>
      <c r="D173" s="107" t="s">
        <v>103</v>
      </c>
      <c r="E173" s="105" t="s">
        <v>25</v>
      </c>
      <c r="F173" s="106" t="s">
        <v>88</v>
      </c>
      <c r="I173" s="105"/>
      <c r="J173" s="105" t="s">
        <v>25</v>
      </c>
      <c r="K173" s="108" t="s">
        <v>88</v>
      </c>
      <c r="L173" s="5"/>
      <c r="M173" s="5" t="s">
        <v>89</v>
      </c>
      <c r="N173" s="105" t="s">
        <v>107</v>
      </c>
    </row>
    <row r="174" spans="1:13" ht="38.25">
      <c r="A174" s="112"/>
      <c r="B174" s="42"/>
      <c r="C174" s="27" t="s">
        <v>22</v>
      </c>
      <c r="D174" s="37" t="s">
        <v>106</v>
      </c>
      <c r="E174" s="37" t="s">
        <v>106</v>
      </c>
      <c r="F174" s="120">
        <f>'[1]1. 2001 Approved Rate Schedule'!$B$32</f>
        <v>264.35</v>
      </c>
      <c r="H174" s="27" t="s">
        <v>22</v>
      </c>
      <c r="I174" s="37" t="s">
        <v>106</v>
      </c>
      <c r="J174" s="37" t="s">
        <v>106</v>
      </c>
      <c r="K174" s="71">
        <f>'14. Transition Cost Adder Sch'!B$64</f>
        <v>394.6</v>
      </c>
      <c r="L174" s="71"/>
      <c r="M174" s="71"/>
    </row>
    <row r="175" spans="3:13" ht="25.5">
      <c r="C175" s="27" t="s">
        <v>96</v>
      </c>
      <c r="D175">
        <v>500</v>
      </c>
      <c r="E175" s="99">
        <f>'[1]1. 2001 Approved Rate Schedule'!$B$30</f>
        <v>4.1438</v>
      </c>
      <c r="F175" s="71">
        <f>D175*E175</f>
        <v>2071.8999999999996</v>
      </c>
      <c r="H175" s="27" t="s">
        <v>96</v>
      </c>
      <c r="I175">
        <f>D175</f>
        <v>500</v>
      </c>
      <c r="J175" s="121">
        <f>'14. Transition Cost Adder Sch'!B$62</f>
        <v>4.4264288304869055</v>
      </c>
      <c r="K175" s="71">
        <f>I175*J175</f>
        <v>2213.2144152434525</v>
      </c>
      <c r="L175" s="71"/>
      <c r="M175" s="71"/>
    </row>
    <row r="176" spans="3:13" ht="25.5">
      <c r="C176" s="27" t="s">
        <v>108</v>
      </c>
      <c r="D176">
        <f>D175</f>
        <v>500</v>
      </c>
      <c r="E176" s="99">
        <f>'1. 2001 Approved Rate Schedule'!B$66</f>
        <v>5.7218</v>
      </c>
      <c r="F176" s="71">
        <f>D176*E176</f>
        <v>2860.9</v>
      </c>
      <c r="H176" s="27" t="s">
        <v>108</v>
      </c>
      <c r="I176">
        <f>D176</f>
        <v>500</v>
      </c>
      <c r="J176" s="122">
        <f>E176</f>
        <v>5.7218</v>
      </c>
      <c r="K176" s="71">
        <f>I176*J176</f>
        <v>2860.9</v>
      </c>
      <c r="L176" s="71"/>
      <c r="M176" s="71"/>
    </row>
    <row r="177" spans="3:11" ht="25.5">
      <c r="C177" s="27" t="s">
        <v>109</v>
      </c>
      <c r="D177" s="154">
        <v>100000</v>
      </c>
      <c r="E177" s="99">
        <f>'1. 2001 Approved Rate Schedule'!B$68</f>
        <v>0.0412</v>
      </c>
      <c r="F177" s="71">
        <f>D177*E177</f>
        <v>4120</v>
      </c>
      <c r="H177" s="27" t="s">
        <v>109</v>
      </c>
      <c r="I177" s="154">
        <f>D177</f>
        <v>100000</v>
      </c>
      <c r="J177" s="122">
        <f>E177</f>
        <v>0.0412</v>
      </c>
      <c r="K177" s="71">
        <f>I177*J177</f>
        <v>4120</v>
      </c>
    </row>
    <row r="178" spans="3:11" ht="12.75">
      <c r="C178" s="7"/>
      <c r="H178" s="7"/>
      <c r="J178" s="122"/>
      <c r="K178" s="71"/>
    </row>
    <row r="179" spans="3:14" ht="12.75">
      <c r="C179" t="s">
        <v>102</v>
      </c>
      <c r="F179" s="123">
        <f>SUM(F174:F177)</f>
        <v>9317.15</v>
      </c>
      <c r="H179" t="s">
        <v>105</v>
      </c>
      <c r="K179" s="123">
        <f>SUM(K174:K177)</f>
        <v>9588.714415243452</v>
      </c>
      <c r="L179" s="71"/>
      <c r="M179" s="71">
        <f>K179-F179</f>
        <v>271.56441524345246</v>
      </c>
      <c r="N179" s="103">
        <f>K179/F179-1</f>
        <v>0.02914672568794674</v>
      </c>
    </row>
    <row r="180" ht="12.75">
      <c r="K180" s="96"/>
    </row>
    <row r="181" spans="6:14" ht="12.75">
      <c r="F181" s="71"/>
      <c r="J181" s="122"/>
      <c r="K181" s="71"/>
      <c r="L181" s="71"/>
      <c r="M181" s="71"/>
      <c r="N181" s="100"/>
    </row>
    <row r="182" spans="1:14" ht="12.75">
      <c r="A182" s="5" t="s">
        <v>139</v>
      </c>
      <c r="B182" s="5"/>
      <c r="D182" s="105" t="s">
        <v>95</v>
      </c>
      <c r="E182" s="105" t="s">
        <v>85</v>
      </c>
      <c r="F182" s="106" t="s">
        <v>86</v>
      </c>
      <c r="I182" s="105" t="s">
        <v>95</v>
      </c>
      <c r="J182" s="105" t="s">
        <v>85</v>
      </c>
      <c r="K182" s="108" t="s">
        <v>86</v>
      </c>
      <c r="L182" s="5"/>
      <c r="M182" s="5" t="s">
        <v>87</v>
      </c>
      <c r="N182" s="5" t="s">
        <v>87</v>
      </c>
    </row>
    <row r="183" spans="1:14" ht="12.75">
      <c r="A183" s="5" t="s">
        <v>149</v>
      </c>
      <c r="D183" s="107" t="s">
        <v>103</v>
      </c>
      <c r="E183" s="105" t="s">
        <v>25</v>
      </c>
      <c r="F183" s="106" t="s">
        <v>88</v>
      </c>
      <c r="I183" s="105"/>
      <c r="J183" s="105" t="s">
        <v>25</v>
      </c>
      <c r="K183" s="108" t="s">
        <v>88</v>
      </c>
      <c r="L183" s="5"/>
      <c r="M183" s="5" t="s">
        <v>89</v>
      </c>
      <c r="N183" s="105" t="s">
        <v>107</v>
      </c>
    </row>
    <row r="184" spans="1:13" ht="38.25">
      <c r="A184" s="112"/>
      <c r="B184" s="42"/>
      <c r="C184" s="27" t="s">
        <v>22</v>
      </c>
      <c r="D184" s="37" t="s">
        <v>106</v>
      </c>
      <c r="E184" s="37" t="s">
        <v>106</v>
      </c>
      <c r="F184" s="120">
        <f>'[1]1. 2001 Approved Rate Schedule'!$B$32</f>
        <v>264.35</v>
      </c>
      <c r="H184" s="27" t="s">
        <v>22</v>
      </c>
      <c r="I184" s="37" t="s">
        <v>106</v>
      </c>
      <c r="J184" s="37" t="s">
        <v>106</v>
      </c>
      <c r="K184" s="71">
        <f>'14. Transition Cost Adder Sch'!B$64</f>
        <v>394.6</v>
      </c>
      <c r="L184" s="71"/>
      <c r="M184" s="71"/>
    </row>
    <row r="185" spans="3:13" ht="25.5">
      <c r="C185" s="27" t="s">
        <v>96</v>
      </c>
      <c r="D185">
        <v>500</v>
      </c>
      <c r="E185" s="99">
        <f>'[1]1. 2001 Approved Rate Schedule'!$B$30</f>
        <v>4.1438</v>
      </c>
      <c r="F185" s="71">
        <f>D185*E185</f>
        <v>2071.8999999999996</v>
      </c>
      <c r="H185" s="27" t="s">
        <v>96</v>
      </c>
      <c r="I185">
        <f>D185</f>
        <v>500</v>
      </c>
      <c r="J185" s="121">
        <f>'14. Transition Cost Adder Sch'!B$62</f>
        <v>4.4264288304869055</v>
      </c>
      <c r="K185" s="71">
        <f>I185*J185</f>
        <v>2213.2144152434525</v>
      </c>
      <c r="L185" s="71"/>
      <c r="M185" s="71"/>
    </row>
    <row r="186" spans="3:13" ht="25.5">
      <c r="C186" s="27" t="s">
        <v>108</v>
      </c>
      <c r="D186">
        <f>D185</f>
        <v>500</v>
      </c>
      <c r="E186" s="99">
        <f>'1. 2001 Approved Rate Schedule'!B$66</f>
        <v>5.7218</v>
      </c>
      <c r="F186" s="71">
        <f>D186*E186</f>
        <v>2860.9</v>
      </c>
      <c r="H186" s="27" t="s">
        <v>108</v>
      </c>
      <c r="I186">
        <f>D186</f>
        <v>500</v>
      </c>
      <c r="J186" s="122">
        <f>E186</f>
        <v>5.7218</v>
      </c>
      <c r="K186" s="71">
        <f>I186*J186</f>
        <v>2860.9</v>
      </c>
      <c r="L186" s="71"/>
      <c r="M186" s="71"/>
    </row>
    <row r="187" spans="3:11" ht="25.5">
      <c r="C187" s="27" t="s">
        <v>109</v>
      </c>
      <c r="D187" s="154">
        <v>250000</v>
      </c>
      <c r="E187" s="99">
        <f>'1. 2001 Approved Rate Schedule'!B$68</f>
        <v>0.0412</v>
      </c>
      <c r="F187" s="71">
        <f>D187*E187</f>
        <v>10300</v>
      </c>
      <c r="H187" s="27" t="s">
        <v>109</v>
      </c>
      <c r="I187" s="154">
        <f>D187</f>
        <v>250000</v>
      </c>
      <c r="J187" s="122">
        <f>E187</f>
        <v>0.0412</v>
      </c>
      <c r="K187" s="71">
        <f>I187*J187</f>
        <v>10300</v>
      </c>
    </row>
    <row r="188" spans="3:11" ht="12.75">
      <c r="C188" s="7"/>
      <c r="H188" s="7"/>
      <c r="J188" s="122"/>
      <c r="K188" s="71"/>
    </row>
    <row r="189" spans="3:14" ht="12.75">
      <c r="C189" t="s">
        <v>102</v>
      </c>
      <c r="F189" s="123">
        <f>SUM(F184:F187)</f>
        <v>15497.15</v>
      </c>
      <c r="H189" t="s">
        <v>105</v>
      </c>
      <c r="K189" s="123">
        <f>SUM(K184:K187)</f>
        <v>15768.714415243452</v>
      </c>
      <c r="L189" s="71"/>
      <c r="M189" s="71">
        <f>K189-F189</f>
        <v>271.56441524345246</v>
      </c>
      <c r="N189" s="103">
        <f>K189/F189-1</f>
        <v>0.017523506918591725</v>
      </c>
    </row>
    <row r="190" spans="6:14" ht="12.75">
      <c r="F190" s="87"/>
      <c r="K190" s="87"/>
      <c r="L190" s="71"/>
      <c r="M190" s="71"/>
      <c r="N190" s="109"/>
    </row>
    <row r="191" ht="12.75">
      <c r="K191" s="96"/>
    </row>
    <row r="192" spans="1:14" ht="12.75">
      <c r="A192" s="5" t="s">
        <v>139</v>
      </c>
      <c r="B192" s="5"/>
      <c r="D192" s="105" t="s">
        <v>95</v>
      </c>
      <c r="E192" s="105" t="s">
        <v>85</v>
      </c>
      <c r="F192" s="106" t="s">
        <v>86</v>
      </c>
      <c r="I192" s="105" t="s">
        <v>95</v>
      </c>
      <c r="J192" s="105" t="s">
        <v>85</v>
      </c>
      <c r="K192" s="108" t="s">
        <v>86</v>
      </c>
      <c r="L192" s="5"/>
      <c r="M192" s="5" t="s">
        <v>87</v>
      </c>
      <c r="N192" s="5" t="s">
        <v>87</v>
      </c>
    </row>
    <row r="193" spans="1:14" ht="12.75">
      <c r="A193" s="5" t="s">
        <v>150</v>
      </c>
      <c r="D193" s="107" t="s">
        <v>103</v>
      </c>
      <c r="E193" s="105" t="s">
        <v>25</v>
      </c>
      <c r="F193" s="106" t="s">
        <v>88</v>
      </c>
      <c r="I193" s="105"/>
      <c r="J193" s="105" t="s">
        <v>25</v>
      </c>
      <c r="K193" s="108" t="s">
        <v>88</v>
      </c>
      <c r="L193" s="5"/>
      <c r="M193" s="5" t="s">
        <v>89</v>
      </c>
      <c r="N193" s="105" t="s">
        <v>107</v>
      </c>
    </row>
    <row r="194" spans="1:13" ht="38.25">
      <c r="A194" s="112"/>
      <c r="B194" s="42"/>
      <c r="C194" s="27" t="s">
        <v>22</v>
      </c>
      <c r="D194" s="37" t="s">
        <v>106</v>
      </c>
      <c r="E194" s="37" t="s">
        <v>106</v>
      </c>
      <c r="F194" s="120">
        <f>'[1]1. 2001 Approved Rate Schedule'!$B$32</f>
        <v>264.35</v>
      </c>
      <c r="H194" s="27" t="s">
        <v>22</v>
      </c>
      <c r="I194" s="37" t="s">
        <v>106</v>
      </c>
      <c r="J194" s="37" t="s">
        <v>106</v>
      </c>
      <c r="K194" s="71">
        <f>'14. Transition Cost Adder Sch'!B$64</f>
        <v>394.6</v>
      </c>
      <c r="L194" s="71"/>
      <c r="M194" s="71"/>
    </row>
    <row r="195" spans="3:13" ht="25.5">
      <c r="C195" s="27" t="s">
        <v>96</v>
      </c>
      <c r="D195">
        <v>1000</v>
      </c>
      <c r="E195" s="99">
        <f>'[1]1. 2001 Approved Rate Schedule'!$B$30</f>
        <v>4.1438</v>
      </c>
      <c r="F195" s="71">
        <f>D195*E195</f>
        <v>4143.799999999999</v>
      </c>
      <c r="H195" s="27" t="s">
        <v>96</v>
      </c>
      <c r="I195">
        <f>D195</f>
        <v>1000</v>
      </c>
      <c r="J195" s="121">
        <f>'14. Transition Cost Adder Sch'!B$62</f>
        <v>4.4264288304869055</v>
      </c>
      <c r="K195" s="71">
        <f>I195*J195</f>
        <v>4426.428830486905</v>
      </c>
      <c r="L195" s="71"/>
      <c r="M195" s="71"/>
    </row>
    <row r="196" spans="3:13" ht="25.5">
      <c r="C196" s="27" t="s">
        <v>108</v>
      </c>
      <c r="D196">
        <f>D195</f>
        <v>1000</v>
      </c>
      <c r="E196" s="99">
        <f>'1. 2001 Approved Rate Schedule'!B$66</f>
        <v>5.7218</v>
      </c>
      <c r="F196" s="71">
        <f>D196*E196</f>
        <v>5721.8</v>
      </c>
      <c r="H196" s="27" t="s">
        <v>108</v>
      </c>
      <c r="I196">
        <f>D196</f>
        <v>1000</v>
      </c>
      <c r="J196" s="122">
        <f>E196</f>
        <v>5.7218</v>
      </c>
      <c r="K196" s="71">
        <f>I196*J196</f>
        <v>5721.8</v>
      </c>
      <c r="L196" s="71"/>
      <c r="M196" s="71"/>
    </row>
    <row r="197" spans="3:11" ht="25.5">
      <c r="C197" s="27" t="s">
        <v>109</v>
      </c>
      <c r="D197" s="154">
        <v>400000</v>
      </c>
      <c r="E197" s="99">
        <f>'1. 2001 Approved Rate Schedule'!B$68</f>
        <v>0.0412</v>
      </c>
      <c r="F197" s="71">
        <f>D197*E197</f>
        <v>16480</v>
      </c>
      <c r="H197" s="27" t="s">
        <v>109</v>
      </c>
      <c r="I197" s="154">
        <f>D197</f>
        <v>400000</v>
      </c>
      <c r="J197" s="122">
        <f>E197</f>
        <v>0.0412</v>
      </c>
      <c r="K197" s="71">
        <f>I197*J197</f>
        <v>16480</v>
      </c>
    </row>
    <row r="198" spans="3:11" ht="12.75">
      <c r="C198" s="7"/>
      <c r="H198" s="7"/>
      <c r="J198" s="122"/>
      <c r="K198" s="71"/>
    </row>
    <row r="199" spans="3:14" ht="12.75">
      <c r="C199" t="s">
        <v>102</v>
      </c>
      <c r="F199" s="123">
        <f>SUM(F194:F197)</f>
        <v>26609.95</v>
      </c>
      <c r="H199" t="s">
        <v>105</v>
      </c>
      <c r="K199" s="123">
        <f>SUM(K194:K197)</f>
        <v>27022.828830486906</v>
      </c>
      <c r="L199" s="71"/>
      <c r="M199" s="71">
        <f>K199-F199</f>
        <v>412.8788304869049</v>
      </c>
      <c r="N199" s="103">
        <f>K199/F199-1</f>
        <v>0.015515956643545215</v>
      </c>
    </row>
    <row r="200" spans="3:13" ht="12.75">
      <c r="C200" s="7"/>
      <c r="E200" s="101"/>
      <c r="F200" s="71"/>
      <c r="H200" s="7"/>
      <c r="J200" s="122"/>
      <c r="K200" s="71"/>
      <c r="L200" s="71"/>
      <c r="M200" s="71"/>
    </row>
    <row r="201" spans="3:13" ht="12.75">
      <c r="C201" s="7"/>
      <c r="E201" s="101"/>
      <c r="F201" s="71"/>
      <c r="J201" s="122"/>
      <c r="K201" s="71"/>
      <c r="L201" s="71"/>
      <c r="M201" s="71"/>
    </row>
    <row r="202" spans="1:14" ht="12.75">
      <c r="A202" s="5" t="s">
        <v>139</v>
      </c>
      <c r="B202" s="5"/>
      <c r="D202" s="105" t="s">
        <v>95</v>
      </c>
      <c r="E202" s="105" t="s">
        <v>85</v>
      </c>
      <c r="F202" s="106" t="s">
        <v>86</v>
      </c>
      <c r="I202" s="105" t="s">
        <v>95</v>
      </c>
      <c r="J202" s="105" t="s">
        <v>85</v>
      </c>
      <c r="K202" s="108" t="s">
        <v>86</v>
      </c>
      <c r="L202" s="5"/>
      <c r="M202" s="5" t="s">
        <v>87</v>
      </c>
      <c r="N202" s="5" t="s">
        <v>87</v>
      </c>
    </row>
    <row r="203" spans="1:14" ht="12.75">
      <c r="A203" s="5" t="s">
        <v>151</v>
      </c>
      <c r="D203" s="107" t="s">
        <v>103</v>
      </c>
      <c r="E203" s="105" t="s">
        <v>25</v>
      </c>
      <c r="F203" s="106" t="s">
        <v>88</v>
      </c>
      <c r="I203" s="105"/>
      <c r="J203" s="105" t="s">
        <v>25</v>
      </c>
      <c r="K203" s="108" t="s">
        <v>88</v>
      </c>
      <c r="L203" s="5"/>
      <c r="M203" s="5" t="s">
        <v>89</v>
      </c>
      <c r="N203" s="105" t="s">
        <v>107</v>
      </c>
    </row>
    <row r="204" spans="1:13" ht="38.25">
      <c r="A204" s="112"/>
      <c r="B204" s="42"/>
      <c r="C204" s="27" t="s">
        <v>22</v>
      </c>
      <c r="D204" s="37" t="s">
        <v>106</v>
      </c>
      <c r="E204" s="37" t="s">
        <v>106</v>
      </c>
      <c r="F204" s="120">
        <f>'[1]1. 2001 Approved Rate Schedule'!$B$32</f>
        <v>264.35</v>
      </c>
      <c r="H204" s="27" t="s">
        <v>22</v>
      </c>
      <c r="I204" s="37" t="s">
        <v>106</v>
      </c>
      <c r="J204" s="37" t="s">
        <v>106</v>
      </c>
      <c r="K204" s="71">
        <f>'14. Transition Cost Adder Sch'!B$64</f>
        <v>394.6</v>
      </c>
      <c r="L204" s="71"/>
      <c r="M204" s="71"/>
    </row>
    <row r="205" spans="3:13" ht="25.5">
      <c r="C205" s="27" t="s">
        <v>96</v>
      </c>
      <c r="D205">
        <v>1000</v>
      </c>
      <c r="E205" s="99">
        <f>'[1]1. 2001 Approved Rate Schedule'!$B$30</f>
        <v>4.1438</v>
      </c>
      <c r="F205" s="71">
        <f>D205*E205</f>
        <v>4143.799999999999</v>
      </c>
      <c r="H205" s="27" t="s">
        <v>96</v>
      </c>
      <c r="I205">
        <f>D205</f>
        <v>1000</v>
      </c>
      <c r="J205" s="121">
        <f>'14. Transition Cost Adder Sch'!B$62</f>
        <v>4.4264288304869055</v>
      </c>
      <c r="K205" s="71">
        <f>I205*J205</f>
        <v>4426.428830486905</v>
      </c>
      <c r="L205" s="71"/>
      <c r="M205" s="71"/>
    </row>
    <row r="206" spans="3:13" ht="25.5">
      <c r="C206" s="27" t="s">
        <v>108</v>
      </c>
      <c r="D206">
        <f>D205</f>
        <v>1000</v>
      </c>
      <c r="E206" s="99">
        <f>'1. 2001 Approved Rate Schedule'!B$66</f>
        <v>5.7218</v>
      </c>
      <c r="F206" s="71">
        <f>D206*E206</f>
        <v>5721.8</v>
      </c>
      <c r="H206" s="27" t="s">
        <v>108</v>
      </c>
      <c r="I206">
        <f>D206</f>
        <v>1000</v>
      </c>
      <c r="J206" s="122">
        <f>E206</f>
        <v>5.7218</v>
      </c>
      <c r="K206" s="71">
        <f>I206*J206</f>
        <v>5721.8</v>
      </c>
      <c r="L206" s="71"/>
      <c r="M206" s="71"/>
    </row>
    <row r="207" spans="3:11" ht="25.5">
      <c r="C207" s="27" t="s">
        <v>109</v>
      </c>
      <c r="D207" s="154">
        <v>500000</v>
      </c>
      <c r="E207" s="99">
        <f>'1. 2001 Approved Rate Schedule'!B$68</f>
        <v>0.0412</v>
      </c>
      <c r="F207" s="71">
        <f>D207*E207</f>
        <v>20600</v>
      </c>
      <c r="H207" s="27" t="s">
        <v>109</v>
      </c>
      <c r="I207" s="154">
        <f>D207</f>
        <v>500000</v>
      </c>
      <c r="J207" s="122">
        <f>E207</f>
        <v>0.0412</v>
      </c>
      <c r="K207" s="71">
        <f>I207*J207</f>
        <v>20600</v>
      </c>
    </row>
    <row r="208" spans="3:11" ht="12.75">
      <c r="C208" s="7"/>
      <c r="H208" s="7"/>
      <c r="J208" s="122"/>
      <c r="K208" s="71"/>
    </row>
    <row r="209" spans="3:14" ht="12.75">
      <c r="C209" t="s">
        <v>102</v>
      </c>
      <c r="F209" s="123">
        <f>SUM(F204:F207)</f>
        <v>30729.95</v>
      </c>
      <c r="H209" t="s">
        <v>105</v>
      </c>
      <c r="K209" s="123">
        <f>SUM(K204:K207)</f>
        <v>31142.828830486906</v>
      </c>
      <c r="L209" s="71"/>
      <c r="M209" s="71">
        <f>K209-F209</f>
        <v>412.8788304869049</v>
      </c>
      <c r="N209" s="103">
        <f>K209/F209-1</f>
        <v>0.013435714359668838</v>
      </c>
    </row>
    <row r="210" spans="6:13" ht="12.75">
      <c r="F210" s="71"/>
      <c r="J210" s="122"/>
      <c r="K210" s="71"/>
      <c r="L210" s="71"/>
      <c r="M210" s="71"/>
    </row>
    <row r="211" spans="6:13" ht="12.75">
      <c r="F211" s="71"/>
      <c r="J211" s="122"/>
      <c r="K211" s="71"/>
      <c r="L211" s="71"/>
      <c r="M211" s="71"/>
    </row>
    <row r="212" spans="1:14" ht="12.75">
      <c r="A212" s="5" t="s">
        <v>139</v>
      </c>
      <c r="B212" s="5"/>
      <c r="D212" s="105" t="s">
        <v>95</v>
      </c>
      <c r="E212" s="105" t="s">
        <v>85</v>
      </c>
      <c r="F212" s="106" t="s">
        <v>86</v>
      </c>
      <c r="I212" s="105" t="s">
        <v>95</v>
      </c>
      <c r="J212" s="105" t="s">
        <v>85</v>
      </c>
      <c r="K212" s="108" t="s">
        <v>86</v>
      </c>
      <c r="L212" s="5"/>
      <c r="M212" s="5" t="s">
        <v>87</v>
      </c>
      <c r="N212" s="5" t="s">
        <v>87</v>
      </c>
    </row>
    <row r="213" spans="1:14" ht="12.75">
      <c r="A213" s="5" t="s">
        <v>152</v>
      </c>
      <c r="D213" s="107" t="s">
        <v>103</v>
      </c>
      <c r="E213" s="105" t="s">
        <v>25</v>
      </c>
      <c r="F213" s="106" t="s">
        <v>88</v>
      </c>
      <c r="I213" s="105"/>
      <c r="J213" s="105" t="s">
        <v>25</v>
      </c>
      <c r="K213" s="108" t="s">
        <v>88</v>
      </c>
      <c r="L213" s="5"/>
      <c r="M213" s="5" t="s">
        <v>89</v>
      </c>
      <c r="N213" s="105" t="s">
        <v>107</v>
      </c>
    </row>
    <row r="214" spans="1:13" ht="38.25">
      <c r="A214" s="112"/>
      <c r="B214" s="42"/>
      <c r="C214" s="27" t="s">
        <v>22</v>
      </c>
      <c r="D214" s="37" t="s">
        <v>106</v>
      </c>
      <c r="E214" s="37" t="s">
        <v>106</v>
      </c>
      <c r="F214" s="120">
        <f>'[1]1. 2001 Approved Rate Schedule'!$B$32</f>
        <v>264.35</v>
      </c>
      <c r="H214" s="27" t="s">
        <v>22</v>
      </c>
      <c r="I214" s="37" t="s">
        <v>106</v>
      </c>
      <c r="J214" s="37" t="s">
        <v>106</v>
      </c>
      <c r="K214" s="71">
        <f>'14. Transition Cost Adder Sch'!B$64</f>
        <v>394.6</v>
      </c>
      <c r="L214" s="71"/>
      <c r="M214" s="71"/>
    </row>
    <row r="215" spans="3:13" ht="25.5">
      <c r="C215" s="27" t="s">
        <v>96</v>
      </c>
      <c r="D215">
        <v>3000</v>
      </c>
      <c r="E215" s="99">
        <f>'[1]1. 2001 Approved Rate Schedule'!$B$30</f>
        <v>4.1438</v>
      </c>
      <c r="F215" s="71">
        <f>D215*E215</f>
        <v>12431.4</v>
      </c>
      <c r="H215" s="27" t="s">
        <v>96</v>
      </c>
      <c r="I215">
        <f>D215</f>
        <v>3000</v>
      </c>
      <c r="J215" s="121">
        <f>'14. Transition Cost Adder Sch'!B$62</f>
        <v>4.4264288304869055</v>
      </c>
      <c r="K215" s="71">
        <f>I215*J215</f>
        <v>13279.286491460716</v>
      </c>
      <c r="L215" s="71"/>
      <c r="M215" s="71"/>
    </row>
    <row r="216" spans="3:13" ht="25.5">
      <c r="C216" s="27" t="s">
        <v>108</v>
      </c>
      <c r="D216">
        <f>D215</f>
        <v>3000</v>
      </c>
      <c r="E216" s="99">
        <f>'1. 2001 Approved Rate Schedule'!B$66</f>
        <v>5.7218</v>
      </c>
      <c r="F216" s="71">
        <f>D216*E216</f>
        <v>17165.4</v>
      </c>
      <c r="H216" s="27" t="s">
        <v>108</v>
      </c>
      <c r="I216">
        <f>D216</f>
        <v>3000</v>
      </c>
      <c r="J216" s="122">
        <f>E216</f>
        <v>5.7218</v>
      </c>
      <c r="K216" s="71">
        <f>I216*J216</f>
        <v>17165.4</v>
      </c>
      <c r="L216" s="71"/>
      <c r="M216" s="71"/>
    </row>
    <row r="217" spans="3:11" ht="25.5">
      <c r="C217" s="27" t="s">
        <v>109</v>
      </c>
      <c r="D217" s="14">
        <v>1000000</v>
      </c>
      <c r="E217" s="99">
        <f>'1. 2001 Approved Rate Schedule'!B$68</f>
        <v>0.0412</v>
      </c>
      <c r="F217" s="71">
        <f>D217*E217</f>
        <v>41200</v>
      </c>
      <c r="H217" s="27" t="s">
        <v>109</v>
      </c>
      <c r="I217" s="154">
        <f>D217</f>
        <v>1000000</v>
      </c>
      <c r="J217" s="122">
        <f>E217</f>
        <v>0.0412</v>
      </c>
      <c r="K217" s="71">
        <f>I217*J217</f>
        <v>41200</v>
      </c>
    </row>
    <row r="218" spans="3:11" ht="12.75">
      <c r="C218" s="7"/>
      <c r="H218" s="7"/>
      <c r="J218" s="122"/>
      <c r="K218" s="71"/>
    </row>
    <row r="219" spans="3:14" ht="12.75">
      <c r="C219" t="s">
        <v>102</v>
      </c>
      <c r="F219" s="123">
        <f>SUM(F214:F217)</f>
        <v>71061.15</v>
      </c>
      <c r="H219" t="s">
        <v>105</v>
      </c>
      <c r="K219" s="123">
        <f>SUM(K214:K217)</f>
        <v>72039.28649146072</v>
      </c>
      <c r="L219" s="71"/>
      <c r="M219" s="71">
        <f>K219-F219</f>
        <v>978.1364914607257</v>
      </c>
      <c r="N219" s="103">
        <f>K219/F219-1</f>
        <v>0.013764715198962163</v>
      </c>
    </row>
    <row r="220" spans="6:13" ht="12.75">
      <c r="F220" s="71"/>
      <c r="J220" s="122"/>
      <c r="K220" s="71"/>
      <c r="L220" s="71"/>
      <c r="M220" s="71"/>
    </row>
    <row r="221" spans="6:13" ht="12.75">
      <c r="F221" s="71"/>
      <c r="J221" s="122"/>
      <c r="K221" s="71"/>
      <c r="L221" s="71"/>
      <c r="M221" s="71"/>
    </row>
    <row r="222" spans="1:14" ht="12.75">
      <c r="A222" s="5" t="s">
        <v>139</v>
      </c>
      <c r="B222" s="5"/>
      <c r="D222" s="105" t="s">
        <v>95</v>
      </c>
      <c r="E222" s="105" t="s">
        <v>85</v>
      </c>
      <c r="F222" s="106" t="s">
        <v>86</v>
      </c>
      <c r="I222" s="105" t="s">
        <v>95</v>
      </c>
      <c r="J222" s="105" t="s">
        <v>85</v>
      </c>
      <c r="K222" s="108" t="s">
        <v>86</v>
      </c>
      <c r="L222" s="5"/>
      <c r="M222" s="5" t="s">
        <v>87</v>
      </c>
      <c r="N222" s="5" t="s">
        <v>87</v>
      </c>
    </row>
    <row r="223" spans="1:14" ht="12.75">
      <c r="A223" s="5" t="s">
        <v>153</v>
      </c>
      <c r="D223" s="107" t="s">
        <v>103</v>
      </c>
      <c r="E223" s="105" t="s">
        <v>25</v>
      </c>
      <c r="F223" s="106" t="s">
        <v>88</v>
      </c>
      <c r="I223" s="105"/>
      <c r="J223" s="105" t="s">
        <v>25</v>
      </c>
      <c r="K223" s="108" t="s">
        <v>88</v>
      </c>
      <c r="L223" s="5"/>
      <c r="M223" s="5" t="s">
        <v>89</v>
      </c>
      <c r="N223" s="105" t="s">
        <v>107</v>
      </c>
    </row>
    <row r="224" spans="1:13" ht="38.25">
      <c r="A224" s="112"/>
      <c r="B224" s="42"/>
      <c r="C224" s="27" t="s">
        <v>22</v>
      </c>
      <c r="D224" s="37" t="s">
        <v>106</v>
      </c>
      <c r="E224" s="37" t="s">
        <v>106</v>
      </c>
      <c r="F224" s="120">
        <f>'[1]1. 2001 Approved Rate Schedule'!$B$32</f>
        <v>264.35</v>
      </c>
      <c r="H224" s="27" t="s">
        <v>22</v>
      </c>
      <c r="I224" s="37" t="s">
        <v>106</v>
      </c>
      <c r="J224" s="37" t="s">
        <v>106</v>
      </c>
      <c r="K224" s="71">
        <f>'14. Transition Cost Adder Sch'!B$64</f>
        <v>394.6</v>
      </c>
      <c r="L224" s="71"/>
      <c r="M224" s="71"/>
    </row>
    <row r="225" spans="3:13" ht="25.5">
      <c r="C225" s="27" t="s">
        <v>96</v>
      </c>
      <c r="D225">
        <v>3000</v>
      </c>
      <c r="E225" s="99">
        <f>'[1]1. 2001 Approved Rate Schedule'!$B$30</f>
        <v>4.1438</v>
      </c>
      <c r="F225" s="71">
        <f>D225*E225</f>
        <v>12431.4</v>
      </c>
      <c r="H225" s="27" t="s">
        <v>96</v>
      </c>
      <c r="I225">
        <f>D225</f>
        <v>3000</v>
      </c>
      <c r="J225" s="121">
        <f>'14. Transition Cost Adder Sch'!B$62</f>
        <v>4.4264288304869055</v>
      </c>
      <c r="K225" s="71">
        <f>I225*J225</f>
        <v>13279.286491460716</v>
      </c>
      <c r="L225" s="71"/>
      <c r="M225" s="71"/>
    </row>
    <row r="226" spans="3:13" ht="25.5">
      <c r="C226" s="27" t="s">
        <v>108</v>
      </c>
      <c r="D226">
        <f>D225</f>
        <v>3000</v>
      </c>
      <c r="E226" s="99">
        <f>'1. 2001 Approved Rate Schedule'!B$66</f>
        <v>5.7218</v>
      </c>
      <c r="F226" s="71">
        <f>D226*E226</f>
        <v>17165.4</v>
      </c>
      <c r="H226" s="27" t="s">
        <v>108</v>
      </c>
      <c r="I226">
        <f>D226</f>
        <v>3000</v>
      </c>
      <c r="J226" s="122">
        <f>E226</f>
        <v>5.7218</v>
      </c>
      <c r="K226" s="71">
        <f>I226*J226</f>
        <v>17165.4</v>
      </c>
      <c r="L226" s="71"/>
      <c r="M226" s="71"/>
    </row>
    <row r="227" spans="3:11" ht="25.5">
      <c r="C227" s="27" t="s">
        <v>109</v>
      </c>
      <c r="D227" s="14">
        <v>1500000</v>
      </c>
      <c r="E227" s="99">
        <f>'1. 2001 Approved Rate Schedule'!B$68</f>
        <v>0.0412</v>
      </c>
      <c r="F227" s="71">
        <f>D227*E227</f>
        <v>61800</v>
      </c>
      <c r="H227" s="27" t="s">
        <v>109</v>
      </c>
      <c r="I227" s="154">
        <f>D227</f>
        <v>1500000</v>
      </c>
      <c r="J227" s="122">
        <f>E227</f>
        <v>0.0412</v>
      </c>
      <c r="K227" s="71">
        <f>I227*J227</f>
        <v>61800</v>
      </c>
    </row>
    <row r="228" spans="3:11" ht="12.75">
      <c r="C228" s="7"/>
      <c r="H228" s="7"/>
      <c r="J228" s="122"/>
      <c r="K228" s="71"/>
    </row>
    <row r="229" spans="3:14" ht="12.75">
      <c r="C229" t="s">
        <v>102</v>
      </c>
      <c r="F229" s="123">
        <f>SUM(F224:F227)</f>
        <v>91661.15</v>
      </c>
      <c r="H229" t="s">
        <v>105</v>
      </c>
      <c r="K229" s="123">
        <f>SUM(K224:K227)</f>
        <v>92639.28649146072</v>
      </c>
      <c r="L229" s="71"/>
      <c r="M229" s="71">
        <f>K229-F229</f>
        <v>978.1364914607257</v>
      </c>
      <c r="N229" s="103">
        <f>K229/F229-1</f>
        <v>0.01067122212039373</v>
      </c>
    </row>
    <row r="230" spans="6:13" ht="12.75">
      <c r="F230" s="71"/>
      <c r="J230" s="122"/>
      <c r="K230" s="71"/>
      <c r="L230" s="71"/>
      <c r="M230" s="71"/>
    </row>
    <row r="231" spans="6:13" ht="12.75">
      <c r="F231" s="71"/>
      <c r="J231" s="122"/>
      <c r="K231" s="71"/>
      <c r="L231" s="71"/>
      <c r="M231" s="71"/>
    </row>
    <row r="232" spans="1:14" ht="12.75">
      <c r="A232" s="5" t="s">
        <v>139</v>
      </c>
      <c r="B232" s="5"/>
      <c r="D232" s="105" t="s">
        <v>95</v>
      </c>
      <c r="E232" s="105" t="s">
        <v>85</v>
      </c>
      <c r="F232" s="106" t="s">
        <v>86</v>
      </c>
      <c r="I232" s="105" t="s">
        <v>95</v>
      </c>
      <c r="J232" s="105" t="s">
        <v>85</v>
      </c>
      <c r="K232" s="108" t="s">
        <v>86</v>
      </c>
      <c r="L232" s="5"/>
      <c r="M232" s="5" t="s">
        <v>87</v>
      </c>
      <c r="N232" s="5" t="s">
        <v>87</v>
      </c>
    </row>
    <row r="233" spans="1:14" ht="12.75">
      <c r="A233" s="5" t="s">
        <v>154</v>
      </c>
      <c r="D233" s="107" t="s">
        <v>103</v>
      </c>
      <c r="E233" s="105" t="s">
        <v>25</v>
      </c>
      <c r="F233" s="106" t="s">
        <v>88</v>
      </c>
      <c r="I233" s="105"/>
      <c r="J233" s="105" t="s">
        <v>25</v>
      </c>
      <c r="K233" s="108" t="s">
        <v>88</v>
      </c>
      <c r="L233" s="5"/>
      <c r="M233" s="5" t="s">
        <v>89</v>
      </c>
      <c r="N233" s="105" t="s">
        <v>107</v>
      </c>
    </row>
    <row r="234" spans="1:13" ht="38.25">
      <c r="A234" s="112"/>
      <c r="B234" s="42"/>
      <c r="C234" s="27" t="s">
        <v>22</v>
      </c>
      <c r="D234" s="37" t="s">
        <v>106</v>
      </c>
      <c r="E234" s="37" t="s">
        <v>106</v>
      </c>
      <c r="F234" s="120">
        <f>'[1]1. 2001 Approved Rate Schedule'!$B$32</f>
        <v>264.35</v>
      </c>
      <c r="H234" s="27" t="s">
        <v>22</v>
      </c>
      <c r="I234" s="37" t="s">
        <v>106</v>
      </c>
      <c r="J234" s="37" t="s">
        <v>106</v>
      </c>
      <c r="K234" s="71">
        <f>'14. Transition Cost Adder Sch'!B$64</f>
        <v>394.6</v>
      </c>
      <c r="L234" s="71"/>
      <c r="M234" s="71"/>
    </row>
    <row r="235" spans="3:13" ht="25.5">
      <c r="C235" s="27" t="s">
        <v>96</v>
      </c>
      <c r="D235">
        <v>4000</v>
      </c>
      <c r="E235" s="99">
        <f>'[1]1. 2001 Approved Rate Schedule'!$B$30</f>
        <v>4.1438</v>
      </c>
      <c r="F235" s="71">
        <f>D235*E235</f>
        <v>16575.199999999997</v>
      </c>
      <c r="H235" s="27" t="s">
        <v>96</v>
      </c>
      <c r="I235">
        <f>D235</f>
        <v>4000</v>
      </c>
      <c r="J235" s="121">
        <f>'14. Transition Cost Adder Sch'!B$62</f>
        <v>4.4264288304869055</v>
      </c>
      <c r="K235" s="71">
        <f>I235*J235</f>
        <v>17705.71532194762</v>
      </c>
      <c r="L235" s="71"/>
      <c r="M235" s="71"/>
    </row>
    <row r="236" spans="3:13" ht="25.5">
      <c r="C236" s="27" t="s">
        <v>108</v>
      </c>
      <c r="D236">
        <f>D235</f>
        <v>4000</v>
      </c>
      <c r="E236" s="99">
        <f>'1. 2001 Approved Rate Schedule'!B$66</f>
        <v>5.7218</v>
      </c>
      <c r="F236" s="71">
        <f>D236*E236</f>
        <v>22887.2</v>
      </c>
      <c r="H236" s="27" t="s">
        <v>108</v>
      </c>
      <c r="I236">
        <f>D236</f>
        <v>4000</v>
      </c>
      <c r="J236" s="122">
        <f>E236</f>
        <v>5.7218</v>
      </c>
      <c r="K236" s="71">
        <f>I236*J236</f>
        <v>22887.2</v>
      </c>
      <c r="L236" s="71"/>
      <c r="M236" s="71"/>
    </row>
    <row r="237" spans="3:11" ht="25.5">
      <c r="C237" s="27" t="s">
        <v>109</v>
      </c>
      <c r="D237" s="14">
        <v>1200000</v>
      </c>
      <c r="E237" s="99">
        <f>'1. 2001 Approved Rate Schedule'!B$68</f>
        <v>0.0412</v>
      </c>
      <c r="F237" s="71">
        <f>D237*E237</f>
        <v>49440</v>
      </c>
      <c r="H237" s="27" t="s">
        <v>109</v>
      </c>
      <c r="I237" s="154">
        <f>D237</f>
        <v>1200000</v>
      </c>
      <c r="J237" s="122">
        <f>E237</f>
        <v>0.0412</v>
      </c>
      <c r="K237" s="71">
        <f>I237*J237</f>
        <v>49440</v>
      </c>
    </row>
    <row r="238" spans="3:11" ht="12.75">
      <c r="C238" s="7"/>
      <c r="H238" s="7"/>
      <c r="J238" s="122"/>
      <c r="K238" s="71"/>
    </row>
    <row r="239" spans="3:14" ht="12.75">
      <c r="C239" t="s">
        <v>102</v>
      </c>
      <c r="F239" s="123">
        <f>SUM(F234:F237)</f>
        <v>89166.75</v>
      </c>
      <c r="H239" t="s">
        <v>105</v>
      </c>
      <c r="K239" s="123">
        <f>SUM(K234:K237)</f>
        <v>90427.51532194762</v>
      </c>
      <c r="L239" s="71"/>
      <c r="M239" s="71">
        <f>K239-F239</f>
        <v>1260.7653219476197</v>
      </c>
      <c r="N239" s="103">
        <f>K239/F239-1</f>
        <v>0.014139410956972354</v>
      </c>
    </row>
    <row r="240" spans="3:13" ht="12.75">
      <c r="C240" s="7"/>
      <c r="E240" s="101"/>
      <c r="F240" s="71"/>
      <c r="H240" s="7"/>
      <c r="J240" s="122"/>
      <c r="K240" s="71"/>
      <c r="L240" s="71"/>
      <c r="M240" s="71"/>
    </row>
    <row r="241" spans="3:13" ht="12.75">
      <c r="C241" s="7"/>
      <c r="E241" s="101"/>
      <c r="F241" s="71"/>
      <c r="J241" s="122"/>
      <c r="K241" s="71"/>
      <c r="L241" s="71"/>
      <c r="M241" s="71"/>
    </row>
    <row r="242" spans="1:14" ht="12.75">
      <c r="A242" s="5" t="s">
        <v>139</v>
      </c>
      <c r="B242" s="5"/>
      <c r="D242" s="105" t="s">
        <v>95</v>
      </c>
      <c r="E242" s="105" t="s">
        <v>85</v>
      </c>
      <c r="F242" s="106" t="s">
        <v>86</v>
      </c>
      <c r="I242" s="105" t="s">
        <v>95</v>
      </c>
      <c r="J242" s="105" t="s">
        <v>85</v>
      </c>
      <c r="K242" s="108" t="s">
        <v>86</v>
      </c>
      <c r="L242" s="5"/>
      <c r="M242" s="5" t="s">
        <v>87</v>
      </c>
      <c r="N242" s="5" t="s">
        <v>87</v>
      </c>
    </row>
    <row r="243" spans="1:14" ht="12.75">
      <c r="A243" s="5" t="s">
        <v>155</v>
      </c>
      <c r="D243" s="107" t="s">
        <v>103</v>
      </c>
      <c r="E243" s="105" t="s">
        <v>25</v>
      </c>
      <c r="F243" s="106" t="s">
        <v>88</v>
      </c>
      <c r="I243" s="105"/>
      <c r="J243" s="105" t="s">
        <v>25</v>
      </c>
      <c r="K243" s="108" t="s">
        <v>88</v>
      </c>
      <c r="L243" s="5"/>
      <c r="M243" s="5" t="s">
        <v>89</v>
      </c>
      <c r="N243" s="105" t="s">
        <v>107</v>
      </c>
    </row>
    <row r="244" spans="1:13" ht="38.25">
      <c r="A244" s="112"/>
      <c r="B244" s="42"/>
      <c r="C244" s="27" t="s">
        <v>22</v>
      </c>
      <c r="D244" s="37" t="s">
        <v>106</v>
      </c>
      <c r="E244" s="37" t="s">
        <v>106</v>
      </c>
      <c r="F244" s="120">
        <f>'[1]1. 2001 Approved Rate Schedule'!$B$32</f>
        <v>264.35</v>
      </c>
      <c r="H244" s="27" t="s">
        <v>22</v>
      </c>
      <c r="I244" s="37" t="s">
        <v>106</v>
      </c>
      <c r="J244" s="37" t="s">
        <v>106</v>
      </c>
      <c r="K244" s="71">
        <f>'14. Transition Cost Adder Sch'!B$64</f>
        <v>394.6</v>
      </c>
      <c r="L244" s="71"/>
      <c r="M244" s="71"/>
    </row>
    <row r="245" spans="3:13" ht="25.5">
      <c r="C245" s="27" t="s">
        <v>96</v>
      </c>
      <c r="D245">
        <v>4000</v>
      </c>
      <c r="E245" s="99">
        <f>'[1]1. 2001 Approved Rate Schedule'!$B$30</f>
        <v>4.1438</v>
      </c>
      <c r="F245" s="71">
        <f>D245*E245</f>
        <v>16575.199999999997</v>
      </c>
      <c r="H245" s="27" t="s">
        <v>96</v>
      </c>
      <c r="I245">
        <f>D245</f>
        <v>4000</v>
      </c>
      <c r="J245" s="121">
        <f>'14. Transition Cost Adder Sch'!B$62</f>
        <v>4.4264288304869055</v>
      </c>
      <c r="K245" s="71">
        <f>I245*J245</f>
        <v>17705.71532194762</v>
      </c>
      <c r="L245" s="71"/>
      <c r="M245" s="71"/>
    </row>
    <row r="246" spans="3:13" ht="25.5">
      <c r="C246" s="27" t="s">
        <v>108</v>
      </c>
      <c r="D246">
        <f>D245</f>
        <v>4000</v>
      </c>
      <c r="E246" s="99">
        <f>'1. 2001 Approved Rate Schedule'!B$66</f>
        <v>5.7218</v>
      </c>
      <c r="F246" s="71">
        <f>D246*E246</f>
        <v>22887.2</v>
      </c>
      <c r="H246" s="27" t="s">
        <v>108</v>
      </c>
      <c r="I246">
        <f>D246</f>
        <v>4000</v>
      </c>
      <c r="J246" s="122">
        <f>E246</f>
        <v>5.7218</v>
      </c>
      <c r="K246" s="71">
        <f>I246*J246</f>
        <v>22887.2</v>
      </c>
      <c r="L246" s="71"/>
      <c r="M246" s="71"/>
    </row>
    <row r="247" spans="3:11" ht="25.5">
      <c r="C247" s="27" t="s">
        <v>109</v>
      </c>
      <c r="D247" s="14">
        <v>1800000</v>
      </c>
      <c r="E247" s="99">
        <f>'1. 2001 Approved Rate Schedule'!B$68</f>
        <v>0.0412</v>
      </c>
      <c r="F247" s="71">
        <f>D247*E247</f>
        <v>74160</v>
      </c>
      <c r="H247" s="27" t="s">
        <v>109</v>
      </c>
      <c r="I247" s="154">
        <f>D247</f>
        <v>1800000</v>
      </c>
      <c r="J247" s="122">
        <f>E247</f>
        <v>0.0412</v>
      </c>
      <c r="K247" s="71">
        <f>I247*J247</f>
        <v>74160</v>
      </c>
    </row>
    <row r="248" spans="3:11" ht="12.75">
      <c r="C248" s="7"/>
      <c r="H248" s="7"/>
      <c r="J248" s="122"/>
      <c r="K248" s="71"/>
    </row>
    <row r="249" spans="3:14" ht="12.75">
      <c r="C249" t="s">
        <v>102</v>
      </c>
      <c r="F249" s="123">
        <f>SUM(F244:F247)</f>
        <v>113886.75</v>
      </c>
      <c r="H249" t="s">
        <v>105</v>
      </c>
      <c r="K249" s="123">
        <f>SUM(K244:K247)</f>
        <v>115147.51532194762</v>
      </c>
      <c r="L249" s="71"/>
      <c r="M249" s="71">
        <f>K249-F249</f>
        <v>1260.7653219476197</v>
      </c>
      <c r="N249" s="103">
        <f>K249/F249-1</f>
        <v>0.01107034244060534</v>
      </c>
    </row>
    <row r="250" spans="3:13" ht="12.75">
      <c r="C250" s="7"/>
      <c r="E250" s="101"/>
      <c r="F250" s="71"/>
      <c r="H250" s="7"/>
      <c r="J250" s="122"/>
      <c r="K250" s="71"/>
      <c r="L250" s="71"/>
      <c r="M250" s="71"/>
    </row>
    <row r="251" spans="3:13" ht="12.75">
      <c r="C251" s="7"/>
      <c r="E251" s="101"/>
      <c r="F251" s="71"/>
      <c r="J251" s="122"/>
      <c r="K251" s="71"/>
      <c r="L251" s="71"/>
      <c r="M251" s="71"/>
    </row>
    <row r="252" spans="1:14" ht="15.75">
      <c r="A252" s="30" t="s">
        <v>98</v>
      </c>
      <c r="B252" s="30"/>
      <c r="F252" s="71"/>
      <c r="J252" s="122"/>
      <c r="K252" s="71"/>
      <c r="L252" s="71"/>
      <c r="M252" s="71"/>
      <c r="N252" s="100"/>
    </row>
    <row r="253" spans="6:11" ht="15">
      <c r="F253" s="71"/>
      <c r="H253" s="231" t="s">
        <v>340</v>
      </c>
      <c r="K253" s="96"/>
    </row>
    <row r="254" spans="3:15" ht="15">
      <c r="C254" s="111" t="s">
        <v>102</v>
      </c>
      <c r="D254" s="53"/>
      <c r="E254" s="53"/>
      <c r="F254" s="53"/>
      <c r="H254" s="232" t="s">
        <v>341</v>
      </c>
      <c r="I254" s="53"/>
      <c r="J254" s="53"/>
      <c r="K254" s="104"/>
      <c r="L254" s="53"/>
      <c r="M254" s="53"/>
      <c r="N254" s="53"/>
      <c r="O254" s="42"/>
    </row>
    <row r="255" spans="6:13" ht="12.75">
      <c r="F255" s="71"/>
      <c r="J255" s="122"/>
      <c r="K255" s="71"/>
      <c r="L255" s="71"/>
      <c r="M255" s="71"/>
    </row>
    <row r="256" spans="1:13" ht="12.75">
      <c r="A256" t="s">
        <v>99</v>
      </c>
      <c r="F256" s="101"/>
      <c r="J256" s="122"/>
      <c r="K256" s="71"/>
      <c r="L256" s="71"/>
      <c r="M256" s="71"/>
    </row>
    <row r="257" spans="1:13" ht="12.75">
      <c r="A257" s="5" t="s">
        <v>334</v>
      </c>
      <c r="B257" s="5" t="s">
        <v>156</v>
      </c>
      <c r="D257" s="5"/>
      <c r="E257" s="5"/>
      <c r="F257" s="132"/>
      <c r="G257" s="5" t="s">
        <v>156</v>
      </c>
      <c r="I257" s="5"/>
      <c r="J257" s="5"/>
      <c r="K257" s="132"/>
      <c r="L257" s="71"/>
      <c r="M257" s="71"/>
    </row>
    <row r="258" spans="3:14" ht="12.75">
      <c r="C258" s="5"/>
      <c r="D258" s="137" t="s">
        <v>95</v>
      </c>
      <c r="E258" s="137" t="s">
        <v>85</v>
      </c>
      <c r="F258" s="138" t="s">
        <v>86</v>
      </c>
      <c r="H258" s="5"/>
      <c r="I258" s="137" t="s">
        <v>95</v>
      </c>
      <c r="J258" s="137" t="s">
        <v>85</v>
      </c>
      <c r="K258" s="138" t="s">
        <v>86</v>
      </c>
      <c r="L258" s="71"/>
      <c r="M258" s="132" t="s">
        <v>87</v>
      </c>
      <c r="N258" s="5" t="s">
        <v>87</v>
      </c>
    </row>
    <row r="259" spans="3:14" ht="12.75">
      <c r="C259" s="5"/>
      <c r="D259" s="139"/>
      <c r="E259" s="136" t="s">
        <v>158</v>
      </c>
      <c r="F259" s="140" t="s">
        <v>88</v>
      </c>
      <c r="H259" s="5"/>
      <c r="I259" s="139"/>
      <c r="J259" s="136" t="s">
        <v>158</v>
      </c>
      <c r="K259" s="140" t="s">
        <v>88</v>
      </c>
      <c r="L259" s="71"/>
      <c r="M259" s="135" t="s">
        <v>89</v>
      </c>
      <c r="N259" s="136" t="s">
        <v>107</v>
      </c>
    </row>
    <row r="260" spans="3:13" ht="25.5">
      <c r="C260" s="7" t="s">
        <v>160</v>
      </c>
      <c r="D260">
        <v>250</v>
      </c>
      <c r="E260" s="99">
        <f>'[1]1. 2001 Approved Rate Schedule'!$B$42</f>
        <v>0.5184</v>
      </c>
      <c r="F260" s="71">
        <f>D260*E260</f>
        <v>129.6</v>
      </c>
      <c r="H260" s="7" t="s">
        <v>160</v>
      </c>
      <c r="I260">
        <f>D260</f>
        <v>250</v>
      </c>
      <c r="J260" s="101">
        <f>'14. Transition Cost Adder Sch'!B74</f>
        <v>1.2213934059630107</v>
      </c>
      <c r="K260" s="71">
        <f>I260*J260</f>
        <v>305.3483514907527</v>
      </c>
      <c r="L260" s="71"/>
      <c r="M260" s="71"/>
    </row>
    <row r="261" spans="3:14" ht="38.25">
      <c r="C261" s="7" t="s">
        <v>159</v>
      </c>
      <c r="D261">
        <f>D260</f>
        <v>250</v>
      </c>
      <c r="E261" s="99">
        <f>'1. 2001 Approved Rate Schedule'!B$81</f>
        <v>7.89</v>
      </c>
      <c r="F261" s="71">
        <f>D261*E261</f>
        <v>1972.5</v>
      </c>
      <c r="H261" s="7" t="s">
        <v>159</v>
      </c>
      <c r="I261">
        <f>D261</f>
        <v>250</v>
      </c>
      <c r="J261" s="122">
        <f>E261</f>
        <v>7.89</v>
      </c>
      <c r="K261" s="71">
        <f>I261*J261</f>
        <v>1972.5</v>
      </c>
      <c r="L261" s="71"/>
      <c r="M261" s="71"/>
      <c r="N261" s="100"/>
    </row>
    <row r="262" spans="3:14" ht="12.75">
      <c r="C262" s="7"/>
      <c r="E262" s="105" t="s">
        <v>85</v>
      </c>
      <c r="F262" s="71"/>
      <c r="H262" s="7"/>
      <c r="J262" s="105" t="s">
        <v>85</v>
      </c>
      <c r="K262" s="71"/>
      <c r="L262" s="71"/>
      <c r="M262" s="71"/>
      <c r="N262" s="100"/>
    </row>
    <row r="263" spans="3:14" ht="12.75">
      <c r="C263" t="s">
        <v>92</v>
      </c>
      <c r="D263" s="105" t="s">
        <v>39</v>
      </c>
      <c r="E263" s="105" t="s">
        <v>157</v>
      </c>
      <c r="F263" s="71"/>
      <c r="H263" t="s">
        <v>92</v>
      </c>
      <c r="I263" s="105" t="s">
        <v>39</v>
      </c>
      <c r="J263" s="105" t="s">
        <v>157</v>
      </c>
      <c r="K263" s="71"/>
      <c r="L263" s="71"/>
      <c r="M263" s="71"/>
      <c r="N263" s="100"/>
    </row>
    <row r="264" spans="3:14" ht="12.75">
      <c r="C264" t="s">
        <v>12</v>
      </c>
      <c r="D264" s="14">
        <f>145000/2</f>
        <v>72500</v>
      </c>
      <c r="E264" s="99">
        <f>'1. 2001 Approved Rate Schedule'!D$81</f>
        <v>0.0713</v>
      </c>
      <c r="F264" s="71">
        <f>D264*E264</f>
        <v>5169.25</v>
      </c>
      <c r="H264" t="s">
        <v>12</v>
      </c>
      <c r="I264" s="154">
        <f>D264</f>
        <v>72500</v>
      </c>
      <c r="J264" s="101">
        <f>E264</f>
        <v>0.0713</v>
      </c>
      <c r="K264" s="71">
        <f>I264*J264</f>
        <v>5169.25</v>
      </c>
      <c r="L264" s="71"/>
      <c r="M264" s="71"/>
      <c r="N264" s="100"/>
    </row>
    <row r="265" spans="3:14" ht="25.5">
      <c r="C265" s="7" t="s">
        <v>100</v>
      </c>
      <c r="D265" s="14">
        <f>D264</f>
        <v>72500</v>
      </c>
      <c r="E265" s="99">
        <f>'1. 2001 Approved Rate Schedule'!E$81</f>
        <v>0.0418</v>
      </c>
      <c r="F265" s="71">
        <f>D265*E265</f>
        <v>3030.5</v>
      </c>
      <c r="H265" s="7" t="s">
        <v>100</v>
      </c>
      <c r="I265" s="14">
        <f>D265</f>
        <v>72500</v>
      </c>
      <c r="J265" s="101">
        <f>E265</f>
        <v>0.0418</v>
      </c>
      <c r="K265" s="71">
        <f>I265*J265</f>
        <v>3030.5</v>
      </c>
      <c r="L265" s="71"/>
      <c r="M265" s="71"/>
      <c r="N265" s="100"/>
    </row>
    <row r="266" spans="3:14" ht="38.25">
      <c r="C266" s="7" t="s">
        <v>22</v>
      </c>
      <c r="E266" s="122"/>
      <c r="F266" s="71">
        <f>'[1]1. 2001 Approved Rate Schedule'!$B$44</f>
        <v>761.7</v>
      </c>
      <c r="H266" s="7" t="s">
        <v>22</v>
      </c>
      <c r="J266" s="122"/>
      <c r="K266" s="71">
        <f>'14. Transition Cost Adder Sch'!B76</f>
        <v>758</v>
      </c>
      <c r="L266" s="71"/>
      <c r="M266" s="71"/>
      <c r="N266" s="100"/>
    </row>
    <row r="267" spans="3:14" ht="12.75">
      <c r="C267" s="7"/>
      <c r="E267" s="101"/>
      <c r="F267" s="71"/>
      <c r="J267" s="122"/>
      <c r="K267" s="71"/>
      <c r="L267" s="71"/>
      <c r="M267" s="71"/>
      <c r="N267" s="100"/>
    </row>
    <row r="268" spans="3:14" ht="12.75">
      <c r="C268" s="5" t="s">
        <v>94</v>
      </c>
      <c r="F268" s="71">
        <f>SUM(F260:F267)</f>
        <v>11063.550000000001</v>
      </c>
      <c r="H268" s="5" t="s">
        <v>94</v>
      </c>
      <c r="K268" s="71">
        <f>SUM(K260:K267)</f>
        <v>11235.598351490753</v>
      </c>
      <c r="L268" s="71"/>
      <c r="M268" s="71">
        <f>K268-F268</f>
        <v>172.04835149075188</v>
      </c>
      <c r="N268" s="103">
        <f>K268/F268-1</f>
        <v>0.0155509173358237</v>
      </c>
    </row>
    <row r="269" spans="3:14" ht="12.75">
      <c r="C269" s="7"/>
      <c r="E269" s="101"/>
      <c r="F269" s="71"/>
      <c r="J269" s="122"/>
      <c r="K269" s="71"/>
      <c r="L269" s="71"/>
      <c r="M269" s="71"/>
      <c r="N269" s="100"/>
    </row>
    <row r="270" spans="6:13" ht="12.75">
      <c r="F270" s="71"/>
      <c r="J270" s="122"/>
      <c r="K270" s="71"/>
      <c r="L270" s="71"/>
      <c r="M270" s="71"/>
    </row>
    <row r="271" spans="2:13" ht="12.75">
      <c r="B271" s="5" t="s">
        <v>161</v>
      </c>
      <c r="D271" s="5"/>
      <c r="E271" s="5"/>
      <c r="F271" s="132"/>
      <c r="G271" s="5" t="s">
        <v>161</v>
      </c>
      <c r="I271" s="5"/>
      <c r="J271" s="5"/>
      <c r="K271" s="132"/>
      <c r="L271" s="71"/>
      <c r="M271" s="71"/>
    </row>
    <row r="272" spans="3:14" ht="12.75">
      <c r="C272" s="5"/>
      <c r="D272" s="105" t="s">
        <v>95</v>
      </c>
      <c r="E272" s="105" t="s">
        <v>85</v>
      </c>
      <c r="F272" s="133" t="s">
        <v>86</v>
      </c>
      <c r="H272" s="5"/>
      <c r="I272" s="105" t="s">
        <v>95</v>
      </c>
      <c r="J272" s="105" t="s">
        <v>85</v>
      </c>
      <c r="K272" s="133" t="s">
        <v>86</v>
      </c>
      <c r="L272" s="71"/>
      <c r="M272" s="132" t="s">
        <v>87</v>
      </c>
      <c r="N272" s="5" t="s">
        <v>87</v>
      </c>
    </row>
    <row r="273" spans="3:14" ht="12.75">
      <c r="C273" s="5"/>
      <c r="D273" s="139"/>
      <c r="E273" s="136" t="s">
        <v>158</v>
      </c>
      <c r="F273" s="140" t="s">
        <v>88</v>
      </c>
      <c r="H273" s="5"/>
      <c r="I273" s="139"/>
      <c r="J273" s="136" t="s">
        <v>158</v>
      </c>
      <c r="K273" s="140" t="s">
        <v>88</v>
      </c>
      <c r="L273" s="71"/>
      <c r="M273" s="135" t="s">
        <v>89</v>
      </c>
      <c r="N273" s="136" t="s">
        <v>107</v>
      </c>
    </row>
    <row r="274" spans="3:13" ht="25.5">
      <c r="C274" s="7" t="s">
        <v>160</v>
      </c>
      <c r="D274">
        <f>D261</f>
        <v>250</v>
      </c>
      <c r="E274" s="99">
        <f>E260</f>
        <v>0.5184</v>
      </c>
      <c r="F274" s="71">
        <f>D274*E274</f>
        <v>129.6</v>
      </c>
      <c r="H274" s="7" t="s">
        <v>160</v>
      </c>
      <c r="I274">
        <f>D274</f>
        <v>250</v>
      </c>
      <c r="J274" s="101">
        <f>J260</f>
        <v>1.2213934059630107</v>
      </c>
      <c r="K274" s="71">
        <f>I274*J274</f>
        <v>305.3483514907527</v>
      </c>
      <c r="L274" s="71"/>
      <c r="M274" s="71"/>
    </row>
    <row r="275" spans="3:14" ht="38.25">
      <c r="C275" s="7" t="s">
        <v>159</v>
      </c>
      <c r="D275">
        <f>D261</f>
        <v>250</v>
      </c>
      <c r="E275" s="99">
        <f>'1. 2001 Approved Rate Schedule'!C$81</f>
        <v>6.24</v>
      </c>
      <c r="F275" s="71">
        <f>D275*E275</f>
        <v>1560</v>
      </c>
      <c r="H275" s="7" t="s">
        <v>159</v>
      </c>
      <c r="I275">
        <f>D275</f>
        <v>250</v>
      </c>
      <c r="J275" s="122">
        <f>E275</f>
        <v>6.24</v>
      </c>
      <c r="K275" s="71">
        <f>I275*J275</f>
        <v>1560</v>
      </c>
      <c r="L275" s="71"/>
      <c r="M275" s="71"/>
      <c r="N275" s="100"/>
    </row>
    <row r="276" spans="3:14" ht="12.75">
      <c r="C276" s="7"/>
      <c r="E276" s="105" t="s">
        <v>85</v>
      </c>
      <c r="F276" s="71"/>
      <c r="H276" s="7"/>
      <c r="J276" s="105" t="s">
        <v>85</v>
      </c>
      <c r="K276" s="71"/>
      <c r="L276" s="71"/>
      <c r="M276" s="71"/>
      <c r="N276" s="100"/>
    </row>
    <row r="277" spans="3:14" ht="12.75">
      <c r="C277" t="s">
        <v>92</v>
      </c>
      <c r="D277" s="105" t="s">
        <v>39</v>
      </c>
      <c r="E277" s="105" t="s">
        <v>157</v>
      </c>
      <c r="F277" s="71"/>
      <c r="H277" t="s">
        <v>92</v>
      </c>
      <c r="I277" s="105" t="s">
        <v>39</v>
      </c>
      <c r="J277" s="105" t="s">
        <v>157</v>
      </c>
      <c r="K277" s="71"/>
      <c r="L277" s="71"/>
      <c r="M277" s="71"/>
      <c r="N277" s="100"/>
    </row>
    <row r="278" spans="3:14" ht="12.75">
      <c r="C278" t="s">
        <v>14</v>
      </c>
      <c r="D278" s="14">
        <f>D265</f>
        <v>72500</v>
      </c>
      <c r="E278" s="99">
        <f>'1. 2001 Approved Rate Schedule'!F$81</f>
        <v>0.0599</v>
      </c>
      <c r="F278" s="71">
        <f>D278*E278</f>
        <v>4342.75</v>
      </c>
      <c r="H278" t="s">
        <v>14</v>
      </c>
      <c r="I278" s="154">
        <f>D278</f>
        <v>72500</v>
      </c>
      <c r="J278" s="101">
        <f>E278</f>
        <v>0.0599</v>
      </c>
      <c r="K278" s="71">
        <f>I278*J278</f>
        <v>4342.75</v>
      </c>
      <c r="L278" s="71"/>
      <c r="M278" s="71"/>
      <c r="N278" s="100"/>
    </row>
    <row r="279" spans="3:14" ht="25.5">
      <c r="C279" s="7" t="s">
        <v>101</v>
      </c>
      <c r="D279" s="14">
        <f>D278</f>
        <v>72500</v>
      </c>
      <c r="E279" s="99">
        <f>'1. 2001 Approved Rate Schedule'!G$81</f>
        <v>0.0305</v>
      </c>
      <c r="F279" s="71">
        <f>D279*E279</f>
        <v>2211.25</v>
      </c>
      <c r="H279" s="7" t="s">
        <v>101</v>
      </c>
      <c r="I279" s="14">
        <f>D279</f>
        <v>72500</v>
      </c>
      <c r="J279" s="101">
        <f>E279</f>
        <v>0.0305</v>
      </c>
      <c r="K279" s="71">
        <f>I279*J279</f>
        <v>2211.25</v>
      </c>
      <c r="L279" s="71"/>
      <c r="M279" s="71"/>
      <c r="N279" s="100"/>
    </row>
    <row r="280" spans="3:14" ht="38.25">
      <c r="C280" s="7" t="s">
        <v>22</v>
      </c>
      <c r="E280" s="122"/>
      <c r="F280" s="71">
        <f>F266</f>
        <v>761.7</v>
      </c>
      <c r="H280" s="7" t="s">
        <v>22</v>
      </c>
      <c r="J280" s="122"/>
      <c r="K280" s="71">
        <f>K266</f>
        <v>758</v>
      </c>
      <c r="L280" s="71"/>
      <c r="M280" s="71"/>
      <c r="N280" s="100"/>
    </row>
    <row r="281" spans="3:14" ht="12.75">
      <c r="C281" s="7"/>
      <c r="E281" s="101"/>
      <c r="F281" s="71"/>
      <c r="J281" s="122"/>
      <c r="K281" s="71"/>
      <c r="L281" s="71"/>
      <c r="M281" s="71"/>
      <c r="N281" s="100"/>
    </row>
    <row r="282" spans="3:14" ht="12.75">
      <c r="C282" s="5" t="s">
        <v>94</v>
      </c>
      <c r="F282" s="71">
        <f>SUM(F274:F281)</f>
        <v>9005.300000000001</v>
      </c>
      <c r="H282" s="5" t="s">
        <v>94</v>
      </c>
      <c r="K282" s="71">
        <f>SUM(K274:K281)</f>
        <v>9177.348351490753</v>
      </c>
      <c r="L282" s="71"/>
      <c r="M282" s="71">
        <f>K282-F282</f>
        <v>172.04835149075188</v>
      </c>
      <c r="N282" s="103">
        <f>K282/F282-1</f>
        <v>0.01910523263975117</v>
      </c>
    </row>
    <row r="283" spans="3:14" ht="12.75">
      <c r="C283" s="7"/>
      <c r="E283" s="101"/>
      <c r="F283" s="71"/>
      <c r="J283" s="122"/>
      <c r="K283" s="71"/>
      <c r="L283" s="71"/>
      <c r="M283" s="71"/>
      <c r="N283" s="100"/>
    </row>
    <row r="284" spans="1:13" ht="12.75">
      <c r="A284" s="5" t="s">
        <v>335</v>
      </c>
      <c r="B284" s="5" t="s">
        <v>156</v>
      </c>
      <c r="D284" s="5"/>
      <c r="E284" s="5"/>
      <c r="F284" s="132"/>
      <c r="G284" s="5" t="s">
        <v>156</v>
      </c>
      <c r="I284" s="5"/>
      <c r="J284" s="5"/>
      <c r="K284" s="132"/>
      <c r="L284" s="71"/>
      <c r="M284" s="71"/>
    </row>
    <row r="285" spans="3:14" ht="12.75">
      <c r="C285" s="5"/>
      <c r="D285" s="137" t="s">
        <v>95</v>
      </c>
      <c r="E285" s="137" t="s">
        <v>85</v>
      </c>
      <c r="F285" s="138" t="s">
        <v>86</v>
      </c>
      <c r="H285" s="5"/>
      <c r="I285" s="137" t="s">
        <v>95</v>
      </c>
      <c r="J285" s="137" t="s">
        <v>85</v>
      </c>
      <c r="K285" s="138" t="s">
        <v>86</v>
      </c>
      <c r="L285" s="71"/>
      <c r="M285" s="132" t="s">
        <v>87</v>
      </c>
      <c r="N285" s="5" t="s">
        <v>87</v>
      </c>
    </row>
    <row r="286" spans="3:14" ht="12.75">
      <c r="C286" s="5"/>
      <c r="D286" s="139"/>
      <c r="E286" s="136" t="s">
        <v>158</v>
      </c>
      <c r="F286" s="140" t="s">
        <v>88</v>
      </c>
      <c r="H286" s="5"/>
      <c r="I286" s="139"/>
      <c r="J286" s="136" t="s">
        <v>158</v>
      </c>
      <c r="K286" s="140" t="s">
        <v>88</v>
      </c>
      <c r="L286" s="71"/>
      <c r="M286" s="135" t="s">
        <v>89</v>
      </c>
      <c r="N286" s="136" t="s">
        <v>107</v>
      </c>
    </row>
    <row r="287" spans="3:13" ht="25.5">
      <c r="C287" s="7" t="s">
        <v>160</v>
      </c>
      <c r="D287">
        <v>750</v>
      </c>
      <c r="E287" s="99">
        <f>E274</f>
        <v>0.5184</v>
      </c>
      <c r="F287" s="71">
        <f>D287*E287</f>
        <v>388.79999999999995</v>
      </c>
      <c r="H287" s="7" t="s">
        <v>160</v>
      </c>
      <c r="I287">
        <f>D287</f>
        <v>750</v>
      </c>
      <c r="J287" s="101">
        <f>J274</f>
        <v>1.2213934059630107</v>
      </c>
      <c r="K287" s="71">
        <f>I287*J287</f>
        <v>916.045054472258</v>
      </c>
      <c r="L287" s="71"/>
      <c r="M287" s="71"/>
    </row>
    <row r="288" spans="3:14" ht="38.25">
      <c r="C288" s="7" t="s">
        <v>159</v>
      </c>
      <c r="D288">
        <f>D287</f>
        <v>750</v>
      </c>
      <c r="E288" s="99">
        <f>'1. 2001 Approved Rate Schedule'!B$81</f>
        <v>7.89</v>
      </c>
      <c r="F288" s="71">
        <f>D288*E288</f>
        <v>5917.5</v>
      </c>
      <c r="H288" s="7" t="s">
        <v>159</v>
      </c>
      <c r="I288">
        <f>D288</f>
        <v>750</v>
      </c>
      <c r="J288" s="122">
        <f>E288</f>
        <v>7.89</v>
      </c>
      <c r="K288" s="71">
        <f>I288*J288</f>
        <v>5917.5</v>
      </c>
      <c r="L288" s="71"/>
      <c r="M288" s="71"/>
      <c r="N288" s="100"/>
    </row>
    <row r="289" spans="3:14" ht="12.75">
      <c r="C289" s="7"/>
      <c r="E289" s="105" t="s">
        <v>85</v>
      </c>
      <c r="F289" s="71"/>
      <c r="H289" s="7"/>
      <c r="J289" s="105" t="s">
        <v>85</v>
      </c>
      <c r="K289" s="71"/>
      <c r="L289" s="71"/>
      <c r="M289" s="71"/>
      <c r="N289" s="100"/>
    </row>
    <row r="290" spans="3:14" ht="12.75">
      <c r="C290" t="s">
        <v>92</v>
      </c>
      <c r="D290" s="105" t="s">
        <v>39</v>
      </c>
      <c r="E290" s="105" t="s">
        <v>157</v>
      </c>
      <c r="F290" s="71"/>
      <c r="H290" t="s">
        <v>92</v>
      </c>
      <c r="I290" s="105" t="s">
        <v>39</v>
      </c>
      <c r="J290" s="105" t="s">
        <v>157</v>
      </c>
      <c r="K290" s="71"/>
      <c r="L290" s="71"/>
      <c r="M290" s="71"/>
      <c r="N290" s="100"/>
    </row>
    <row r="291" spans="3:14" ht="12.75">
      <c r="C291" t="s">
        <v>12</v>
      </c>
      <c r="D291" s="14">
        <f>400000/2</f>
        <v>200000</v>
      </c>
      <c r="E291" s="99">
        <f>'1. 2001 Approved Rate Schedule'!D$81</f>
        <v>0.0713</v>
      </c>
      <c r="F291" s="71">
        <f>D291*E291</f>
        <v>14260</v>
      </c>
      <c r="H291" t="s">
        <v>12</v>
      </c>
      <c r="I291" s="154">
        <f>D291</f>
        <v>200000</v>
      </c>
      <c r="J291" s="101">
        <f>E291</f>
        <v>0.0713</v>
      </c>
      <c r="K291" s="71">
        <f>I291*J291</f>
        <v>14260</v>
      </c>
      <c r="L291" s="71"/>
      <c r="M291" s="71"/>
      <c r="N291" s="100"/>
    </row>
    <row r="292" spans="3:14" ht="25.5">
      <c r="C292" s="7" t="s">
        <v>100</v>
      </c>
      <c r="D292" s="14">
        <f>D291</f>
        <v>200000</v>
      </c>
      <c r="E292" s="99">
        <f>'1. 2001 Approved Rate Schedule'!E$81</f>
        <v>0.0418</v>
      </c>
      <c r="F292" s="71">
        <f>D292*E292</f>
        <v>8360</v>
      </c>
      <c r="H292" s="7" t="s">
        <v>100</v>
      </c>
      <c r="I292" s="14">
        <f>D292</f>
        <v>200000</v>
      </c>
      <c r="J292" s="101">
        <f>E292</f>
        <v>0.0418</v>
      </c>
      <c r="K292" s="71">
        <f>I292*J292</f>
        <v>8360</v>
      </c>
      <c r="L292" s="71"/>
      <c r="M292" s="71"/>
      <c r="N292" s="100"/>
    </row>
    <row r="293" spans="3:14" ht="38.25">
      <c r="C293" s="7" t="s">
        <v>22</v>
      </c>
      <c r="E293" s="122"/>
      <c r="F293" s="71">
        <f>F280</f>
        <v>761.7</v>
      </c>
      <c r="H293" s="7" t="s">
        <v>22</v>
      </c>
      <c r="J293" s="122"/>
      <c r="K293" s="71">
        <f>K280</f>
        <v>758</v>
      </c>
      <c r="L293" s="71"/>
      <c r="M293" s="71"/>
      <c r="N293" s="100"/>
    </row>
    <row r="294" spans="3:14" ht="12.75">
      <c r="C294" s="7"/>
      <c r="E294" s="101"/>
      <c r="F294" s="71"/>
      <c r="J294" s="122"/>
      <c r="K294" s="71"/>
      <c r="L294" s="71"/>
      <c r="M294" s="71"/>
      <c r="N294" s="100"/>
    </row>
    <row r="295" spans="3:14" ht="12.75">
      <c r="C295" s="5" t="s">
        <v>94</v>
      </c>
      <c r="F295" s="71">
        <f>SUM(F287:F294)</f>
        <v>29688</v>
      </c>
      <c r="H295" s="5" t="s">
        <v>94</v>
      </c>
      <c r="K295" s="71">
        <f>SUM(K287:K294)</f>
        <v>30211.54505447226</v>
      </c>
      <c r="L295" s="71"/>
      <c r="M295" s="71">
        <f>K295-F295</f>
        <v>523.5450544722589</v>
      </c>
      <c r="N295" s="103">
        <f>K295/F295-1</f>
        <v>0.017634904825931663</v>
      </c>
    </row>
    <row r="296" spans="3:14" ht="12.75">
      <c r="C296" s="7"/>
      <c r="E296" s="101"/>
      <c r="F296" s="71"/>
      <c r="J296" s="122"/>
      <c r="K296" s="71"/>
      <c r="L296" s="71"/>
      <c r="M296" s="71"/>
      <c r="N296" s="100"/>
    </row>
    <row r="297" spans="6:13" ht="12.75">
      <c r="F297" s="71"/>
      <c r="J297" s="122"/>
      <c r="K297" s="71"/>
      <c r="L297" s="71"/>
      <c r="M297" s="71"/>
    </row>
    <row r="298" spans="2:13" ht="12.75">
      <c r="B298" s="5" t="s">
        <v>161</v>
      </c>
      <c r="D298" s="5"/>
      <c r="E298" s="5"/>
      <c r="F298" s="132"/>
      <c r="G298" s="5" t="s">
        <v>161</v>
      </c>
      <c r="I298" s="5"/>
      <c r="J298" s="5"/>
      <c r="K298" s="132"/>
      <c r="L298" s="71"/>
      <c r="M298" s="71"/>
    </row>
    <row r="299" spans="3:14" ht="12.75">
      <c r="C299" s="5"/>
      <c r="D299" s="105" t="s">
        <v>95</v>
      </c>
      <c r="E299" s="105" t="s">
        <v>85</v>
      </c>
      <c r="F299" s="133" t="s">
        <v>86</v>
      </c>
      <c r="H299" s="5"/>
      <c r="I299" s="105" t="s">
        <v>95</v>
      </c>
      <c r="J299" s="105" t="s">
        <v>85</v>
      </c>
      <c r="K299" s="133" t="s">
        <v>86</v>
      </c>
      <c r="L299" s="71"/>
      <c r="M299" s="132" t="s">
        <v>87</v>
      </c>
      <c r="N299" s="5" t="s">
        <v>87</v>
      </c>
    </row>
    <row r="300" spans="3:14" ht="12.75">
      <c r="C300" s="5"/>
      <c r="D300" s="139"/>
      <c r="E300" s="136" t="s">
        <v>158</v>
      </c>
      <c r="F300" s="140" t="s">
        <v>88</v>
      </c>
      <c r="H300" s="5"/>
      <c r="I300" s="139"/>
      <c r="J300" s="136" t="s">
        <v>158</v>
      </c>
      <c r="K300" s="140" t="s">
        <v>88</v>
      </c>
      <c r="L300" s="71"/>
      <c r="M300" s="135" t="s">
        <v>89</v>
      </c>
      <c r="N300" s="136" t="s">
        <v>107</v>
      </c>
    </row>
    <row r="301" spans="3:13" ht="25.5">
      <c r="C301" s="7" t="s">
        <v>160</v>
      </c>
      <c r="D301">
        <f>D287</f>
        <v>750</v>
      </c>
      <c r="E301" s="99">
        <f>E287</f>
        <v>0.5184</v>
      </c>
      <c r="F301" s="71">
        <f>D301*E301</f>
        <v>388.79999999999995</v>
      </c>
      <c r="H301" s="7" t="s">
        <v>160</v>
      </c>
      <c r="I301">
        <f>D301</f>
        <v>750</v>
      </c>
      <c r="J301" s="101">
        <f>J287</f>
        <v>1.2213934059630107</v>
      </c>
      <c r="K301" s="71">
        <f>I301*J301</f>
        <v>916.045054472258</v>
      </c>
      <c r="L301" s="71"/>
      <c r="M301" s="71"/>
    </row>
    <row r="302" spans="3:14" ht="38.25">
      <c r="C302" s="7" t="s">
        <v>159</v>
      </c>
      <c r="D302">
        <f>D288</f>
        <v>750</v>
      </c>
      <c r="E302" s="99">
        <f>'1. 2001 Approved Rate Schedule'!C$81</f>
        <v>6.24</v>
      </c>
      <c r="F302" s="71">
        <f>D302*E302</f>
        <v>4680</v>
      </c>
      <c r="H302" s="7" t="s">
        <v>159</v>
      </c>
      <c r="I302">
        <f>D302</f>
        <v>750</v>
      </c>
      <c r="J302" s="122">
        <f>E302</f>
        <v>6.24</v>
      </c>
      <c r="K302" s="71">
        <f>I302*J302</f>
        <v>4680</v>
      </c>
      <c r="L302" s="71"/>
      <c r="M302" s="71"/>
      <c r="N302" s="100"/>
    </row>
    <row r="303" spans="3:14" ht="12.75">
      <c r="C303" s="7"/>
      <c r="E303" s="105" t="s">
        <v>85</v>
      </c>
      <c r="F303" s="71"/>
      <c r="H303" s="7"/>
      <c r="J303" s="105" t="s">
        <v>85</v>
      </c>
      <c r="K303" s="71"/>
      <c r="L303" s="71"/>
      <c r="M303" s="71"/>
      <c r="N303" s="100"/>
    </row>
    <row r="304" spans="3:14" ht="12.75">
      <c r="C304" t="s">
        <v>92</v>
      </c>
      <c r="D304" s="105" t="s">
        <v>39</v>
      </c>
      <c r="E304" s="105" t="s">
        <v>157</v>
      </c>
      <c r="F304" s="71"/>
      <c r="H304" t="s">
        <v>92</v>
      </c>
      <c r="I304" s="105" t="s">
        <v>39</v>
      </c>
      <c r="J304" s="105" t="s">
        <v>157</v>
      </c>
      <c r="K304" s="71"/>
      <c r="L304" s="71"/>
      <c r="M304" s="71"/>
      <c r="N304" s="100"/>
    </row>
    <row r="305" spans="3:14" ht="12.75">
      <c r="C305" t="s">
        <v>14</v>
      </c>
      <c r="D305" s="14">
        <f>D291</f>
        <v>200000</v>
      </c>
      <c r="E305" s="99">
        <f>'1. 2001 Approved Rate Schedule'!F$81</f>
        <v>0.0599</v>
      </c>
      <c r="F305" s="71">
        <f>D305*E305</f>
        <v>11980</v>
      </c>
      <c r="H305" t="s">
        <v>14</v>
      </c>
      <c r="I305" s="154">
        <f>D305</f>
        <v>200000</v>
      </c>
      <c r="J305" s="101">
        <f>E305</f>
        <v>0.0599</v>
      </c>
      <c r="K305" s="71">
        <f>I305*J305</f>
        <v>11980</v>
      </c>
      <c r="L305" s="71"/>
      <c r="M305" s="71"/>
      <c r="N305" s="100"/>
    </row>
    <row r="306" spans="3:14" ht="25.5">
      <c r="C306" s="7" t="s">
        <v>101</v>
      </c>
      <c r="D306" s="14">
        <f>D292</f>
        <v>200000</v>
      </c>
      <c r="E306" s="99">
        <f>'1. 2001 Approved Rate Schedule'!G$81</f>
        <v>0.0305</v>
      </c>
      <c r="F306" s="71">
        <f>D306*E306</f>
        <v>6100</v>
      </c>
      <c r="H306" s="7" t="s">
        <v>101</v>
      </c>
      <c r="I306" s="14">
        <f>D306</f>
        <v>200000</v>
      </c>
      <c r="J306" s="101">
        <f>E306</f>
        <v>0.0305</v>
      </c>
      <c r="K306" s="71">
        <f>I306*J306</f>
        <v>6100</v>
      </c>
      <c r="L306" s="71"/>
      <c r="M306" s="71"/>
      <c r="N306" s="100"/>
    </row>
    <row r="307" spans="3:14" ht="38.25">
      <c r="C307" s="7" t="s">
        <v>22</v>
      </c>
      <c r="E307" s="122"/>
      <c r="F307" s="71">
        <f>F293</f>
        <v>761.7</v>
      </c>
      <c r="H307" s="7" t="s">
        <v>22</v>
      </c>
      <c r="J307" s="122"/>
      <c r="K307" s="71">
        <f>K293</f>
        <v>758</v>
      </c>
      <c r="L307" s="71"/>
      <c r="M307" s="71"/>
      <c r="N307" s="100"/>
    </row>
    <row r="308" spans="3:14" ht="12.75">
      <c r="C308" s="7"/>
      <c r="E308" s="101"/>
      <c r="F308" s="71"/>
      <c r="J308" s="122"/>
      <c r="K308" s="71"/>
      <c r="L308" s="71"/>
      <c r="M308" s="71"/>
      <c r="N308" s="100"/>
    </row>
    <row r="309" spans="3:14" ht="12.75">
      <c r="C309" s="5" t="s">
        <v>94</v>
      </c>
      <c r="F309" s="71">
        <f>SUM(F301:F308)</f>
        <v>23910.5</v>
      </c>
      <c r="H309" s="5" t="s">
        <v>94</v>
      </c>
      <c r="K309" s="71">
        <f>SUM(K301:K308)</f>
        <v>24434.04505447226</v>
      </c>
      <c r="L309" s="71"/>
      <c r="M309" s="71">
        <f>K309-F309</f>
        <v>523.5450544722589</v>
      </c>
      <c r="N309" s="103">
        <f>K309/F309-1</f>
        <v>0.021896031219433176</v>
      </c>
    </row>
    <row r="311" spans="1:13" ht="12.75">
      <c r="A311" s="5" t="s">
        <v>336</v>
      </c>
      <c r="B311" s="5" t="s">
        <v>156</v>
      </c>
      <c r="D311" s="5"/>
      <c r="E311" s="5"/>
      <c r="F311" s="132"/>
      <c r="G311" s="5" t="s">
        <v>156</v>
      </c>
      <c r="I311" s="5"/>
      <c r="J311" s="5"/>
      <c r="K311" s="132"/>
      <c r="L311" s="71"/>
      <c r="M311" s="71"/>
    </row>
    <row r="312" spans="3:14" ht="12.75">
      <c r="C312" s="5"/>
      <c r="D312" s="137" t="s">
        <v>95</v>
      </c>
      <c r="E312" s="137" t="s">
        <v>85</v>
      </c>
      <c r="F312" s="138" t="s">
        <v>86</v>
      </c>
      <c r="H312" s="5"/>
      <c r="I312" s="137" t="s">
        <v>95</v>
      </c>
      <c r="J312" s="137" t="s">
        <v>85</v>
      </c>
      <c r="K312" s="138" t="s">
        <v>86</v>
      </c>
      <c r="L312" s="71"/>
      <c r="M312" s="132" t="s">
        <v>87</v>
      </c>
      <c r="N312" s="5" t="s">
        <v>87</v>
      </c>
    </row>
    <row r="313" spans="3:14" ht="12.75">
      <c r="C313" s="5"/>
      <c r="D313" s="139"/>
      <c r="E313" s="136" t="s">
        <v>158</v>
      </c>
      <c r="F313" s="140" t="s">
        <v>88</v>
      </c>
      <c r="H313" s="5"/>
      <c r="I313" s="139"/>
      <c r="J313" s="136" t="s">
        <v>158</v>
      </c>
      <c r="K313" s="140" t="s">
        <v>88</v>
      </c>
      <c r="L313" s="71"/>
      <c r="M313" s="135" t="s">
        <v>89</v>
      </c>
      <c r="N313" s="136" t="s">
        <v>107</v>
      </c>
    </row>
    <row r="314" spans="3:13" ht="25.5">
      <c r="C314" s="7" t="s">
        <v>160</v>
      </c>
      <c r="D314">
        <v>5000</v>
      </c>
      <c r="E314" s="99">
        <f>E301</f>
        <v>0.5184</v>
      </c>
      <c r="F314" s="71">
        <f>D314*E314</f>
        <v>2592</v>
      </c>
      <c r="H314" s="7" t="s">
        <v>160</v>
      </c>
      <c r="I314">
        <f>D314</f>
        <v>5000</v>
      </c>
      <c r="J314" s="101">
        <f>J301</f>
        <v>1.2213934059630107</v>
      </c>
      <c r="K314" s="71">
        <f>I314*J314</f>
        <v>6106.967029815053</v>
      </c>
      <c r="L314" s="71"/>
      <c r="M314" s="71"/>
    </row>
    <row r="315" spans="3:14" ht="38.25">
      <c r="C315" s="7" t="s">
        <v>159</v>
      </c>
      <c r="D315">
        <f>D314</f>
        <v>5000</v>
      </c>
      <c r="E315" s="99">
        <f>'1. 2001 Approved Rate Schedule'!B$81</f>
        <v>7.89</v>
      </c>
      <c r="F315" s="71">
        <f>D315*E315</f>
        <v>39450</v>
      </c>
      <c r="H315" s="7" t="s">
        <v>159</v>
      </c>
      <c r="I315">
        <f>D315</f>
        <v>5000</v>
      </c>
      <c r="J315" s="122">
        <f>E315</f>
        <v>7.89</v>
      </c>
      <c r="K315" s="71">
        <f>I315*J315</f>
        <v>39450</v>
      </c>
      <c r="L315" s="71"/>
      <c r="M315" s="71"/>
      <c r="N315" s="100"/>
    </row>
    <row r="316" spans="3:14" ht="12.75">
      <c r="C316" s="7"/>
      <c r="E316" s="105" t="s">
        <v>85</v>
      </c>
      <c r="F316" s="71"/>
      <c r="H316" s="7"/>
      <c r="J316" s="105" t="s">
        <v>85</v>
      </c>
      <c r="K316" s="71"/>
      <c r="L316" s="71"/>
      <c r="M316" s="71"/>
      <c r="N316" s="100"/>
    </row>
    <row r="317" spans="3:14" ht="12.75">
      <c r="C317" t="s">
        <v>92</v>
      </c>
      <c r="D317" s="105" t="s">
        <v>39</v>
      </c>
      <c r="E317" s="105" t="s">
        <v>157</v>
      </c>
      <c r="F317" s="71"/>
      <c r="H317" t="s">
        <v>92</v>
      </c>
      <c r="I317" s="105" t="s">
        <v>39</v>
      </c>
      <c r="J317" s="105" t="s">
        <v>157</v>
      </c>
      <c r="K317" s="71"/>
      <c r="L317" s="71"/>
      <c r="M317" s="71"/>
      <c r="N317" s="100"/>
    </row>
    <row r="318" spans="3:14" ht="12.75">
      <c r="C318" t="s">
        <v>12</v>
      </c>
      <c r="D318" s="14">
        <f>1450000/2</f>
        <v>725000</v>
      </c>
      <c r="E318" s="99">
        <f>'1. 2001 Approved Rate Schedule'!D$81</f>
        <v>0.0713</v>
      </c>
      <c r="F318" s="71">
        <f>D318*E318</f>
        <v>51692.5</v>
      </c>
      <c r="H318" t="s">
        <v>12</v>
      </c>
      <c r="I318" s="154">
        <f>D318</f>
        <v>725000</v>
      </c>
      <c r="J318" s="101">
        <f>E318</f>
        <v>0.0713</v>
      </c>
      <c r="K318" s="71">
        <f>I318*J318</f>
        <v>51692.5</v>
      </c>
      <c r="L318" s="71"/>
      <c r="M318" s="71"/>
      <c r="N318" s="100"/>
    </row>
    <row r="319" spans="3:14" ht="25.5">
      <c r="C319" s="7" t="s">
        <v>100</v>
      </c>
      <c r="D319" s="14">
        <f>D318</f>
        <v>725000</v>
      </c>
      <c r="E319" s="99">
        <f>'1. 2001 Approved Rate Schedule'!E$81</f>
        <v>0.0418</v>
      </c>
      <c r="F319" s="71">
        <f>D319*E319</f>
        <v>30304.999999999996</v>
      </c>
      <c r="H319" s="7" t="s">
        <v>100</v>
      </c>
      <c r="I319" s="14">
        <f>D319</f>
        <v>725000</v>
      </c>
      <c r="J319" s="101">
        <f>E319</f>
        <v>0.0418</v>
      </c>
      <c r="K319" s="71">
        <f>I319*J319</f>
        <v>30304.999999999996</v>
      </c>
      <c r="L319" s="71"/>
      <c r="M319" s="71"/>
      <c r="N319" s="100"/>
    </row>
    <row r="320" spans="3:14" ht="38.25">
      <c r="C320" s="7" t="s">
        <v>22</v>
      </c>
      <c r="E320" s="122"/>
      <c r="F320" s="71">
        <f>F307</f>
        <v>761.7</v>
      </c>
      <c r="H320" s="7" t="s">
        <v>22</v>
      </c>
      <c r="J320" s="122"/>
      <c r="K320" s="71">
        <f>K307</f>
        <v>758</v>
      </c>
      <c r="L320" s="71"/>
      <c r="M320" s="71"/>
      <c r="N320" s="100"/>
    </row>
    <row r="321" spans="3:14" ht="12.75">
      <c r="C321" s="7"/>
      <c r="E321" s="101"/>
      <c r="F321" s="71"/>
      <c r="J321" s="122"/>
      <c r="K321" s="71"/>
      <c r="L321" s="71"/>
      <c r="M321" s="71"/>
      <c r="N321" s="100"/>
    </row>
    <row r="322" spans="3:14" ht="12.75">
      <c r="C322" s="5" t="s">
        <v>94</v>
      </c>
      <c r="F322" s="71">
        <f>SUM(F314:F321)</f>
        <v>124801.2</v>
      </c>
      <c r="H322" s="5" t="s">
        <v>94</v>
      </c>
      <c r="K322" s="71">
        <f>SUM(K314:K321)</f>
        <v>128312.46702981504</v>
      </c>
      <c r="L322" s="71"/>
      <c r="M322" s="71">
        <f>K322-F322</f>
        <v>3511.267029815048</v>
      </c>
      <c r="N322" s="103">
        <f>K322/F322-1</f>
        <v>0.02813488195478131</v>
      </c>
    </row>
    <row r="323" spans="3:14" ht="12.75">
      <c r="C323" s="7"/>
      <c r="E323" s="101"/>
      <c r="F323" s="71"/>
      <c r="J323" s="122"/>
      <c r="K323" s="71"/>
      <c r="L323" s="71"/>
      <c r="M323" s="71"/>
      <c r="N323" s="100"/>
    </row>
    <row r="324" spans="6:13" ht="12.75">
      <c r="F324" s="71"/>
      <c r="J324" s="122"/>
      <c r="K324" s="71"/>
      <c r="L324" s="71"/>
      <c r="M324" s="71"/>
    </row>
    <row r="325" spans="2:13" ht="12.75">
      <c r="B325" s="5" t="s">
        <v>161</v>
      </c>
      <c r="D325" s="5"/>
      <c r="E325" s="5"/>
      <c r="F325" s="132"/>
      <c r="G325" s="5" t="s">
        <v>161</v>
      </c>
      <c r="I325" s="5"/>
      <c r="J325" s="5"/>
      <c r="K325" s="132"/>
      <c r="L325" s="71"/>
      <c r="M325" s="71"/>
    </row>
    <row r="326" spans="3:14" ht="12.75">
      <c r="C326" s="5"/>
      <c r="D326" s="105" t="s">
        <v>95</v>
      </c>
      <c r="E326" s="105" t="s">
        <v>85</v>
      </c>
      <c r="F326" s="133" t="s">
        <v>86</v>
      </c>
      <c r="H326" s="5"/>
      <c r="I326" s="105" t="s">
        <v>95</v>
      </c>
      <c r="J326" s="105" t="s">
        <v>85</v>
      </c>
      <c r="K326" s="133" t="s">
        <v>86</v>
      </c>
      <c r="L326" s="71"/>
      <c r="M326" s="132" t="s">
        <v>87</v>
      </c>
      <c r="N326" s="5" t="s">
        <v>87</v>
      </c>
    </row>
    <row r="327" spans="3:14" ht="12.75">
      <c r="C327" s="5"/>
      <c r="D327" s="139"/>
      <c r="E327" s="136" t="s">
        <v>158</v>
      </c>
      <c r="F327" s="140" t="s">
        <v>88</v>
      </c>
      <c r="H327" s="5"/>
      <c r="I327" s="139"/>
      <c r="J327" s="136" t="s">
        <v>158</v>
      </c>
      <c r="K327" s="140" t="s">
        <v>88</v>
      </c>
      <c r="L327" s="71"/>
      <c r="M327" s="135" t="s">
        <v>89</v>
      </c>
      <c r="N327" s="136" t="s">
        <v>107</v>
      </c>
    </row>
    <row r="328" spans="3:13" ht="25.5">
      <c r="C328" s="7" t="s">
        <v>160</v>
      </c>
      <c r="D328">
        <f>D314</f>
        <v>5000</v>
      </c>
      <c r="E328" s="99">
        <f>E314</f>
        <v>0.5184</v>
      </c>
      <c r="F328" s="71">
        <f>D328*E328</f>
        <v>2592</v>
      </c>
      <c r="H328" s="7" t="s">
        <v>160</v>
      </c>
      <c r="I328">
        <f>D328</f>
        <v>5000</v>
      </c>
      <c r="J328" s="101">
        <f>J314</f>
        <v>1.2213934059630107</v>
      </c>
      <c r="K328" s="71">
        <f>I328*J328</f>
        <v>6106.967029815053</v>
      </c>
      <c r="L328" s="71"/>
      <c r="M328" s="71"/>
    </row>
    <row r="329" spans="3:14" ht="38.25">
      <c r="C329" s="7" t="s">
        <v>159</v>
      </c>
      <c r="D329">
        <f>D315</f>
        <v>5000</v>
      </c>
      <c r="E329" s="99">
        <f>'1. 2001 Approved Rate Schedule'!C$81</f>
        <v>6.24</v>
      </c>
      <c r="F329" s="71">
        <f>D329*E329</f>
        <v>31200</v>
      </c>
      <c r="H329" s="7" t="s">
        <v>159</v>
      </c>
      <c r="I329">
        <f>D329</f>
        <v>5000</v>
      </c>
      <c r="J329" s="122">
        <f>E329</f>
        <v>6.24</v>
      </c>
      <c r="K329" s="71">
        <f>I329*J329</f>
        <v>31200</v>
      </c>
      <c r="L329" s="71"/>
      <c r="M329" s="71"/>
      <c r="N329" s="100"/>
    </row>
    <row r="330" spans="3:14" ht="12.75">
      <c r="C330" s="7"/>
      <c r="E330" s="105" t="s">
        <v>85</v>
      </c>
      <c r="F330" s="71"/>
      <c r="H330" s="7"/>
      <c r="J330" s="105" t="s">
        <v>85</v>
      </c>
      <c r="K330" s="71"/>
      <c r="L330" s="71"/>
      <c r="M330" s="71"/>
      <c r="N330" s="100"/>
    </row>
    <row r="331" spans="3:14" ht="12.75">
      <c r="C331" t="s">
        <v>92</v>
      </c>
      <c r="D331" s="105" t="s">
        <v>39</v>
      </c>
      <c r="E331" s="105" t="s">
        <v>157</v>
      </c>
      <c r="F331" s="71"/>
      <c r="H331" t="s">
        <v>92</v>
      </c>
      <c r="I331" s="105" t="s">
        <v>39</v>
      </c>
      <c r="J331" s="105" t="s">
        <v>157</v>
      </c>
      <c r="K331" s="71"/>
      <c r="L331" s="71"/>
      <c r="M331" s="71"/>
      <c r="N331" s="100"/>
    </row>
    <row r="332" spans="3:14" ht="12.75">
      <c r="C332" t="s">
        <v>14</v>
      </c>
      <c r="D332" s="14">
        <f>D318</f>
        <v>725000</v>
      </c>
      <c r="E332" s="99">
        <f>'1. 2001 Approved Rate Schedule'!F$81</f>
        <v>0.0599</v>
      </c>
      <c r="F332" s="71">
        <f>D332*E332</f>
        <v>43427.5</v>
      </c>
      <c r="H332" t="s">
        <v>14</v>
      </c>
      <c r="I332" s="154">
        <f>D332</f>
        <v>725000</v>
      </c>
      <c r="J332" s="101">
        <f>E332</f>
        <v>0.0599</v>
      </c>
      <c r="K332" s="71">
        <f>I332*J332</f>
        <v>43427.5</v>
      </c>
      <c r="L332" s="71"/>
      <c r="M332" s="71"/>
      <c r="N332" s="100"/>
    </row>
    <row r="333" spans="3:14" ht="25.5">
      <c r="C333" s="7" t="s">
        <v>101</v>
      </c>
      <c r="D333" s="14">
        <f>D319</f>
        <v>725000</v>
      </c>
      <c r="E333" s="99">
        <f>'1. 2001 Approved Rate Schedule'!G$81</f>
        <v>0.0305</v>
      </c>
      <c r="F333" s="71">
        <f>D333*E333</f>
        <v>22112.5</v>
      </c>
      <c r="H333" s="7" t="s">
        <v>101</v>
      </c>
      <c r="I333" s="14">
        <f>D333</f>
        <v>725000</v>
      </c>
      <c r="J333" s="101">
        <f>E333</f>
        <v>0.0305</v>
      </c>
      <c r="K333" s="71">
        <f>I333*J333</f>
        <v>22112.5</v>
      </c>
      <c r="L333" s="71"/>
      <c r="M333" s="71"/>
      <c r="N333" s="100"/>
    </row>
    <row r="334" spans="3:14" ht="38.25">
      <c r="C334" s="7" t="s">
        <v>22</v>
      </c>
      <c r="E334" s="122"/>
      <c r="F334" s="71">
        <f>F320</f>
        <v>761.7</v>
      </c>
      <c r="H334" s="7" t="s">
        <v>22</v>
      </c>
      <c r="J334" s="122"/>
      <c r="K334" s="71">
        <f>K320</f>
        <v>758</v>
      </c>
      <c r="L334" s="71"/>
      <c r="M334" s="71"/>
      <c r="N334" s="100"/>
    </row>
    <row r="335" spans="3:14" ht="12.75">
      <c r="C335" s="7"/>
      <c r="E335" s="101"/>
      <c r="F335" s="71"/>
      <c r="J335" s="122"/>
      <c r="K335" s="71"/>
      <c r="L335" s="71"/>
      <c r="M335" s="71"/>
      <c r="N335" s="100"/>
    </row>
    <row r="336" spans="3:14" ht="12.75">
      <c r="C336" s="5" t="s">
        <v>94</v>
      </c>
      <c r="F336" s="71">
        <f>SUM(F328:F335)</f>
        <v>100093.7</v>
      </c>
      <c r="H336" s="5" t="s">
        <v>94</v>
      </c>
      <c r="K336" s="71">
        <f>SUM(K328:K335)</f>
        <v>103604.96702981504</v>
      </c>
      <c r="L336" s="71"/>
      <c r="M336" s="71">
        <f>K336-F336</f>
        <v>3511.267029815048</v>
      </c>
      <c r="N336" s="103">
        <f>K336/F336-1</f>
        <v>0.035079800525058547</v>
      </c>
    </row>
  </sheetData>
  <sheetProtection/>
  <printOptions horizontalCentered="1"/>
  <pageMargins left="0.11811023622047245" right="0.11811023622047245" top="0.984251968503937" bottom="0.7874015748031497" header="0.5118110236220472" footer="0.5118110236220472"/>
  <pageSetup fitToHeight="11" horizontalDpi="600" verticalDpi="600" orientation="portrait" scale="54" r:id="rId1"/>
  <headerFooter alignWithMargins="0">
    <oddHeader>&amp;ROrillia Power Distribution Corporation
EB-2011-0191
Filed: October 28, 2011
Appendix K</oddHeader>
    <oddFooter>&amp;C&amp;F
&amp;A&amp;RPage &amp;P
of &amp;N</oddFooter>
  </headerFooter>
  <rowBreaks count="5" manualBreakCount="5">
    <brk id="54" max="13" man="1"/>
    <brk id="105" max="13" man="1"/>
    <brk id="210" max="13" man="1"/>
    <brk id="250" max="255" man="1"/>
    <brk id="296" max="13" man="1"/>
  </rowBreaks>
</worksheet>
</file>

<file path=xl/worksheets/sheet17.xml><?xml version="1.0" encoding="utf-8"?>
<worksheet xmlns="http://schemas.openxmlformats.org/spreadsheetml/2006/main" xmlns:r="http://schemas.openxmlformats.org/officeDocument/2006/relationships">
  <dimension ref="A1:H103"/>
  <sheetViews>
    <sheetView zoomScale="75" zoomScaleNormal="75" zoomScalePageLayoutView="0" workbookViewId="0" topLeftCell="A1">
      <selection activeCell="F35" sqref="F35"/>
    </sheetView>
  </sheetViews>
  <sheetFormatPr defaultColWidth="9.140625" defaultRowHeight="12.75"/>
  <cols>
    <col min="1" max="1" width="16.57421875" style="0" customWidth="1"/>
    <col min="2" max="2" width="11.140625" style="0" customWidth="1"/>
    <col min="3" max="3" width="13.421875" style="0" customWidth="1"/>
    <col min="4" max="4" width="28.28125" style="0" customWidth="1"/>
    <col min="5" max="5" width="23.00390625" style="0" customWidth="1"/>
    <col min="6" max="6" width="13.421875" style="0" customWidth="1"/>
    <col min="7" max="7" width="7.140625" style="0" customWidth="1"/>
  </cols>
  <sheetData>
    <row r="1" spans="1:5" ht="15.75">
      <c r="A1" s="30"/>
      <c r="B1" s="36"/>
      <c r="C1" s="36"/>
      <c r="D1" s="163" t="str">
        <f>'[4]1. Dec. 31, 2002 Reg. Assets'!B3</f>
        <v>ORILLIA POWER DISTRIBUTION CORPORATION</v>
      </c>
      <c r="E1" s="36"/>
    </row>
    <row r="2" spans="1:5" ht="15">
      <c r="A2" s="36"/>
      <c r="B2" s="36"/>
      <c r="C2" s="36"/>
      <c r="D2" s="162" t="s">
        <v>227</v>
      </c>
      <c r="E2" s="36"/>
    </row>
    <row r="3" spans="1:5" ht="15.75">
      <c r="A3" s="130"/>
      <c r="E3" s="130"/>
    </row>
    <row r="4" spans="1:6" ht="15.75">
      <c r="A4" s="130"/>
      <c r="D4" s="36"/>
      <c r="E4" s="130"/>
      <c r="F4" s="12" t="s">
        <v>359</v>
      </c>
    </row>
    <row r="5" spans="1:6" ht="15.75">
      <c r="A5" s="30"/>
      <c r="D5" s="36"/>
      <c r="F5" s="12" t="s">
        <v>360</v>
      </c>
    </row>
    <row r="6" spans="1:4" ht="15.75">
      <c r="A6" s="130"/>
      <c r="D6" s="36"/>
    </row>
    <row r="7" spans="1:4" ht="15.75">
      <c r="A7" s="67" t="s">
        <v>234</v>
      </c>
      <c r="D7" s="36"/>
    </row>
    <row r="8" spans="1:5" ht="15.75">
      <c r="A8" s="149" t="s">
        <v>228</v>
      </c>
      <c r="B8" s="36"/>
      <c r="C8" s="30"/>
      <c r="D8" s="36"/>
      <c r="E8" s="36"/>
    </row>
    <row r="9" spans="1:5" ht="15">
      <c r="A9" s="149" t="s">
        <v>229</v>
      </c>
      <c r="B9" s="36"/>
      <c r="C9" s="36"/>
      <c r="D9" s="36"/>
      <c r="E9" s="36"/>
    </row>
    <row r="10" spans="1:5" ht="15">
      <c r="A10" s="149" t="s">
        <v>230</v>
      </c>
      <c r="B10" s="36"/>
      <c r="C10" s="36"/>
      <c r="D10" s="36"/>
      <c r="E10" s="36"/>
    </row>
    <row r="11" spans="1:5" ht="15">
      <c r="A11" s="149" t="s">
        <v>231</v>
      </c>
      <c r="B11" s="36"/>
      <c r="C11" s="36"/>
      <c r="D11" s="36"/>
      <c r="E11" s="36"/>
    </row>
    <row r="12" spans="1:5" ht="15">
      <c r="A12" s="149" t="s">
        <v>232</v>
      </c>
      <c r="B12" s="36"/>
      <c r="C12" s="36"/>
      <c r="D12" s="36"/>
      <c r="E12" s="36"/>
    </row>
    <row r="13" spans="1:5" ht="15">
      <c r="A13" s="149" t="s">
        <v>233</v>
      </c>
      <c r="B13" s="36"/>
      <c r="C13" s="36"/>
      <c r="D13" s="36"/>
      <c r="E13" s="36"/>
    </row>
    <row r="14" spans="1:5" ht="15">
      <c r="A14" s="149"/>
      <c r="B14" s="36"/>
      <c r="C14" s="36"/>
      <c r="D14" s="36"/>
      <c r="E14" s="36"/>
    </row>
    <row r="15" spans="1:5" ht="15">
      <c r="A15" s="149"/>
      <c r="B15" s="36"/>
      <c r="C15" s="36"/>
      <c r="D15" s="36"/>
      <c r="E15" s="36"/>
    </row>
    <row r="16" spans="1:5" ht="15">
      <c r="A16" s="149"/>
      <c r="B16" s="36"/>
      <c r="C16" s="36"/>
      <c r="D16" s="36"/>
      <c r="E16" s="36"/>
    </row>
    <row r="17" spans="1:7" ht="15.75">
      <c r="A17" s="67" t="s">
        <v>6</v>
      </c>
      <c r="B17" s="155"/>
      <c r="C17" s="156"/>
      <c r="D17" s="30"/>
      <c r="E17" s="157"/>
      <c r="G17" s="16"/>
    </row>
    <row r="18" spans="1:7" ht="15">
      <c r="A18" s="36"/>
      <c r="B18" s="157"/>
      <c r="C18" s="157"/>
      <c r="D18" s="158"/>
      <c r="E18" s="157"/>
      <c r="F18" s="16"/>
      <c r="G18" s="16"/>
    </row>
    <row r="19" spans="1:8" ht="15">
      <c r="A19" s="36"/>
      <c r="B19" s="159"/>
      <c r="C19" s="158" t="s">
        <v>235</v>
      </c>
      <c r="E19" s="160" t="s">
        <v>238</v>
      </c>
      <c r="F19" s="19">
        <f>'14. Transition Cost Adder Sch'!B18</f>
        <v>16.6</v>
      </c>
      <c r="G19" s="22"/>
      <c r="H19" s="22"/>
    </row>
    <row r="20" spans="1:7" ht="15">
      <c r="A20" s="36"/>
      <c r="B20" s="157"/>
      <c r="C20" s="158" t="s">
        <v>236</v>
      </c>
      <c r="E20" s="160" t="s">
        <v>239</v>
      </c>
      <c r="F20" s="16">
        <f>'14. Transition Cost Adder Sch'!B16</f>
        <v>0.010861415765246307</v>
      </c>
      <c r="G20" s="16"/>
    </row>
    <row r="21" spans="1:8" ht="15">
      <c r="A21" s="36"/>
      <c r="B21" s="159"/>
      <c r="C21" s="158" t="s">
        <v>237</v>
      </c>
      <c r="E21" s="160" t="s">
        <v>239</v>
      </c>
      <c r="F21" s="16">
        <f>'1. 2001 Approved Rate Schedule'!B20</f>
        <v>0.0586</v>
      </c>
      <c r="G21" s="93"/>
      <c r="H21" s="22"/>
    </row>
    <row r="22" spans="1:7" ht="15">
      <c r="A22" s="36"/>
      <c r="B22" s="157"/>
      <c r="C22" s="157"/>
      <c r="D22" s="157"/>
      <c r="E22" s="157"/>
      <c r="F22" s="16"/>
      <c r="G22" s="16"/>
    </row>
    <row r="23" spans="1:7" ht="15">
      <c r="A23" s="36"/>
      <c r="B23" s="157"/>
      <c r="C23" s="157"/>
      <c r="D23" s="157"/>
      <c r="E23" s="157"/>
      <c r="F23" s="16"/>
      <c r="G23" s="16"/>
    </row>
    <row r="24" spans="1:7" ht="15.75">
      <c r="A24" s="67" t="s">
        <v>18</v>
      </c>
      <c r="B24" s="155"/>
      <c r="C24" s="156"/>
      <c r="D24" s="158"/>
      <c r="E24" s="157"/>
      <c r="F24" s="16"/>
      <c r="G24" s="16"/>
    </row>
    <row r="25" spans="1:7" ht="15">
      <c r="A25" s="36"/>
      <c r="B25" s="157"/>
      <c r="C25" s="157"/>
      <c r="D25" s="158"/>
      <c r="E25" s="157"/>
      <c r="F25" s="16"/>
      <c r="G25" s="16"/>
    </row>
    <row r="26" spans="1:8" ht="15">
      <c r="A26" s="36"/>
      <c r="B26" s="159"/>
      <c r="C26" s="158" t="s">
        <v>235</v>
      </c>
      <c r="E26" s="160" t="s">
        <v>238</v>
      </c>
      <c r="F26" s="19">
        <f>'14. Transition Cost Adder Sch'!B41</f>
        <v>39.68</v>
      </c>
      <c r="G26" s="23"/>
      <c r="H26" s="22"/>
    </row>
    <row r="27" spans="1:7" ht="15">
      <c r="A27" s="36"/>
      <c r="B27" s="157"/>
      <c r="C27" s="158" t="s">
        <v>236</v>
      </c>
      <c r="E27" s="160" t="s">
        <v>239</v>
      </c>
      <c r="F27" s="16">
        <f>'14. Transition Cost Adder Sch'!B39</f>
        <v>0.013841018867831963</v>
      </c>
      <c r="G27" s="23"/>
    </row>
    <row r="28" spans="1:8" ht="15">
      <c r="A28" s="36"/>
      <c r="B28" s="159"/>
      <c r="C28" s="158" t="s">
        <v>237</v>
      </c>
      <c r="E28" s="160" t="s">
        <v>239</v>
      </c>
      <c r="F28" s="16">
        <f>'1. 2001 Approved Rate Schedule'!B43</f>
        <v>0.0586</v>
      </c>
      <c r="G28" s="23"/>
      <c r="H28" s="22"/>
    </row>
    <row r="29" spans="1:7" ht="15">
      <c r="A29" s="36"/>
      <c r="B29" s="157"/>
      <c r="C29" s="158"/>
      <c r="D29" s="158"/>
      <c r="E29" s="160"/>
      <c r="F29" s="16"/>
      <c r="G29" s="16"/>
    </row>
    <row r="30" spans="1:7" ht="15.75">
      <c r="A30" s="67" t="s">
        <v>358</v>
      </c>
      <c r="B30" s="155"/>
      <c r="C30" s="156"/>
      <c r="D30" s="158"/>
      <c r="E30" s="157"/>
      <c r="F30" s="16"/>
      <c r="G30" s="16"/>
    </row>
    <row r="31" spans="1:7" ht="15">
      <c r="A31" s="36"/>
      <c r="B31" s="157"/>
      <c r="C31" s="157"/>
      <c r="D31" s="158"/>
      <c r="E31" s="157"/>
      <c r="F31" s="16"/>
      <c r="G31" s="16"/>
    </row>
    <row r="32" spans="1:7" ht="15">
      <c r="A32" s="36"/>
      <c r="B32" s="159"/>
      <c r="C32" s="158" t="s">
        <v>235</v>
      </c>
      <c r="E32" s="160" t="s">
        <v>238</v>
      </c>
      <c r="F32" s="19">
        <f>F26</f>
        <v>39.68</v>
      </c>
      <c r="G32" s="16"/>
    </row>
    <row r="33" spans="1:7" ht="15">
      <c r="A33" s="36"/>
      <c r="B33" s="157"/>
      <c r="C33" s="158" t="s">
        <v>236</v>
      </c>
      <c r="E33" s="160" t="s">
        <v>239</v>
      </c>
      <c r="F33" s="16">
        <f>F27</f>
        <v>0.013841018867831963</v>
      </c>
      <c r="G33" s="16"/>
    </row>
    <row r="34" spans="1:7" ht="15">
      <c r="A34" s="36"/>
      <c r="B34" s="159"/>
      <c r="C34" s="158" t="s">
        <v>237</v>
      </c>
      <c r="E34" s="160" t="s">
        <v>239</v>
      </c>
      <c r="F34" s="16">
        <f>F28</f>
        <v>0.0586</v>
      </c>
      <c r="G34" s="16"/>
    </row>
    <row r="35" spans="1:7" ht="15">
      <c r="A35" s="36"/>
      <c r="B35" s="157"/>
      <c r="C35" s="157"/>
      <c r="D35" s="158"/>
      <c r="E35" s="157"/>
      <c r="F35" s="16"/>
      <c r="G35" s="16"/>
    </row>
    <row r="36" spans="1:7" ht="15.75">
      <c r="A36" s="67" t="s">
        <v>244</v>
      </c>
      <c r="B36" s="155"/>
      <c r="C36" s="156"/>
      <c r="D36" s="158"/>
      <c r="E36" s="157"/>
      <c r="F36" s="16"/>
      <c r="G36" s="16"/>
    </row>
    <row r="37" spans="1:7" ht="15">
      <c r="A37" s="36"/>
      <c r="B37" s="157"/>
      <c r="C37" s="157"/>
      <c r="D37" s="158"/>
      <c r="E37" s="157"/>
      <c r="F37" s="16"/>
      <c r="G37" s="16"/>
    </row>
    <row r="38" spans="1:7" ht="15">
      <c r="A38" s="36"/>
      <c r="B38" s="159"/>
      <c r="C38" s="158" t="s">
        <v>235</v>
      </c>
      <c r="E38" s="160" t="s">
        <v>238</v>
      </c>
      <c r="F38" s="19">
        <f>'14. Transition Cost Adder Sch'!B64</f>
        <v>394.6</v>
      </c>
      <c r="G38" s="16"/>
    </row>
    <row r="39" spans="1:7" ht="15">
      <c r="A39" s="36"/>
      <c r="B39" s="157"/>
      <c r="C39" s="158" t="s">
        <v>236</v>
      </c>
      <c r="E39" s="160" t="s">
        <v>245</v>
      </c>
      <c r="F39" s="16">
        <f>'14. Transition Cost Adder Sch'!B62</f>
        <v>4.4264288304869055</v>
      </c>
      <c r="G39" s="16"/>
    </row>
    <row r="40" spans="1:7" ht="15">
      <c r="A40" s="36"/>
      <c r="B40" s="159"/>
      <c r="C40" s="158" t="s">
        <v>246</v>
      </c>
      <c r="E40" s="160" t="s">
        <v>245</v>
      </c>
      <c r="F40" s="16">
        <f>'1. 2001 Approved Rate Schedule'!B66</f>
        <v>5.7218</v>
      </c>
      <c r="G40" s="16"/>
    </row>
    <row r="41" spans="1:7" ht="15">
      <c r="A41" s="36"/>
      <c r="B41" s="157"/>
      <c r="C41" s="158" t="s">
        <v>247</v>
      </c>
      <c r="D41" s="158"/>
      <c r="E41" s="160" t="s">
        <v>239</v>
      </c>
      <c r="F41" s="16">
        <f>'1. 2001 Approved Rate Schedule'!B68</f>
        <v>0.0412</v>
      </c>
      <c r="G41" s="16"/>
    </row>
    <row r="42" spans="1:7" ht="15">
      <c r="A42" s="36"/>
      <c r="B42" s="160"/>
      <c r="C42" s="158"/>
      <c r="D42" s="158"/>
      <c r="E42" s="160"/>
      <c r="F42" s="16"/>
      <c r="G42" s="16"/>
    </row>
    <row r="43" spans="1:7" ht="15">
      <c r="A43" s="36"/>
      <c r="B43" s="157"/>
      <c r="C43" s="157"/>
      <c r="D43" s="158"/>
      <c r="E43" s="157"/>
      <c r="F43" s="16"/>
      <c r="G43" s="16"/>
    </row>
    <row r="44" spans="1:7" ht="15.75">
      <c r="A44" s="67" t="s">
        <v>299</v>
      </c>
      <c r="B44" s="157"/>
      <c r="C44" s="157"/>
      <c r="D44" s="158"/>
      <c r="E44" s="157"/>
      <c r="F44" s="16"/>
      <c r="G44" s="16"/>
    </row>
    <row r="45" spans="2:7" ht="15">
      <c r="B45" s="155"/>
      <c r="C45" s="156"/>
      <c r="D45" s="158"/>
      <c r="E45" s="157"/>
      <c r="F45" s="16"/>
      <c r="G45" s="16"/>
    </row>
    <row r="46" spans="1:7" ht="15.75">
      <c r="A46" s="30"/>
      <c r="B46" s="157"/>
      <c r="C46" s="158" t="s">
        <v>235</v>
      </c>
      <c r="E46" s="160" t="s">
        <v>238</v>
      </c>
      <c r="F46" s="19">
        <f>'14. Transition Cost Adder Sch'!B76</f>
        <v>758</v>
      </c>
      <c r="G46" s="16"/>
    </row>
    <row r="47" spans="1:7" ht="15">
      <c r="A47" s="36"/>
      <c r="B47" s="159"/>
      <c r="C47" s="158" t="s">
        <v>236</v>
      </c>
      <c r="E47" s="160" t="s">
        <v>245</v>
      </c>
      <c r="F47" s="16">
        <f>'14. Transition Cost Adder Sch'!B74</f>
        <v>1.2213934059630107</v>
      </c>
      <c r="G47" s="16"/>
    </row>
    <row r="48" spans="1:7" ht="15">
      <c r="A48" s="36"/>
      <c r="B48" s="159"/>
      <c r="C48" s="157" t="s">
        <v>240</v>
      </c>
      <c r="E48" s="160" t="s">
        <v>245</v>
      </c>
      <c r="F48" s="16">
        <f>'1. 2001 Approved Rate Schedule'!B81</f>
        <v>7.89</v>
      </c>
      <c r="G48" s="16"/>
    </row>
    <row r="49" spans="1:7" ht="15">
      <c r="A49" s="36"/>
      <c r="B49" s="159"/>
      <c r="C49" s="164" t="s">
        <v>242</v>
      </c>
      <c r="E49" s="160" t="s">
        <v>245</v>
      </c>
      <c r="F49" s="16">
        <f>'1. 2001 Approved Rate Schedule'!C81</f>
        <v>6.24</v>
      </c>
      <c r="G49" s="16"/>
    </row>
    <row r="50" spans="1:7" ht="15">
      <c r="A50" s="36"/>
      <c r="B50" s="159"/>
      <c r="C50" s="157" t="s">
        <v>240</v>
      </c>
      <c r="D50" s="157"/>
      <c r="E50" s="160" t="s">
        <v>239</v>
      </c>
      <c r="F50" s="16">
        <f>'1. 2001 Approved Rate Schedule'!D81</f>
        <v>0.0713</v>
      </c>
      <c r="G50" s="16"/>
    </row>
    <row r="51" spans="1:7" ht="15">
      <c r="A51" s="36"/>
      <c r="B51" s="157"/>
      <c r="C51" s="164" t="s">
        <v>241</v>
      </c>
      <c r="D51" s="161"/>
      <c r="E51" s="160" t="s">
        <v>239</v>
      </c>
      <c r="F51" s="16">
        <f>'1. 2001 Approved Rate Schedule'!E81</f>
        <v>0.0418</v>
      </c>
      <c r="G51" s="16"/>
    </row>
    <row r="52" spans="1:7" ht="15">
      <c r="A52" s="36"/>
      <c r="B52" s="160"/>
      <c r="C52" s="164" t="s">
        <v>242</v>
      </c>
      <c r="D52" s="161"/>
      <c r="E52" s="160" t="s">
        <v>239</v>
      </c>
      <c r="F52" s="16">
        <f>'1. 2001 Approved Rate Schedule'!F81</f>
        <v>0.0599</v>
      </c>
      <c r="G52" s="116"/>
    </row>
    <row r="53" spans="1:7" ht="15">
      <c r="A53" s="36"/>
      <c r="B53" s="160"/>
      <c r="C53" s="164" t="s">
        <v>243</v>
      </c>
      <c r="D53" s="161"/>
      <c r="E53" s="160" t="s">
        <v>239</v>
      </c>
      <c r="F53" s="16">
        <f>'1. 2001 Approved Rate Schedule'!G81</f>
        <v>0.0305</v>
      </c>
      <c r="G53" s="116"/>
    </row>
    <row r="54" spans="1:7" ht="15.75">
      <c r="A54" s="30"/>
      <c r="B54" s="160"/>
      <c r="C54" s="160"/>
      <c r="D54" s="160"/>
      <c r="E54" s="160"/>
      <c r="F54" s="116"/>
      <c r="G54" s="116"/>
    </row>
    <row r="55" spans="1:7" ht="15.75" customHeight="1">
      <c r="A55" s="67" t="s">
        <v>342</v>
      </c>
      <c r="B55" s="160"/>
      <c r="C55" s="160"/>
      <c r="D55" s="160"/>
      <c r="E55" s="160"/>
      <c r="F55" s="116"/>
      <c r="G55" s="116"/>
    </row>
    <row r="56" spans="1:7" ht="12" customHeight="1">
      <c r="A56" s="30"/>
      <c r="B56" s="160"/>
      <c r="C56" s="160"/>
      <c r="D56" s="160"/>
      <c r="E56" s="160"/>
      <c r="F56" s="116"/>
      <c r="G56" s="116"/>
    </row>
    <row r="57" spans="1:7" ht="15.75">
      <c r="A57" s="30"/>
      <c r="B57" s="160"/>
      <c r="C57" s="158" t="s">
        <v>343</v>
      </c>
      <c r="E57" s="160" t="s">
        <v>245</v>
      </c>
      <c r="F57" s="19">
        <v>1</v>
      </c>
      <c r="G57" s="116"/>
    </row>
    <row r="58" spans="1:7" ht="15" customHeight="1">
      <c r="A58" s="30"/>
      <c r="B58" s="157"/>
      <c r="C58" s="158" t="s">
        <v>235</v>
      </c>
      <c r="E58" s="160" t="s">
        <v>238</v>
      </c>
      <c r="F58" s="19">
        <f>F38</f>
        <v>394.6</v>
      </c>
      <c r="G58" s="16"/>
    </row>
    <row r="59" spans="2:7" ht="15">
      <c r="B59" s="157"/>
      <c r="C59" s="158" t="s">
        <v>236</v>
      </c>
      <c r="E59" s="160" t="s">
        <v>245</v>
      </c>
      <c r="F59" s="16">
        <f>F39</f>
        <v>4.4264288304869055</v>
      </c>
      <c r="G59" s="16"/>
    </row>
    <row r="60" spans="2:7" ht="15">
      <c r="B60" s="157"/>
      <c r="C60" s="158"/>
      <c r="E60" s="160"/>
      <c r="F60" s="16"/>
      <c r="G60" s="16"/>
    </row>
    <row r="61" spans="2:7" ht="15">
      <c r="B61" s="157"/>
      <c r="C61" s="158" t="s">
        <v>356</v>
      </c>
      <c r="E61" s="160"/>
      <c r="F61" s="16"/>
      <c r="G61" s="16"/>
    </row>
    <row r="62" spans="1:7" ht="15">
      <c r="A62" s="36"/>
      <c r="B62" s="159"/>
      <c r="C62" s="158" t="s">
        <v>345</v>
      </c>
      <c r="D62" s="158"/>
      <c r="E62" s="160" t="s">
        <v>239</v>
      </c>
      <c r="F62" s="233">
        <f>F41</f>
        <v>0.0412</v>
      </c>
      <c r="G62" s="16"/>
    </row>
    <row r="63" spans="1:7" ht="15">
      <c r="A63" s="36"/>
      <c r="B63" s="159"/>
      <c r="C63" s="158" t="s">
        <v>344</v>
      </c>
      <c r="E63" s="160" t="s">
        <v>245</v>
      </c>
      <c r="F63" s="233">
        <f>F40</f>
        <v>5.7218</v>
      </c>
      <c r="G63" s="16"/>
    </row>
    <row r="64" spans="1:7" ht="15">
      <c r="A64" s="36"/>
      <c r="B64" s="157"/>
      <c r="C64" s="158"/>
      <c r="D64" s="158"/>
      <c r="E64" s="160"/>
      <c r="F64" s="233"/>
      <c r="G64" s="16"/>
    </row>
    <row r="65" spans="1:7" ht="15">
      <c r="A65" s="36"/>
      <c r="B65" s="157"/>
      <c r="C65" s="158" t="s">
        <v>357</v>
      </c>
      <c r="D65" s="158"/>
      <c r="E65" s="160"/>
      <c r="F65" s="233"/>
      <c r="G65" s="16"/>
    </row>
    <row r="66" spans="1:7" ht="15">
      <c r="A66" s="36"/>
      <c r="B66" s="159"/>
      <c r="C66" s="157" t="str">
        <f>C51</f>
        <v>Cost of Power - Winter Off Peak</v>
      </c>
      <c r="E66" s="160" t="s">
        <v>239</v>
      </c>
      <c r="F66" s="16">
        <f>F51</f>
        <v>0.0418</v>
      </c>
      <c r="G66" s="16"/>
    </row>
    <row r="67" spans="1:7" ht="15">
      <c r="A67" s="36"/>
      <c r="B67" s="157"/>
      <c r="C67" s="157" t="str">
        <f>C53</f>
        <v>Cost of Power - Summer Off Peak</v>
      </c>
      <c r="D67" s="157"/>
      <c r="E67" s="160" t="s">
        <v>239</v>
      </c>
      <c r="F67" s="16">
        <f>F53</f>
        <v>0.0305</v>
      </c>
      <c r="G67" s="16"/>
    </row>
    <row r="68" spans="1:7" ht="15">
      <c r="A68" s="36"/>
      <c r="B68" s="160"/>
      <c r="C68" s="164"/>
      <c r="D68" s="161"/>
      <c r="E68" s="160"/>
      <c r="F68" s="16"/>
      <c r="G68" s="116"/>
    </row>
    <row r="69" spans="1:7" ht="15">
      <c r="A69" s="36"/>
      <c r="B69" s="157"/>
      <c r="C69" s="157"/>
      <c r="D69" s="158"/>
      <c r="E69" s="157"/>
      <c r="F69" s="16"/>
      <c r="G69" s="16"/>
    </row>
    <row r="70" spans="1:7" ht="15.75">
      <c r="A70" s="67" t="s">
        <v>300</v>
      </c>
      <c r="B70" s="159"/>
      <c r="C70" s="157"/>
      <c r="D70" s="158"/>
      <c r="E70" s="157"/>
      <c r="F70" s="16"/>
      <c r="G70" s="16"/>
    </row>
    <row r="71" spans="1:7" ht="15">
      <c r="A71" s="36"/>
      <c r="B71" s="157"/>
      <c r="C71" s="157"/>
      <c r="D71" s="158"/>
      <c r="E71" s="157"/>
      <c r="F71" s="16"/>
      <c r="G71" s="16"/>
    </row>
    <row r="72" spans="1:7" ht="15">
      <c r="A72" s="36"/>
      <c r="B72" s="159"/>
      <c r="C72" s="158" t="s">
        <v>235</v>
      </c>
      <c r="E72" s="160" t="s">
        <v>238</v>
      </c>
      <c r="F72" s="19">
        <f>'14. Transition Cost Adder Sch'!B115</f>
        <v>4.066818473396727</v>
      </c>
      <c r="G72" s="16"/>
    </row>
    <row r="73" spans="1:7" ht="15">
      <c r="A73" s="36"/>
      <c r="B73" s="157"/>
      <c r="C73" s="158" t="s">
        <v>236</v>
      </c>
      <c r="E73" s="160" t="s">
        <v>245</v>
      </c>
      <c r="F73" s="16">
        <f>'14. Transition Cost Adder Sch'!B113</f>
        <v>7.991036645961858</v>
      </c>
      <c r="G73" s="16"/>
    </row>
    <row r="74" spans="1:7" ht="15">
      <c r="A74" s="36"/>
      <c r="B74" s="157"/>
      <c r="C74" s="158" t="s">
        <v>246</v>
      </c>
      <c r="E74" s="160" t="s">
        <v>245</v>
      </c>
      <c r="F74" s="16">
        <f>'1. 2001 Approved Rate Schedule'!B117</f>
        <v>18.0686</v>
      </c>
      <c r="G74" s="16"/>
    </row>
    <row r="75" spans="1:7" ht="15">
      <c r="A75" s="36"/>
      <c r="B75" s="157"/>
      <c r="C75" s="157"/>
      <c r="D75" s="158"/>
      <c r="E75" s="157"/>
      <c r="F75" s="16"/>
      <c r="G75" s="16"/>
    </row>
    <row r="76" spans="1:7" ht="15.75">
      <c r="A76" s="30"/>
      <c r="B76" s="157"/>
      <c r="C76" s="157"/>
      <c r="D76" s="158"/>
      <c r="E76" s="157"/>
      <c r="F76" s="16"/>
      <c r="G76" s="16"/>
    </row>
    <row r="77" spans="1:7" ht="15.75">
      <c r="A77" s="67" t="s">
        <v>301</v>
      </c>
      <c r="B77" s="159"/>
      <c r="C77" s="157"/>
      <c r="D77" s="158"/>
      <c r="E77" s="157"/>
      <c r="F77" s="16"/>
      <c r="G77" s="16"/>
    </row>
    <row r="78" spans="1:7" ht="15">
      <c r="A78" s="36"/>
      <c r="B78" s="157"/>
      <c r="C78" s="157"/>
      <c r="D78" s="158"/>
      <c r="E78" s="157"/>
      <c r="F78" s="16"/>
      <c r="G78" s="16"/>
    </row>
    <row r="79" spans="1:7" ht="12" customHeight="1">
      <c r="A79" s="36"/>
      <c r="B79" s="159"/>
      <c r="C79" s="158" t="s">
        <v>235</v>
      </c>
      <c r="E79" s="160" t="s">
        <v>238</v>
      </c>
      <c r="F79" s="19">
        <f>'14. Transition Cost Adder Sch'!B137</f>
        <v>1.3342071346172144</v>
      </c>
      <c r="G79" s="16"/>
    </row>
    <row r="80" spans="1:7" ht="14.25" customHeight="1">
      <c r="A80" s="36"/>
      <c r="B80" s="157"/>
      <c r="C80" s="158" t="s">
        <v>236</v>
      </c>
      <c r="E80" s="160" t="s">
        <v>245</v>
      </c>
      <c r="F80" s="16">
        <f>'14. Transition Cost Adder Sch'!B135</f>
        <v>2.7448405788050945</v>
      </c>
      <c r="G80" s="16"/>
    </row>
    <row r="81" spans="1:7" ht="15">
      <c r="A81" s="36"/>
      <c r="B81" s="157"/>
      <c r="C81" s="158" t="s">
        <v>246</v>
      </c>
      <c r="E81" s="160" t="s">
        <v>245</v>
      </c>
      <c r="F81" s="16">
        <f>'1. 2001 Approved Rate Schedule'!B139</f>
        <v>18.064</v>
      </c>
      <c r="G81" s="16"/>
    </row>
    <row r="82" spans="1:7" ht="15">
      <c r="A82" s="36"/>
      <c r="B82" s="157"/>
      <c r="C82" s="157"/>
      <c r="D82" s="158"/>
      <c r="E82" s="157"/>
      <c r="F82" s="16"/>
      <c r="G82" s="16"/>
    </row>
    <row r="83" spans="1:7" ht="15.75">
      <c r="A83" s="30"/>
      <c r="B83" s="157"/>
      <c r="C83" s="157"/>
      <c r="D83" s="158"/>
      <c r="E83" s="157"/>
      <c r="F83" s="16"/>
      <c r="G83" s="16"/>
    </row>
    <row r="84" spans="1:7" ht="18">
      <c r="A84" s="114" t="s">
        <v>32</v>
      </c>
      <c r="B84" s="157"/>
      <c r="C84" s="157"/>
      <c r="D84" s="158"/>
      <c r="E84" s="157"/>
      <c r="F84" s="16"/>
      <c r="G84" s="16"/>
    </row>
    <row r="85" spans="2:7" ht="15">
      <c r="B85" s="159"/>
      <c r="C85" s="157"/>
      <c r="D85" s="158"/>
      <c r="E85" s="157"/>
      <c r="F85" s="16"/>
      <c r="G85" s="16"/>
    </row>
    <row r="86" spans="1:7" ht="15">
      <c r="A86" t="s">
        <v>302</v>
      </c>
      <c r="B86" s="157"/>
      <c r="C86" s="157"/>
      <c r="D86" s="158"/>
      <c r="E86" s="157"/>
      <c r="F86" s="16"/>
      <c r="G86" s="16"/>
    </row>
    <row r="87" spans="1:7" ht="15">
      <c r="A87" s="36"/>
      <c r="B87" s="159"/>
      <c r="C87" s="157"/>
      <c r="D87" s="158"/>
      <c r="E87" s="157"/>
      <c r="F87" s="16"/>
      <c r="G87" s="16"/>
    </row>
    <row r="88" spans="1:7" ht="15">
      <c r="A88" s="149" t="s">
        <v>311</v>
      </c>
      <c r="B88" s="6"/>
      <c r="D88" s="158"/>
      <c r="E88" s="217" t="s">
        <v>310</v>
      </c>
      <c r="F88" s="16"/>
      <c r="G88" s="16"/>
    </row>
    <row r="89" spans="1:7" ht="15">
      <c r="A89" s="149" t="s">
        <v>312</v>
      </c>
      <c r="B89" s="6"/>
      <c r="D89" s="158"/>
      <c r="E89" s="26">
        <v>29</v>
      </c>
      <c r="F89" s="16"/>
      <c r="G89" s="16"/>
    </row>
    <row r="90" spans="1:7" ht="15">
      <c r="A90" s="149" t="s">
        <v>313</v>
      </c>
      <c r="B90" s="6"/>
      <c r="D90" s="158"/>
      <c r="E90" s="26">
        <v>35</v>
      </c>
      <c r="F90" s="16"/>
      <c r="G90" s="16"/>
    </row>
    <row r="91" spans="1:7" ht="15">
      <c r="A91" s="149" t="s">
        <v>314</v>
      </c>
      <c r="B91" s="6"/>
      <c r="D91" s="158"/>
      <c r="E91" s="26">
        <v>55</v>
      </c>
      <c r="F91" s="16"/>
      <c r="G91" s="16"/>
    </row>
    <row r="92" spans="1:7" ht="15">
      <c r="A92" s="149" t="s">
        <v>315</v>
      </c>
      <c r="B92" s="6"/>
      <c r="D92" s="36"/>
      <c r="E92" s="26">
        <v>220</v>
      </c>
      <c r="F92" s="16"/>
      <c r="G92" s="16"/>
    </row>
    <row r="93" spans="1:7" ht="15">
      <c r="A93" s="149" t="s">
        <v>316</v>
      </c>
      <c r="B93" s="6"/>
      <c r="D93" s="158"/>
      <c r="E93" s="26">
        <v>35</v>
      </c>
      <c r="F93" s="16"/>
      <c r="G93" s="16"/>
    </row>
    <row r="94" spans="1:5" ht="15">
      <c r="A94" s="149" t="s">
        <v>317</v>
      </c>
      <c r="B94" s="6"/>
      <c r="D94" s="36"/>
      <c r="E94" s="217" t="s">
        <v>318</v>
      </c>
    </row>
    <row r="95" spans="1:5" ht="14.25">
      <c r="A95" s="149" t="s">
        <v>319</v>
      </c>
      <c r="B95" s="6"/>
      <c r="E95" s="26">
        <v>29</v>
      </c>
    </row>
    <row r="96" spans="1:5" ht="14.25">
      <c r="A96" s="149" t="s">
        <v>320</v>
      </c>
      <c r="B96" s="20"/>
      <c r="E96" s="26">
        <v>15</v>
      </c>
    </row>
    <row r="97" spans="1:5" ht="14.25">
      <c r="A97" s="149" t="s">
        <v>321</v>
      </c>
      <c r="B97" s="6"/>
      <c r="E97" s="26">
        <v>45</v>
      </c>
    </row>
    <row r="98" spans="1:5" ht="14.25">
      <c r="A98" s="149" t="s">
        <v>322</v>
      </c>
      <c r="B98" s="6"/>
      <c r="E98" s="26">
        <v>250</v>
      </c>
    </row>
    <row r="99" spans="2:5" ht="12.75">
      <c r="B99" s="6"/>
      <c r="E99" s="218"/>
    </row>
    <row r="100" spans="1:5" ht="14.25">
      <c r="A100" s="149" t="s">
        <v>323</v>
      </c>
      <c r="B100" s="6"/>
      <c r="E100" s="218"/>
    </row>
    <row r="101" spans="1:5" ht="14.25">
      <c r="A101" s="149" t="s">
        <v>324</v>
      </c>
      <c r="B101" s="6"/>
      <c r="E101" s="218"/>
    </row>
    <row r="102" spans="1:5" ht="14.25">
      <c r="A102" s="149" t="s">
        <v>325</v>
      </c>
      <c r="B102" s="6"/>
      <c r="E102" s="26">
        <v>0.6</v>
      </c>
    </row>
    <row r="103" spans="1:5" ht="14.25">
      <c r="A103" s="149" t="s">
        <v>326</v>
      </c>
      <c r="B103" s="6"/>
      <c r="E103" s="26" t="s">
        <v>327</v>
      </c>
    </row>
  </sheetData>
  <sheetProtection/>
  <printOptions horizontalCentered="1"/>
  <pageMargins left="0.5118110236220472" right="0.5118110236220472" top="0.984251968503937" bottom="0.7874015748031497" header="0.5118110236220472" footer="0.5118110236220472"/>
  <pageSetup horizontalDpi="600" verticalDpi="600" orientation="portrait" scale="75" r:id="rId1"/>
  <headerFooter alignWithMargins="0">
    <oddHeader>&amp;ROrillia Power Distribution Corporation
EB-2011-0191
Filed: October 28, 2011
Appendix K</oddHeader>
    <oddFooter>&amp;C&amp;F
&amp;A&amp;RPage &amp;P
of &amp;N</oddFooter>
  </headerFooter>
  <rowBreaks count="1" manualBreakCount="1">
    <brk id="53" max="255" man="1"/>
  </rowBreaks>
</worksheet>
</file>

<file path=xl/worksheets/sheet18.xml><?xml version="1.0" encoding="utf-8"?>
<worksheet xmlns="http://schemas.openxmlformats.org/spreadsheetml/2006/main" xmlns:r="http://schemas.openxmlformats.org/officeDocument/2006/relationships">
  <dimension ref="A1:H22"/>
  <sheetViews>
    <sheetView zoomScalePageLayoutView="0" workbookViewId="0" topLeftCell="A1">
      <selection activeCell="F35" sqref="F35"/>
    </sheetView>
  </sheetViews>
  <sheetFormatPr defaultColWidth="9.140625" defaultRowHeight="12.75"/>
  <cols>
    <col min="4" max="4" width="10.421875" style="0" bestFit="1" customWidth="1"/>
    <col min="5" max="5" width="13.421875" style="37" bestFit="1" customWidth="1"/>
    <col min="6" max="6" width="16.140625" style="0" bestFit="1" customWidth="1"/>
    <col min="7" max="7" width="14.421875" style="0" bestFit="1" customWidth="1"/>
  </cols>
  <sheetData>
    <row r="1" spans="1:7" ht="20.25">
      <c r="A1" s="236" t="s">
        <v>331</v>
      </c>
      <c r="B1" s="236"/>
      <c r="C1" s="236"/>
      <c r="D1" s="236"/>
      <c r="E1" s="236"/>
      <c r="F1" s="236"/>
      <c r="G1" s="236"/>
    </row>
    <row r="3" spans="5:7" ht="12.75">
      <c r="E3" s="105" t="s">
        <v>332</v>
      </c>
      <c r="F3" s="234">
        <v>11324</v>
      </c>
      <c r="G3" s="105" t="s">
        <v>348</v>
      </c>
    </row>
    <row r="4" spans="1:7" ht="12.75">
      <c r="A4" s="219" t="s">
        <v>6</v>
      </c>
      <c r="E4" s="220" t="s">
        <v>330</v>
      </c>
      <c r="F4" s="220" t="s">
        <v>347</v>
      </c>
      <c r="G4" s="220" t="s">
        <v>349</v>
      </c>
    </row>
    <row r="6" spans="1:7" ht="12.75">
      <c r="A6" t="s">
        <v>235</v>
      </c>
      <c r="D6" t="s">
        <v>238</v>
      </c>
      <c r="E6" s="19">
        <f>'1. 2001 Approved Rate Schedule'!B18</f>
        <v>13.45</v>
      </c>
      <c r="F6" s="19">
        <v>16</v>
      </c>
      <c r="G6" s="19">
        <f>'16. Final 2002 Rate Schedule '!F19</f>
        <v>16.6</v>
      </c>
    </row>
    <row r="7" spans="1:7" ht="12.75">
      <c r="A7" t="s">
        <v>236</v>
      </c>
      <c r="D7" t="s">
        <v>239</v>
      </c>
      <c r="E7" s="16">
        <f>'1. 2001 Approved Rate Schedule'!B16</f>
        <v>0.0088</v>
      </c>
      <c r="F7" s="16">
        <v>0.010456234579355675</v>
      </c>
      <c r="G7" s="16">
        <f>'16. Final 2002 Rate Schedule '!F20</f>
        <v>0.010861415765246307</v>
      </c>
    </row>
    <row r="8" ht="12.75">
      <c r="E8"/>
    </row>
    <row r="9" spans="1:5" ht="12.75">
      <c r="A9" s="219" t="s">
        <v>18</v>
      </c>
      <c r="E9"/>
    </row>
    <row r="10" ht="12.75">
      <c r="E10"/>
    </row>
    <row r="11" spans="1:8" ht="12.75">
      <c r="A11" t="s">
        <v>235</v>
      </c>
      <c r="D11" t="s">
        <v>238</v>
      </c>
      <c r="E11" s="19">
        <f>'[1]1. 2001 Approved Rate Schedule'!$B$19</f>
        <v>48.15</v>
      </c>
      <c r="F11" s="19">
        <v>38</v>
      </c>
      <c r="G11" s="19">
        <f>'16. Final 2002 Rate Schedule '!F26</f>
        <v>39.68</v>
      </c>
      <c r="H11" s="235">
        <f>1-G11/E11</f>
        <v>0.17590861889927312</v>
      </c>
    </row>
    <row r="12" spans="1:7" ht="12.75">
      <c r="A12" t="s">
        <v>236</v>
      </c>
      <c r="D12" t="s">
        <v>239</v>
      </c>
      <c r="E12" s="16">
        <f>'[1]1. 2001 Approved Rate Schedule'!$B$17</f>
        <v>0.0088</v>
      </c>
      <c r="F12" s="16">
        <v>0.013231917244927043</v>
      </c>
      <c r="G12" s="16">
        <f>'16. Final 2002 Rate Schedule '!F27</f>
        <v>0.013841018867831963</v>
      </c>
    </row>
    <row r="13" ht="12.75">
      <c r="E13"/>
    </row>
    <row r="14" spans="1:5" ht="12.75">
      <c r="A14" s="219" t="s">
        <v>328</v>
      </c>
      <c r="E14"/>
    </row>
    <row r="15" ht="12.75">
      <c r="E15"/>
    </row>
    <row r="16" spans="1:7" ht="12.75">
      <c r="A16" t="s">
        <v>235</v>
      </c>
      <c r="D16" t="s">
        <v>238</v>
      </c>
      <c r="E16" s="19">
        <f>'[1]1. 2001 Approved Rate Schedule'!$B$32</f>
        <v>264.35</v>
      </c>
      <c r="F16" s="19">
        <v>379</v>
      </c>
      <c r="G16" s="19">
        <f>'16. Final 2002 Rate Schedule '!F38</f>
        <v>394.6</v>
      </c>
    </row>
    <row r="17" spans="1:7" ht="12.75">
      <c r="A17" t="s">
        <v>236</v>
      </c>
      <c r="D17" t="s">
        <v>245</v>
      </c>
      <c r="E17" s="16">
        <f>'[1]1. 2001 Approved Rate Schedule'!$B$30</f>
        <v>4.1438</v>
      </c>
      <c r="F17" s="16">
        <v>4.255003932146196</v>
      </c>
      <c r="G17" s="16">
        <f>'16. Final 2002 Rate Schedule '!F39</f>
        <v>4.4264288304869055</v>
      </c>
    </row>
    <row r="18" ht="12.75">
      <c r="E18"/>
    </row>
    <row r="19" spans="1:5" ht="12.75">
      <c r="A19" s="219" t="s">
        <v>329</v>
      </c>
      <c r="E19"/>
    </row>
    <row r="20" ht="12.75">
      <c r="E20"/>
    </row>
    <row r="21" spans="1:7" ht="12.75">
      <c r="A21" t="s">
        <v>235</v>
      </c>
      <c r="D21" t="s">
        <v>238</v>
      </c>
      <c r="E21" s="19">
        <f>'[1]1. 2001 Approved Rate Schedule'!$B$44</f>
        <v>761.7</v>
      </c>
      <c r="F21" s="19">
        <v>737</v>
      </c>
      <c r="G21" s="19">
        <f>'16. Final 2002 Rate Schedule '!F46</f>
        <v>758</v>
      </c>
    </row>
    <row r="22" spans="1:7" ht="12.75">
      <c r="A22" t="s">
        <v>236</v>
      </c>
      <c r="D22" t="s">
        <v>245</v>
      </c>
      <c r="E22" s="16">
        <f>'[1]1. 2001 Approved Rate Schedule'!$B$42</f>
        <v>0.5184</v>
      </c>
      <c r="F22" s="16">
        <v>1.1870374937663255</v>
      </c>
      <c r="G22" s="16">
        <f>'16. Final 2002 Rate Schedule '!F47</f>
        <v>1.2213934059630107</v>
      </c>
    </row>
  </sheetData>
  <sheetProtection/>
  <mergeCells count="1">
    <mergeCell ref="A1:G1"/>
  </mergeCells>
  <printOptions horizontalCentered="1"/>
  <pageMargins left="0.5118110236220472" right="0.5118110236220472" top="0.984251968503937" bottom="0.7874015748031497" header="0.5118110236220472" footer="0.5118110236220472"/>
  <pageSetup horizontalDpi="600" verticalDpi="600" orientation="portrait" scale="75" r:id="rId1"/>
  <headerFooter alignWithMargins="0">
    <oddHeader>&amp;ROrillia Power Distribution Corporation
EB-2011-0191
Filed: October 28, 2011
Appendix K</oddHeader>
    <oddFooter>&amp;C&amp;F
&amp;A&amp;RPage &amp;P
of &amp;N</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zoomScalePageLayoutView="0" workbookViewId="0" topLeftCell="A1">
      <selection activeCell="F35" sqref="F35"/>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 min="8" max="8" width="3.00390625" style="0" customWidth="1"/>
  </cols>
  <sheetData>
    <row r="1" ht="18">
      <c r="A1" s="17" t="s">
        <v>128</v>
      </c>
    </row>
    <row r="3" spans="1:6" ht="18">
      <c r="A3" s="130" t="s">
        <v>0</v>
      </c>
      <c r="B3" s="222" t="str">
        <f>'1. 2001 Approved Rate Schedule'!B3</f>
        <v>ORILLIA POWER DISTRIBUTION CORPORATION</v>
      </c>
      <c r="C3" s="223"/>
      <c r="D3" s="218"/>
      <c r="E3" s="130" t="s">
        <v>1</v>
      </c>
      <c r="F3" s="221" t="str">
        <f>'1. 2001 Approved Rate Schedule'!F3</f>
        <v>ED-1999-0084</v>
      </c>
    </row>
    <row r="4" spans="1:6" ht="18">
      <c r="A4" s="130" t="s">
        <v>3</v>
      </c>
      <c r="B4" s="222" t="str">
        <f>'1. 2001 Approved Rate Schedule'!B4</f>
        <v>Pat Hurley, Treasurer</v>
      </c>
      <c r="C4" s="223"/>
      <c r="D4" s="218"/>
      <c r="E4" s="130" t="s">
        <v>4</v>
      </c>
      <c r="F4" s="218" t="str">
        <f>'1. 2001 Approved Rate Schedule'!F4</f>
        <v>705-326-2495 x 222</v>
      </c>
    </row>
    <row r="5" spans="1:4" ht="18">
      <c r="A5" s="30" t="s">
        <v>33</v>
      </c>
      <c r="B5" s="222" t="str">
        <f>'1. 2001 Approved Rate Schedule'!B5</f>
        <v>phurley@orilliapower.ca</v>
      </c>
      <c r="C5" s="223"/>
      <c r="D5" s="218"/>
    </row>
    <row r="6" spans="1:4" ht="18">
      <c r="A6" s="130" t="s">
        <v>2</v>
      </c>
      <c r="B6" s="218">
        <f>'1. 2001 Approved Rate Schedule'!B6</f>
        <v>2</v>
      </c>
      <c r="C6" s="223"/>
      <c r="D6" s="218"/>
    </row>
    <row r="7" spans="1:6" ht="18">
      <c r="A7" s="30" t="s">
        <v>34</v>
      </c>
      <c r="B7" s="224">
        <f>'1. 2001 Approved Rate Schedule'!B7</f>
        <v>37314</v>
      </c>
      <c r="C7" s="223"/>
      <c r="D7" s="129" t="s">
        <v>111</v>
      </c>
      <c r="E7" s="129" t="s">
        <v>112</v>
      </c>
      <c r="F7" s="129" t="s">
        <v>113</v>
      </c>
    </row>
    <row r="8" spans="1:6" ht="18">
      <c r="A8" t="s">
        <v>172</v>
      </c>
      <c r="C8" s="17"/>
      <c r="D8" s="148">
        <v>0.004</v>
      </c>
      <c r="E8" s="128">
        <v>-0.015</v>
      </c>
      <c r="F8" s="128">
        <f>D8+E8</f>
        <v>-0.011</v>
      </c>
    </row>
    <row r="9" ht="13.5" thickBot="1">
      <c r="F9" s="37" t="s">
        <v>118</v>
      </c>
    </row>
    <row r="10" spans="1:6" ht="15.75" thickBot="1">
      <c r="A10" t="s">
        <v>177</v>
      </c>
      <c r="B10" s="113"/>
      <c r="F10" s="147">
        <f>100%+F8</f>
        <v>0.989</v>
      </c>
    </row>
    <row r="11" ht="12.75">
      <c r="F11" s="37" t="s">
        <v>171</v>
      </c>
    </row>
    <row r="14" spans="1:7" ht="18">
      <c r="A14" s="114" t="s">
        <v>6</v>
      </c>
      <c r="B14" s="18"/>
      <c r="C14" s="7"/>
      <c r="E14" s="16"/>
      <c r="G14" s="16"/>
    </row>
    <row r="15" spans="2:7" ht="12.75">
      <c r="B15" s="16"/>
      <c r="C15" s="16"/>
      <c r="D15" s="19"/>
      <c r="E15" s="16"/>
      <c r="F15" s="16"/>
      <c r="G15" s="16"/>
    </row>
    <row r="16" spans="1:7" ht="12.75">
      <c r="A16" t="s">
        <v>8</v>
      </c>
      <c r="B16" s="23">
        <f>('1. 2001 Approved Rate Schedule'!B16)*$F$10</f>
        <v>0.008703200000000001</v>
      </c>
      <c r="C16" s="16"/>
      <c r="D16" s="19"/>
      <c r="E16" s="16"/>
      <c r="F16" s="16"/>
      <c r="G16" s="16"/>
    </row>
    <row r="17" spans="2:7" ht="12.75">
      <c r="B17" s="16"/>
      <c r="C17" s="16"/>
      <c r="D17" s="23"/>
      <c r="E17" s="16"/>
      <c r="F17" s="16"/>
      <c r="G17" s="16"/>
    </row>
    <row r="18" spans="1:7" ht="12.75">
      <c r="A18" t="s">
        <v>114</v>
      </c>
      <c r="B18" s="16">
        <f>('1. 2001 Approved Rate Schedule'!B18)*$F$10</f>
        <v>13.30205</v>
      </c>
      <c r="C18" s="16"/>
      <c r="D18" s="19"/>
      <c r="E18" s="16"/>
      <c r="F18" s="16"/>
      <c r="G18" s="16"/>
    </row>
    <row r="19" spans="2:7" ht="12.75">
      <c r="B19" s="16"/>
      <c r="C19" s="16"/>
      <c r="D19" s="19"/>
      <c r="E19" s="16"/>
      <c r="F19" s="16"/>
      <c r="G19" s="16"/>
    </row>
    <row r="20" spans="1:7" ht="12.75">
      <c r="A20" t="s">
        <v>9</v>
      </c>
      <c r="B20" s="16">
        <f>'1. 2001 Approved Rate Schedule'!B20</f>
        <v>0.0586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4"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114</v>
      </c>
      <c r="B28" s="16">
        <f>('1. 2001 Approved Rate Schedule'!B28)*$F$10</f>
        <v>0</v>
      </c>
      <c r="C28" s="16"/>
      <c r="D28" s="16"/>
      <c r="E28" s="16"/>
      <c r="F28" s="16"/>
      <c r="G28" s="16"/>
    </row>
    <row r="29" spans="2:7" ht="12.75">
      <c r="B29" s="19"/>
      <c r="C29" s="16"/>
      <c r="D29" s="16"/>
      <c r="E29" s="16"/>
      <c r="F29" s="16"/>
      <c r="G29" s="16"/>
    </row>
    <row r="30" spans="1:7" ht="12.75">
      <c r="A30" t="s">
        <v>11</v>
      </c>
      <c r="B30" s="116" t="s">
        <v>12</v>
      </c>
      <c r="C30" s="116" t="s">
        <v>13</v>
      </c>
      <c r="D30" s="117" t="s">
        <v>14</v>
      </c>
      <c r="E30" s="116" t="s">
        <v>15</v>
      </c>
      <c r="F30" s="16"/>
      <c r="G30" s="16"/>
    </row>
    <row r="31" spans="2:7" ht="12.75">
      <c r="B31" s="116"/>
      <c r="C31" s="116" t="s">
        <v>16</v>
      </c>
      <c r="D31" s="117"/>
      <c r="E31" s="116" t="s">
        <v>16</v>
      </c>
      <c r="F31" s="16"/>
      <c r="G31" s="16"/>
    </row>
    <row r="32" spans="2:7" ht="12.75">
      <c r="B32" s="116" t="s">
        <v>17</v>
      </c>
      <c r="C32" s="116" t="s">
        <v>17</v>
      </c>
      <c r="D32" s="117" t="s">
        <v>17</v>
      </c>
      <c r="E32" s="116" t="s">
        <v>17</v>
      </c>
      <c r="F32" s="16"/>
      <c r="G32" s="16"/>
    </row>
    <row r="33" spans="2:7" ht="12.75">
      <c r="B33" s="116">
        <f>'1. 2001 Approved Rate Schedule'!B33</f>
        <v>0</v>
      </c>
      <c r="C33" s="116">
        <f>'1. 2001 Approved Rate Schedule'!C33</f>
        <v>0</v>
      </c>
      <c r="D33" s="116">
        <f>'1. 2001 Approved Rate Schedule'!D33</f>
        <v>0</v>
      </c>
      <c r="E33" s="116">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14" t="s">
        <v>18</v>
      </c>
      <c r="B37" s="18"/>
      <c r="C37" s="7"/>
      <c r="D37" s="19"/>
      <c r="E37" s="16"/>
      <c r="F37" s="16"/>
      <c r="G37" s="16"/>
    </row>
    <row r="38" spans="2:7" ht="12.75">
      <c r="B38" s="16"/>
      <c r="C38" s="16"/>
      <c r="D38" s="19"/>
      <c r="E38" s="16"/>
      <c r="F38" s="16"/>
      <c r="G38" s="16"/>
    </row>
    <row r="39" spans="1:7" ht="12.75">
      <c r="A39" t="s">
        <v>8</v>
      </c>
      <c r="B39" s="23">
        <f>('1. 2001 Approved Rate Schedule'!B39)*$F$10</f>
        <v>0.010615232613930513</v>
      </c>
      <c r="C39" s="16"/>
      <c r="D39" s="19"/>
      <c r="E39" s="16"/>
      <c r="F39" s="16"/>
      <c r="G39" s="16"/>
    </row>
    <row r="40" spans="2:7" ht="12.75">
      <c r="B40" s="16"/>
      <c r="C40" s="16"/>
      <c r="D40" s="19"/>
      <c r="E40" s="16"/>
      <c r="F40" s="16"/>
      <c r="G40" s="16"/>
    </row>
    <row r="41" spans="1:7" ht="12.75">
      <c r="A41" t="s">
        <v>114</v>
      </c>
      <c r="B41" s="16">
        <f>('1. 2001 Approved Rate Schedule'!B41)*$F$10</f>
        <v>30.719340048574104</v>
      </c>
      <c r="C41" s="16"/>
      <c r="D41" s="19"/>
      <c r="E41" s="16"/>
      <c r="F41" s="16"/>
      <c r="G41" s="16"/>
    </row>
    <row r="42" spans="2:7" ht="12.75">
      <c r="B42" s="16"/>
      <c r="C42" s="16"/>
      <c r="D42" s="19"/>
      <c r="E42" s="16"/>
      <c r="F42" s="16"/>
      <c r="G42" s="16"/>
    </row>
    <row r="43" spans="1:7" ht="12.75">
      <c r="A43" t="s">
        <v>9</v>
      </c>
      <c r="B43" s="22">
        <f>'1. 2001 Approved Rate Schedule'!B43</f>
        <v>0.0586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4"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114</v>
      </c>
      <c r="B51" s="16">
        <f>('1. 2001 Approved Rate Schedule'!B51)*$F$10</f>
        <v>0</v>
      </c>
      <c r="C51" s="16"/>
      <c r="D51" s="19"/>
      <c r="E51" s="16"/>
      <c r="F51" s="16"/>
      <c r="G51" s="16"/>
    </row>
    <row r="52" spans="2:7" ht="12.75">
      <c r="B52" s="16"/>
      <c r="C52" s="16"/>
      <c r="D52" s="19"/>
      <c r="E52" s="16"/>
      <c r="F52" s="16"/>
      <c r="G52" s="16"/>
    </row>
    <row r="53" spans="1:7" ht="12.75">
      <c r="A53" t="s">
        <v>11</v>
      </c>
      <c r="B53" s="116" t="s">
        <v>12</v>
      </c>
      <c r="C53" s="116" t="s">
        <v>13</v>
      </c>
      <c r="D53" s="117" t="s">
        <v>14</v>
      </c>
      <c r="E53" s="116" t="s">
        <v>15</v>
      </c>
      <c r="F53" s="16"/>
      <c r="G53" s="16"/>
    </row>
    <row r="54" spans="2:7" ht="12.75">
      <c r="B54" s="116"/>
      <c r="C54" s="116" t="s">
        <v>16</v>
      </c>
      <c r="D54" s="117"/>
      <c r="E54" s="116" t="s">
        <v>16</v>
      </c>
      <c r="F54" s="16"/>
      <c r="G54" s="16"/>
    </row>
    <row r="55" spans="2:7" ht="12.75">
      <c r="B55" s="116" t="s">
        <v>17</v>
      </c>
      <c r="C55" s="116" t="s">
        <v>17</v>
      </c>
      <c r="D55" s="117" t="s">
        <v>17</v>
      </c>
      <c r="E55" s="116" t="s">
        <v>17</v>
      </c>
      <c r="F55" s="16"/>
      <c r="G55" s="16"/>
    </row>
    <row r="56" spans="2:7" ht="12.75">
      <c r="B56" s="116">
        <f>'1. 2001 Approved Rate Schedule'!B56</f>
        <v>0</v>
      </c>
      <c r="C56" s="116">
        <f>'1. 2001 Approved Rate Schedule'!C56</f>
        <v>0</v>
      </c>
      <c r="D56" s="116">
        <f>'1. 2001 Approved Rate Schedule'!D56</f>
        <v>0</v>
      </c>
      <c r="E56" s="11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4" t="s">
        <v>20</v>
      </c>
      <c r="B60" s="18"/>
      <c r="C60" s="7"/>
      <c r="D60" s="19"/>
      <c r="E60" s="16"/>
      <c r="F60" s="16"/>
      <c r="G60" s="16"/>
    </row>
    <row r="61" spans="2:7" ht="12.75">
      <c r="B61" s="16"/>
      <c r="C61" s="16"/>
      <c r="D61" s="19"/>
      <c r="E61" s="16"/>
      <c r="F61" s="16"/>
      <c r="G61" s="16"/>
    </row>
    <row r="62" spans="1:7" ht="12.75">
      <c r="A62" t="s">
        <v>21</v>
      </c>
      <c r="B62" s="23">
        <f>('1. 2001 Approved Rate Schedule'!B62)*$F$10</f>
        <v>3.513494360788027</v>
      </c>
      <c r="C62" s="16"/>
      <c r="D62" s="19"/>
      <c r="E62" s="16"/>
      <c r="F62" s="16"/>
      <c r="G62" s="16"/>
    </row>
    <row r="63" spans="2:7" ht="12.75">
      <c r="B63" s="16"/>
      <c r="C63" s="16"/>
      <c r="D63" s="19"/>
      <c r="E63" s="16"/>
      <c r="F63" s="16"/>
      <c r="G63" s="16"/>
    </row>
    <row r="64" spans="1:7" ht="12.75">
      <c r="A64" t="s">
        <v>114</v>
      </c>
      <c r="B64" s="16">
        <f>('1. 2001 Approved Rate Schedule'!B64)*$F$10</f>
        <v>312.09982285782</v>
      </c>
      <c r="C64" s="16"/>
      <c r="D64" s="19"/>
      <c r="E64" s="16"/>
      <c r="F64" s="16"/>
      <c r="G64" s="16"/>
    </row>
    <row r="65" spans="2:7" ht="12.75">
      <c r="B65" s="16"/>
      <c r="C65" s="16"/>
      <c r="D65" s="19"/>
      <c r="E65" s="16"/>
      <c r="F65" s="16"/>
      <c r="G65" s="16"/>
    </row>
    <row r="66" spans="1:7" ht="12.75">
      <c r="A66" t="s">
        <v>23</v>
      </c>
      <c r="B66" s="16">
        <f>'1. 2001 Approved Rate Schedule'!B66</f>
        <v>5.7218</v>
      </c>
      <c r="C66" s="16"/>
      <c r="D66" s="19"/>
      <c r="E66" s="16"/>
      <c r="F66" s="16"/>
      <c r="G66" s="16"/>
    </row>
    <row r="67" spans="2:7" ht="12.75">
      <c r="B67" s="16"/>
      <c r="C67" s="16"/>
      <c r="D67" s="19"/>
      <c r="E67" s="16"/>
      <c r="F67" s="16"/>
      <c r="G67" s="16"/>
    </row>
    <row r="68" spans="1:7" ht="12.75">
      <c r="A68" t="s">
        <v>9</v>
      </c>
      <c r="B68" s="16">
        <f>'1. 2001 Approved Rate Schedule'!B68</f>
        <v>0.0412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4" t="s">
        <v>24</v>
      </c>
      <c r="B72" s="18"/>
      <c r="C72" s="7"/>
      <c r="D72" s="19"/>
      <c r="E72" s="16"/>
      <c r="F72" s="16"/>
      <c r="G72" s="16"/>
    </row>
    <row r="73" spans="1:7" ht="18">
      <c r="A73" s="17"/>
      <c r="B73" s="16"/>
      <c r="C73" s="16"/>
      <c r="D73" s="19"/>
      <c r="E73" s="16"/>
      <c r="F73" s="16"/>
      <c r="G73" s="16"/>
    </row>
    <row r="74" spans="1:7" ht="12.75">
      <c r="A74" t="s">
        <v>21</v>
      </c>
      <c r="B74" s="23">
        <f>('1. 2001 Approved Rate Schedule'!B74)*$F$10</f>
        <v>1.0389807980513834</v>
      </c>
      <c r="C74" s="16"/>
      <c r="D74" s="19"/>
      <c r="E74" s="16"/>
      <c r="F74" s="16"/>
      <c r="G74" s="16"/>
    </row>
    <row r="75" spans="2:7" ht="12.75">
      <c r="B75" s="16"/>
      <c r="C75" s="16"/>
      <c r="D75" s="19"/>
      <c r="E75" s="16"/>
      <c r="F75" s="16"/>
      <c r="G75" s="16"/>
    </row>
    <row r="76" spans="1:7" ht="12.75">
      <c r="A76" t="s">
        <v>114</v>
      </c>
      <c r="B76" s="16">
        <f>('1. 2001 Approved Rate Schedule'!B76)*$F$10</f>
        <v>647.0146105774606</v>
      </c>
      <c r="C76" s="16"/>
      <c r="D76" s="19"/>
      <c r="E76" s="16"/>
      <c r="F76" s="16"/>
      <c r="G76" s="16"/>
    </row>
    <row r="77" spans="2:7" ht="12.75">
      <c r="B77" s="16"/>
      <c r="C77" s="16"/>
      <c r="D77" s="19"/>
      <c r="E77" s="16"/>
      <c r="F77" s="16"/>
      <c r="G77" s="16"/>
    </row>
    <row r="78" spans="1:7" ht="12.75">
      <c r="A78" t="s">
        <v>11</v>
      </c>
      <c r="B78" s="116" t="s">
        <v>12</v>
      </c>
      <c r="C78" s="116" t="s">
        <v>14</v>
      </c>
      <c r="D78" s="116" t="s">
        <v>12</v>
      </c>
      <c r="E78" s="116" t="s">
        <v>13</v>
      </c>
      <c r="F78" s="117" t="s">
        <v>14</v>
      </c>
      <c r="G78" s="116" t="s">
        <v>15</v>
      </c>
    </row>
    <row r="79" spans="2:7" ht="12.75">
      <c r="B79" s="116"/>
      <c r="C79" s="116"/>
      <c r="D79" s="116"/>
      <c r="E79" s="116" t="s">
        <v>16</v>
      </c>
      <c r="F79" s="117"/>
      <c r="G79" s="116" t="s">
        <v>16</v>
      </c>
    </row>
    <row r="80" spans="2:7" ht="12.75">
      <c r="B80" s="116" t="s">
        <v>25</v>
      </c>
      <c r="C80" s="116" t="s">
        <v>25</v>
      </c>
      <c r="D80" s="116" t="s">
        <v>17</v>
      </c>
      <c r="E80" s="116" t="s">
        <v>17</v>
      </c>
      <c r="F80" s="117" t="s">
        <v>17</v>
      </c>
      <c r="G80" s="116" t="s">
        <v>17</v>
      </c>
    </row>
    <row r="81" spans="1:7" ht="18">
      <c r="A81" s="17"/>
      <c r="B81" s="117">
        <f>'1. 2001 Approved Rate Schedule'!B81</f>
        <v>7.89</v>
      </c>
      <c r="C81" s="117">
        <f>'1. 2001 Approved Rate Schedule'!C81</f>
        <v>6.24</v>
      </c>
      <c r="D81" s="116">
        <f>'1. 2001 Approved Rate Schedule'!D81</f>
        <v>0.0713</v>
      </c>
      <c r="E81" s="116">
        <f>'1. 2001 Approved Rate Schedule'!E81</f>
        <v>0.0418</v>
      </c>
      <c r="F81" s="116">
        <f>'1. 2001 Approved Rate Schedule'!F81</f>
        <v>0.0599</v>
      </c>
      <c r="G81" s="116">
        <f>'1. 2001 Approved Rate Schedule'!G81</f>
        <v>0.0305</v>
      </c>
    </row>
    <row r="82" spans="1:7" ht="12" customHeight="1">
      <c r="A82" s="17"/>
      <c r="B82" s="116"/>
      <c r="C82" s="116"/>
      <c r="D82" s="116"/>
      <c r="E82" s="116"/>
      <c r="F82" s="116"/>
      <c r="G82" s="116"/>
    </row>
    <row r="83" spans="1:7" ht="14.25" customHeight="1">
      <c r="A83" s="17"/>
      <c r="B83" s="116"/>
      <c r="C83" s="116"/>
      <c r="D83" s="116"/>
      <c r="E83" s="116"/>
      <c r="F83" s="116"/>
      <c r="G83" s="116"/>
    </row>
    <row r="84" spans="1:7" ht="12.75" customHeight="1">
      <c r="A84" s="17"/>
      <c r="B84" s="16"/>
      <c r="C84" s="16"/>
      <c r="D84" s="19"/>
      <c r="E84" s="16"/>
      <c r="F84" s="16"/>
      <c r="G84" s="16"/>
    </row>
    <row r="85" spans="1:7" ht="18">
      <c r="A85" s="114"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114</v>
      </c>
      <c r="B89" s="16">
        <f>('1. 2001 Approved Rate Schedule'!B89)*$F$10</f>
        <v>0</v>
      </c>
      <c r="C89" s="16"/>
      <c r="D89" s="19"/>
      <c r="E89" s="16"/>
      <c r="F89" s="16"/>
      <c r="G89" s="16"/>
    </row>
    <row r="90" spans="2:7" ht="12.75">
      <c r="B90" s="16"/>
      <c r="C90" s="16"/>
      <c r="D90" s="19"/>
      <c r="E90" s="16"/>
      <c r="F90" s="16"/>
      <c r="G90" s="16"/>
    </row>
    <row r="91" spans="1:7" ht="12.75">
      <c r="A91" t="s">
        <v>11</v>
      </c>
      <c r="B91" s="116" t="s">
        <v>12</v>
      </c>
      <c r="C91" s="116" t="s">
        <v>14</v>
      </c>
      <c r="D91" s="116" t="s">
        <v>12</v>
      </c>
      <c r="E91" s="116" t="s">
        <v>13</v>
      </c>
      <c r="F91" s="117" t="s">
        <v>14</v>
      </c>
      <c r="G91" s="116" t="s">
        <v>15</v>
      </c>
    </row>
    <row r="92" spans="2:7" ht="12.75">
      <c r="B92" s="116"/>
      <c r="C92" s="116"/>
      <c r="D92" s="116"/>
      <c r="E92" s="116" t="s">
        <v>16</v>
      </c>
      <c r="F92" s="117"/>
      <c r="G92" s="116" t="s">
        <v>16</v>
      </c>
    </row>
    <row r="93" spans="2:7" ht="12.75">
      <c r="B93" s="116" t="s">
        <v>25</v>
      </c>
      <c r="C93" s="116" t="s">
        <v>25</v>
      </c>
      <c r="D93" s="116" t="s">
        <v>17</v>
      </c>
      <c r="E93" s="116" t="s">
        <v>17</v>
      </c>
      <c r="F93" s="117" t="s">
        <v>17</v>
      </c>
      <c r="G93" s="116" t="s">
        <v>17</v>
      </c>
    </row>
    <row r="94" spans="1:7" ht="12.75">
      <c r="A94" s="5"/>
      <c r="B94" s="117">
        <f>'1. 2001 Approved Rate Schedule'!B94</f>
        <v>0</v>
      </c>
      <c r="C94" s="117">
        <f>'1. 2001 Approved Rate Schedule'!C94</f>
        <v>0</v>
      </c>
      <c r="D94" s="116">
        <f>'1. 2001 Approved Rate Schedule'!D94</f>
        <v>0</v>
      </c>
      <c r="E94" s="116">
        <f>'1. 2001 Approved Rate Schedule'!E94</f>
        <v>0</v>
      </c>
      <c r="F94" s="116">
        <f>'1. 2001 Approved Rate Schedule'!F94</f>
        <v>0</v>
      </c>
      <c r="G94" s="11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4"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114</v>
      </c>
      <c r="B102" s="19">
        <f>('1. 2001 Approved Rate Schedule'!B102)*$F$10</f>
        <v>0</v>
      </c>
      <c r="C102" s="16"/>
      <c r="D102" s="19"/>
      <c r="E102" s="16"/>
      <c r="F102" s="16"/>
      <c r="G102" s="16"/>
    </row>
    <row r="103" spans="2:7" ht="12.75">
      <c r="B103" s="16"/>
      <c r="C103" s="16"/>
      <c r="D103" s="19"/>
      <c r="E103" s="16"/>
      <c r="F103" s="16"/>
      <c r="G103" s="16"/>
    </row>
    <row r="104" spans="1:7" ht="12.75">
      <c r="A104" t="s">
        <v>11</v>
      </c>
      <c r="B104" s="116" t="s">
        <v>12</v>
      </c>
      <c r="C104" s="116" t="s">
        <v>14</v>
      </c>
      <c r="D104" s="116" t="s">
        <v>12</v>
      </c>
      <c r="E104" s="116" t="s">
        <v>13</v>
      </c>
      <c r="F104" s="117" t="s">
        <v>14</v>
      </c>
      <c r="G104" s="116" t="s">
        <v>15</v>
      </c>
    </row>
    <row r="105" spans="2:7" ht="12.75">
      <c r="B105" s="116"/>
      <c r="C105" s="116"/>
      <c r="D105" s="116"/>
      <c r="E105" s="116" t="s">
        <v>16</v>
      </c>
      <c r="F105" s="117"/>
      <c r="G105" s="116" t="s">
        <v>16</v>
      </c>
    </row>
    <row r="106" spans="2:7" ht="12.75">
      <c r="B106" s="116" t="s">
        <v>25</v>
      </c>
      <c r="C106" s="116" t="s">
        <v>25</v>
      </c>
      <c r="D106" s="116" t="s">
        <v>17</v>
      </c>
      <c r="E106" s="116" t="s">
        <v>17</v>
      </c>
      <c r="F106" s="117" t="s">
        <v>17</v>
      </c>
      <c r="G106" s="116" t="s">
        <v>17</v>
      </c>
    </row>
    <row r="107" spans="1:7" ht="12.75">
      <c r="A107" s="5"/>
      <c r="B107" s="117">
        <f>'1. 2001 Approved Rate Schedule'!B107</f>
        <v>0</v>
      </c>
      <c r="C107" s="117">
        <f>'1. 2001 Approved Rate Schedule'!C107</f>
        <v>0</v>
      </c>
      <c r="D107" s="116">
        <f>'1. 2001 Approved Rate Schedule'!D107</f>
        <v>0</v>
      </c>
      <c r="E107" s="116">
        <f>'1. 2001 Approved Rate Schedule'!E107</f>
        <v>0</v>
      </c>
      <c r="F107" s="116">
        <f>'1. 2001 Approved Rate Schedule'!F107</f>
        <v>0</v>
      </c>
      <c r="G107" s="116">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14"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6.5518282999999995</v>
      </c>
      <c r="C113" s="16"/>
      <c r="D113" s="19"/>
      <c r="E113" s="16"/>
      <c r="F113" s="16"/>
      <c r="G113" s="16"/>
    </row>
    <row r="114" spans="2:7" ht="12.75">
      <c r="B114" s="16"/>
      <c r="C114" s="16"/>
      <c r="D114" s="19"/>
      <c r="E114" s="16"/>
      <c r="F114" s="16"/>
      <c r="G114" s="16"/>
    </row>
    <row r="115" spans="1:7" ht="12.75">
      <c r="A115" t="s">
        <v>117</v>
      </c>
      <c r="B115" s="16">
        <f>('1. 2001 Approved Rate Schedule'!B115)*$F$10</f>
        <v>3.07579</v>
      </c>
      <c r="C115" s="16"/>
      <c r="D115" s="19"/>
      <c r="E115" s="16"/>
      <c r="F115" s="16"/>
      <c r="G115" s="16"/>
    </row>
    <row r="116" spans="2:7" ht="12.75">
      <c r="B116" s="16"/>
      <c r="C116" s="16"/>
      <c r="D116" s="19"/>
      <c r="E116" s="16"/>
      <c r="F116" s="16"/>
      <c r="G116" s="16"/>
    </row>
    <row r="117" spans="1:7" ht="12.75">
      <c r="A117" t="s">
        <v>23</v>
      </c>
      <c r="B117" s="16">
        <f>'1. 2001 Approved Rate Schedule'!B117</f>
        <v>18.0686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4"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117</v>
      </c>
      <c r="B125" s="19">
        <f>('1. 2001 Approved Rate Schedule'!B125)*$F$10</f>
        <v>0</v>
      </c>
      <c r="C125" s="16"/>
      <c r="D125" s="19"/>
      <c r="E125" s="16"/>
      <c r="F125" s="16"/>
      <c r="G125" s="16"/>
    </row>
    <row r="126" spans="2:7" ht="12.75">
      <c r="B126" s="16"/>
      <c r="C126" s="16"/>
      <c r="D126" s="19"/>
      <c r="E126" s="16"/>
      <c r="F126" s="16"/>
      <c r="G126" s="16"/>
    </row>
    <row r="127" spans="1:7" ht="12.75">
      <c r="A127" t="s">
        <v>11</v>
      </c>
      <c r="B127" s="116" t="s">
        <v>12</v>
      </c>
      <c r="C127" s="116" t="s">
        <v>14</v>
      </c>
      <c r="D127" s="19"/>
      <c r="E127" s="16"/>
      <c r="F127" s="16"/>
      <c r="G127" s="16"/>
    </row>
    <row r="128" spans="2:7" ht="12.75">
      <c r="B128" s="116" t="s">
        <v>25</v>
      </c>
      <c r="C128" s="116" t="s">
        <v>25</v>
      </c>
      <c r="D128" s="19"/>
      <c r="E128" s="16"/>
      <c r="F128" s="16"/>
      <c r="G128" s="16"/>
    </row>
    <row r="129" spans="2:7" ht="12.75">
      <c r="B129" s="116">
        <f>'1. 2001 Approved Rate Schedule'!B129</f>
        <v>0</v>
      </c>
      <c r="C129" s="116">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14"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2.1925141</v>
      </c>
      <c r="C135" s="16"/>
      <c r="D135" s="19"/>
      <c r="E135" s="16"/>
      <c r="F135" s="16"/>
      <c r="G135" s="16"/>
    </row>
    <row r="136" spans="2:7" ht="12.75">
      <c r="B136" s="16"/>
      <c r="C136" s="16"/>
      <c r="D136" s="19"/>
      <c r="E136" s="16"/>
      <c r="F136" s="16"/>
      <c r="G136" s="16"/>
    </row>
    <row r="137" spans="1:7" ht="12.75">
      <c r="A137" t="s">
        <v>117</v>
      </c>
      <c r="B137" s="16">
        <f>('1. 2001 Approved Rate Schedule'!B137)*$F$10</f>
        <v>1.06812</v>
      </c>
      <c r="C137" s="16"/>
      <c r="D137" s="19"/>
      <c r="E137" s="16"/>
      <c r="F137" s="16"/>
      <c r="G137" s="16"/>
    </row>
    <row r="138" spans="2:7" ht="12.75">
      <c r="B138" s="16"/>
      <c r="C138" s="16"/>
      <c r="D138" s="19"/>
      <c r="E138" s="16"/>
      <c r="F138" s="16"/>
      <c r="G138" s="16"/>
    </row>
    <row r="139" spans="1:7" ht="12.75">
      <c r="A139" t="s">
        <v>23</v>
      </c>
      <c r="B139" s="16">
        <f>'1. 2001 Approved Rate Schedule'!B139</f>
        <v>18.064</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4"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117</v>
      </c>
      <c r="B147" s="19">
        <f>('1. 2001 Approved Rate Schedule'!B147)*$F$10</f>
        <v>0</v>
      </c>
      <c r="C147" s="16"/>
      <c r="D147" s="19"/>
      <c r="E147" s="16"/>
      <c r="F147" s="16"/>
      <c r="G147" s="16"/>
    </row>
    <row r="148" spans="2:7" ht="12.75">
      <c r="B148" s="16"/>
      <c r="C148" s="16"/>
      <c r="D148" s="19"/>
      <c r="E148" s="16"/>
      <c r="F148" s="16"/>
      <c r="G148" s="16"/>
    </row>
    <row r="149" spans="1:7" ht="12.75">
      <c r="A149" t="s">
        <v>11</v>
      </c>
      <c r="B149" s="116" t="s">
        <v>12</v>
      </c>
      <c r="C149" s="116" t="s">
        <v>14</v>
      </c>
      <c r="D149" s="19"/>
      <c r="E149" s="16"/>
      <c r="F149" s="16"/>
      <c r="G149" s="16"/>
    </row>
    <row r="150" spans="2:7" ht="12.75">
      <c r="B150" s="116" t="s">
        <v>25</v>
      </c>
      <c r="C150" s="116" t="s">
        <v>25</v>
      </c>
      <c r="D150" s="19"/>
      <c r="E150" s="16"/>
      <c r="F150" s="16"/>
      <c r="G150" s="16"/>
    </row>
    <row r="151" spans="2:7" ht="12.75">
      <c r="B151" s="116">
        <f>'1. 2001 Approved Rate Schedule'!B151</f>
        <v>0</v>
      </c>
      <c r="C151" s="116">
        <f>'1. 2001 Approved Rate Schedule'!C151</f>
        <v>0</v>
      </c>
      <c r="E151" s="16"/>
      <c r="F151" s="16"/>
      <c r="G151" s="16"/>
    </row>
    <row r="152" spans="2:7" ht="12.75">
      <c r="B152" s="16"/>
      <c r="C152" s="16"/>
      <c r="D152" s="19"/>
      <c r="E152" s="16"/>
      <c r="F152" s="16"/>
      <c r="G152" s="16"/>
    </row>
  </sheetData>
  <sheetProtection/>
  <printOptions horizontalCentered="1"/>
  <pageMargins left="0.31496062992125984" right="0.31496062992125984" top="0.984251968503937" bottom="0.7874015748031497" header="0.5118110236220472" footer="0.5118110236220472"/>
  <pageSetup fitToHeight="4" horizontalDpi="600" verticalDpi="600" orientation="portrait" scale="70" r:id="rId1"/>
  <headerFooter alignWithMargins="0">
    <oddHeader>&amp;ROrillia Power Distribution Corporation
EB-2011-0191
Filed: October 28, 2011
Appendix K</oddHeader>
    <oddFooter>&amp;C&amp;F
&amp;A&amp;RPage &amp;P
of &amp;N</oddFooter>
  </headerFooter>
  <rowBreaks count="1" manualBreakCount="1">
    <brk id="70" max="7" man="1"/>
  </rowBreaks>
</worksheet>
</file>

<file path=xl/worksheets/sheet3.xml><?xml version="1.0" encoding="utf-8"?>
<worksheet xmlns="http://schemas.openxmlformats.org/spreadsheetml/2006/main" xmlns:r="http://schemas.openxmlformats.org/officeDocument/2006/relationships">
  <dimension ref="A1:H231"/>
  <sheetViews>
    <sheetView zoomScale="75" zoomScaleNormal="75" zoomScalePageLayoutView="0" workbookViewId="0" topLeftCell="A1">
      <selection activeCell="F35" sqref="F35"/>
    </sheetView>
  </sheetViews>
  <sheetFormatPr defaultColWidth="9.140625" defaultRowHeight="12.75"/>
  <cols>
    <col min="1" max="1" width="51.421875" style="0" customWidth="1"/>
    <col min="2" max="2" width="13.140625" style="0" customWidth="1"/>
    <col min="3" max="3" width="12.28125" style="0" customWidth="1"/>
    <col min="4" max="4" width="18.28125" style="0" customWidth="1"/>
    <col min="5" max="5" width="16.8515625" style="0" customWidth="1"/>
    <col min="6" max="6" width="11.7109375" style="0" customWidth="1"/>
    <col min="7" max="7" width="16.00390625" style="0" customWidth="1"/>
    <col min="8" max="8" width="4.57421875" style="0" customWidth="1"/>
  </cols>
  <sheetData>
    <row r="1" ht="18">
      <c r="A1" s="17" t="s">
        <v>178</v>
      </c>
    </row>
    <row r="2" ht="18">
      <c r="A2" s="1"/>
    </row>
    <row r="3" spans="1:8" ht="18">
      <c r="A3" s="130" t="s">
        <v>0</v>
      </c>
      <c r="B3" s="222" t="str">
        <f>'1. 2001 Approved Rate Schedule'!B3</f>
        <v>ORILLIA POWER DISTRIBUTION CORPORATION</v>
      </c>
      <c r="C3" s="223"/>
      <c r="D3" s="218"/>
      <c r="E3" s="130" t="s">
        <v>1</v>
      </c>
      <c r="F3" s="1"/>
      <c r="G3" s="226" t="str">
        <f>'1. 2001 Approved Rate Schedule'!F3</f>
        <v>ED-1999-0084</v>
      </c>
      <c r="H3" s="218"/>
    </row>
    <row r="4" spans="1:8" ht="18">
      <c r="A4" s="130" t="s">
        <v>3</v>
      </c>
      <c r="B4" s="222" t="str">
        <f>'1. 2001 Approved Rate Schedule'!B4</f>
        <v>Pat Hurley, Treasurer</v>
      </c>
      <c r="C4" s="223"/>
      <c r="D4" s="218"/>
      <c r="E4" s="130" t="s">
        <v>4</v>
      </c>
      <c r="F4" s="1"/>
      <c r="G4" s="225" t="str">
        <f>'1. 2001 Approved Rate Schedule'!F4</f>
        <v>705-326-2495 x 222</v>
      </c>
      <c r="H4" s="218"/>
    </row>
    <row r="5" spans="1:4" ht="18">
      <c r="A5" s="30" t="s">
        <v>33</v>
      </c>
      <c r="B5" s="222" t="str">
        <f>'1. 2001 Approved Rate Schedule'!B5</f>
        <v>phurley@orilliapower.ca</v>
      </c>
      <c r="C5" s="223"/>
      <c r="D5" s="218"/>
    </row>
    <row r="6" spans="1:4" ht="18">
      <c r="A6" s="130" t="s">
        <v>2</v>
      </c>
      <c r="B6" s="218">
        <f>'1. 2001 Approved Rate Schedule'!B6</f>
        <v>2</v>
      </c>
      <c r="C6" s="223"/>
      <c r="D6" s="218"/>
    </row>
    <row r="7" spans="1:4" ht="18">
      <c r="A7" s="30" t="s">
        <v>34</v>
      </c>
      <c r="B7" s="224">
        <f>'1. 2001 Approved Rate Schedule'!B7</f>
        <v>37314</v>
      </c>
      <c r="C7" s="223"/>
      <c r="D7" s="218"/>
    </row>
    <row r="8" ht="18">
      <c r="C8" s="17"/>
    </row>
    <row r="9" spans="1:2" ht="14.25">
      <c r="A9" s="149" t="s">
        <v>181</v>
      </c>
      <c r="B9" s="5"/>
    </row>
    <row r="10" ht="14.25">
      <c r="A10" s="149" t="s">
        <v>182</v>
      </c>
    </row>
    <row r="11" ht="15.75">
      <c r="A11" s="3" t="s">
        <v>124</v>
      </c>
    </row>
    <row r="12" spans="1:7" ht="15.75">
      <c r="A12" s="3" t="s">
        <v>125</v>
      </c>
      <c r="B12" s="4"/>
      <c r="C12" s="4"/>
      <c r="D12" s="4"/>
      <c r="E12" s="4"/>
      <c r="F12" s="4"/>
      <c r="G12" s="4"/>
    </row>
    <row r="13" spans="1:7" ht="12.75">
      <c r="A13" s="12" t="s">
        <v>271</v>
      </c>
      <c r="B13" s="191">
        <v>0</v>
      </c>
      <c r="C13" s="190" t="s">
        <v>268</v>
      </c>
      <c r="D13" s="4"/>
      <c r="E13" s="4"/>
      <c r="F13" s="4"/>
      <c r="G13" s="4"/>
    </row>
    <row r="14" ht="12.75">
      <c r="B14" s="9"/>
    </row>
    <row r="15" spans="1:7" ht="14.25">
      <c r="A15" s="149" t="s">
        <v>77</v>
      </c>
      <c r="F15" s="26"/>
      <c r="G15" s="204">
        <v>206304.39088583333</v>
      </c>
    </row>
    <row r="16" spans="2:7" ht="12.75">
      <c r="B16" s="10"/>
      <c r="C16" s="6"/>
      <c r="G16" s="205"/>
    </row>
    <row r="17" spans="1:7" ht="14.25">
      <c r="A17" s="149" t="s">
        <v>269</v>
      </c>
      <c r="B17" s="10"/>
      <c r="C17" s="6"/>
      <c r="F17" s="26"/>
      <c r="G17" s="204">
        <v>206304.39088583333</v>
      </c>
    </row>
    <row r="18" spans="2:7" ht="12.75">
      <c r="B18" s="10"/>
      <c r="C18" s="26"/>
      <c r="G18" s="205"/>
    </row>
    <row r="19" spans="1:7" ht="14.25">
      <c r="A19" s="149" t="s">
        <v>119</v>
      </c>
      <c r="B19" s="10"/>
      <c r="C19" s="6"/>
      <c r="F19" s="26"/>
      <c r="G19" s="204">
        <v>206304.39088583333</v>
      </c>
    </row>
    <row r="20" ht="12.75">
      <c r="C20" s="8"/>
    </row>
    <row r="21" ht="12.75">
      <c r="A21" t="s">
        <v>126</v>
      </c>
    </row>
    <row r="22" ht="12.75">
      <c r="A22" t="s">
        <v>120</v>
      </c>
    </row>
    <row r="24" spans="1:8" ht="38.25">
      <c r="A24" s="61" t="s">
        <v>121</v>
      </c>
      <c r="B24" s="62" t="s">
        <v>38</v>
      </c>
      <c r="C24" s="63" t="s">
        <v>39</v>
      </c>
      <c r="D24" s="63" t="s">
        <v>164</v>
      </c>
      <c r="E24" s="63" t="s">
        <v>41</v>
      </c>
      <c r="F24" s="63" t="s">
        <v>122</v>
      </c>
      <c r="G24" s="64" t="s">
        <v>47</v>
      </c>
      <c r="H24" s="28"/>
    </row>
    <row r="25" spans="1:7" ht="12.75">
      <c r="A25" s="41"/>
      <c r="B25" s="42"/>
      <c r="C25" s="43"/>
      <c r="D25" s="43"/>
      <c r="E25" s="42"/>
      <c r="F25" s="42"/>
      <c r="G25" s="44"/>
    </row>
    <row r="26" spans="1:8" ht="12.75">
      <c r="A26" s="65" t="s">
        <v>43</v>
      </c>
      <c r="B26" s="45" t="s">
        <v>48</v>
      </c>
      <c r="C26" s="55">
        <v>102462181</v>
      </c>
      <c r="D26" s="56">
        <v>10300</v>
      </c>
      <c r="E26" s="195">
        <v>2561370.932108163</v>
      </c>
      <c r="F26" s="46">
        <f>E26/E35</f>
        <v>0.4601271748852581</v>
      </c>
      <c r="G26" s="200">
        <f>G36*F26</f>
        <v>94926.25654472248</v>
      </c>
      <c r="H26" s="29"/>
    </row>
    <row r="27" spans="1:8" ht="12.75">
      <c r="A27" s="65" t="s">
        <v>129</v>
      </c>
      <c r="B27" s="45" t="s">
        <v>48</v>
      </c>
      <c r="C27" s="55">
        <v>52182949</v>
      </c>
      <c r="D27" s="57">
        <v>1477</v>
      </c>
      <c r="E27" s="195">
        <v>1312872.8514359554</v>
      </c>
      <c r="F27" s="46">
        <f>E27/E35</f>
        <v>0.2358457607768579</v>
      </c>
      <c r="G27" s="200">
        <f>G36*F27</f>
        <v>48656.01602007563</v>
      </c>
      <c r="H27" s="29"/>
    </row>
    <row r="28" spans="1:8" ht="12.75">
      <c r="A28" s="65" t="s">
        <v>130</v>
      </c>
      <c r="B28" s="58">
        <v>248644</v>
      </c>
      <c r="C28" s="47" t="s">
        <v>48</v>
      </c>
      <c r="D28" s="56">
        <v>140</v>
      </c>
      <c r="E28" s="195">
        <v>1471273.543048942</v>
      </c>
      <c r="F28" s="46">
        <f>E28/E35</f>
        <v>0.2643010156632582</v>
      </c>
      <c r="G28" s="200">
        <f>G36*F28</f>
        <v>54526.46004691558</v>
      </c>
      <c r="H28" s="29"/>
    </row>
    <row r="29" spans="1:8" ht="12.75">
      <c r="A29" s="65" t="s">
        <v>98</v>
      </c>
      <c r="B29" s="144">
        <v>141053</v>
      </c>
      <c r="C29" s="45" t="s">
        <v>48</v>
      </c>
      <c r="D29" s="144">
        <v>8</v>
      </c>
      <c r="E29" s="195">
        <v>146246.3981097135</v>
      </c>
      <c r="F29" s="46">
        <f>E29/E35</f>
        <v>0.02627184573535466</v>
      </c>
      <c r="G29" s="200">
        <f>G36*F29</f>
        <v>5419.997131878921</v>
      </c>
      <c r="H29" s="31"/>
    </row>
    <row r="30" spans="1:8" ht="12.75">
      <c r="A30" s="65" t="s">
        <v>5</v>
      </c>
      <c r="B30" s="144">
        <v>0</v>
      </c>
      <c r="C30" s="45" t="s">
        <v>48</v>
      </c>
      <c r="D30" s="144">
        <v>0</v>
      </c>
      <c r="E30" s="195">
        <v>0</v>
      </c>
      <c r="F30" s="46">
        <f>E30/E35</f>
        <v>0</v>
      </c>
      <c r="G30" s="200">
        <f>G36*F30</f>
        <v>0</v>
      </c>
      <c r="H30" s="31"/>
    </row>
    <row r="31" spans="1:8" ht="12.75">
      <c r="A31" s="65" t="s">
        <v>46</v>
      </c>
      <c r="B31" s="144">
        <v>0</v>
      </c>
      <c r="C31" s="45" t="s">
        <v>48</v>
      </c>
      <c r="D31" s="144">
        <v>0</v>
      </c>
      <c r="E31" s="195">
        <v>0</v>
      </c>
      <c r="F31" s="46">
        <f>E31/E35</f>
        <v>0</v>
      </c>
      <c r="G31" s="200">
        <f>G36*F31</f>
        <v>0</v>
      </c>
      <c r="H31" s="31"/>
    </row>
    <row r="32" spans="1:8" ht="12.75">
      <c r="A32" s="65" t="s">
        <v>44</v>
      </c>
      <c r="B32" s="58">
        <v>1495</v>
      </c>
      <c r="C32" s="47" t="s">
        <v>48</v>
      </c>
      <c r="D32" s="56">
        <v>177</v>
      </c>
      <c r="E32" s="196">
        <v>16508.87201888601</v>
      </c>
      <c r="F32" s="46">
        <f>E32/E35</f>
        <v>0.0029656698869227004</v>
      </c>
      <c r="G32" s="200">
        <f>G36*F32</f>
        <v>611.8307195900459</v>
      </c>
      <c r="H32" s="29"/>
    </row>
    <row r="33" spans="1:8" ht="12.75">
      <c r="A33" s="65" t="s">
        <v>45</v>
      </c>
      <c r="B33" s="59">
        <v>6783</v>
      </c>
      <c r="C33" s="32" t="s">
        <v>48</v>
      </c>
      <c r="D33" s="60">
        <v>3354</v>
      </c>
      <c r="E33" s="197">
        <v>58386.083559269275</v>
      </c>
      <c r="F33" s="33">
        <f>E33/E35</f>
        <v>0.010488533052348514</v>
      </c>
      <c r="G33" s="201">
        <f>G36*F33</f>
        <v>2163.8304226506903</v>
      </c>
      <c r="H33" s="35"/>
    </row>
    <row r="34" spans="1:8" ht="12.75">
      <c r="A34" s="65"/>
      <c r="B34" s="48"/>
      <c r="C34" s="49"/>
      <c r="D34" s="50"/>
      <c r="E34" s="198"/>
      <c r="F34" s="48"/>
      <c r="G34" s="200"/>
      <c r="H34" s="6"/>
    </row>
    <row r="35" spans="1:8" ht="12.75">
      <c r="A35" s="65" t="s">
        <v>42</v>
      </c>
      <c r="B35" s="42"/>
      <c r="C35" s="50"/>
      <c r="D35" s="48"/>
      <c r="E35" s="199">
        <f>SUM(E26:E33)</f>
        <v>5566658.6802809285</v>
      </c>
      <c r="F35" s="145">
        <f>SUM(F26:F33)</f>
        <v>1</v>
      </c>
      <c r="G35" s="202">
        <f>SUM(G26:G33)</f>
        <v>206304.39088583333</v>
      </c>
      <c r="H35" s="6"/>
    </row>
    <row r="36" spans="1:8" ht="12.75">
      <c r="A36" s="41"/>
      <c r="B36" s="42"/>
      <c r="C36" s="42" t="s">
        <v>270</v>
      </c>
      <c r="F36" s="42"/>
      <c r="G36" s="203">
        <f>G17+B13</f>
        <v>206304.39088583333</v>
      </c>
      <c r="H36" s="34"/>
    </row>
    <row r="37" spans="1:7" ht="12.75">
      <c r="A37" s="52"/>
      <c r="B37" s="53"/>
      <c r="C37" s="53"/>
      <c r="D37" s="53"/>
      <c r="E37" s="53"/>
      <c r="F37" s="53"/>
      <c r="G37" s="54"/>
    </row>
    <row r="39" ht="15.75">
      <c r="A39" s="67" t="s">
        <v>57</v>
      </c>
    </row>
    <row r="40" ht="10.5" customHeight="1">
      <c r="A40" s="30"/>
    </row>
    <row r="41" ht="15">
      <c r="A41" s="36" t="s">
        <v>55</v>
      </c>
    </row>
    <row r="42" ht="9" customHeight="1">
      <c r="A42" s="36"/>
    </row>
    <row r="43" spans="1:4" ht="51.75" customHeight="1">
      <c r="A43" s="36"/>
      <c r="B43" s="27" t="s">
        <v>50</v>
      </c>
      <c r="C43" s="27" t="s">
        <v>51</v>
      </c>
      <c r="D43" s="27" t="s">
        <v>123</v>
      </c>
    </row>
    <row r="44" spans="1:3" ht="15">
      <c r="A44" s="36"/>
      <c r="B44" s="37" t="s">
        <v>49</v>
      </c>
      <c r="C44" s="37" t="s">
        <v>49</v>
      </c>
    </row>
    <row r="45" spans="1:4" ht="15">
      <c r="A45" s="36"/>
      <c r="B45" s="38">
        <v>0.351</v>
      </c>
      <c r="C45" s="38">
        <f>1-B45</f>
        <v>0.649</v>
      </c>
      <c r="D45" s="39">
        <f>B45+C45</f>
        <v>1</v>
      </c>
    </row>
    <row r="46" spans="2:4" ht="13.5" customHeight="1">
      <c r="B46" s="27"/>
      <c r="C46" s="27"/>
      <c r="D46" s="27"/>
    </row>
    <row r="47" spans="1:4" ht="12.75">
      <c r="A47" t="s">
        <v>168</v>
      </c>
      <c r="B47" s="6">
        <f>D47*B45</f>
        <v>33319.11604719759</v>
      </c>
      <c r="C47" s="6">
        <f>D47*C45</f>
        <v>61607.14049752489</v>
      </c>
      <c r="D47" s="6">
        <f>G26</f>
        <v>94926.25654472248</v>
      </c>
    </row>
    <row r="48" spans="1:4" ht="12.75">
      <c r="A48" t="s">
        <v>64</v>
      </c>
      <c r="B48" s="6"/>
      <c r="C48" s="6"/>
      <c r="D48" s="6"/>
    </row>
    <row r="49" spans="2:4" ht="12.75">
      <c r="B49" s="6"/>
      <c r="C49" s="6"/>
      <c r="D49" s="6"/>
    </row>
    <row r="50" spans="1:2" ht="12.75">
      <c r="A50" t="s">
        <v>52</v>
      </c>
      <c r="B50" s="14">
        <f>C26</f>
        <v>102462181</v>
      </c>
    </row>
    <row r="52" spans="1:3" ht="12.75">
      <c r="A52" t="s">
        <v>53</v>
      </c>
      <c r="C52" s="40">
        <f>D26</f>
        <v>10300</v>
      </c>
    </row>
    <row r="54" spans="1:2" ht="12.75">
      <c r="A54" t="s">
        <v>54</v>
      </c>
      <c r="B54" s="66">
        <f>B47/B50</f>
        <v>0.00032518452878918893</v>
      </c>
    </row>
    <row r="55" ht="12.75">
      <c r="A55" t="s">
        <v>59</v>
      </c>
    </row>
    <row r="56" ht="12.75">
      <c r="A56" t="s">
        <v>60</v>
      </c>
    </row>
    <row r="58" spans="1:3" ht="12.75">
      <c r="A58" t="s">
        <v>56</v>
      </c>
      <c r="C58" s="15">
        <f>C47/C52/12</f>
        <v>0.4984396480382272</v>
      </c>
    </row>
    <row r="59" ht="12.75">
      <c r="A59" t="s">
        <v>61</v>
      </c>
    </row>
    <row r="60" ht="12.75">
      <c r="A60" t="s">
        <v>62</v>
      </c>
    </row>
    <row r="62" ht="15.75">
      <c r="A62" s="67" t="s">
        <v>58</v>
      </c>
    </row>
    <row r="63" ht="7.5" customHeight="1">
      <c r="A63" s="67"/>
    </row>
    <row r="64" ht="15">
      <c r="A64" s="36" t="s">
        <v>55</v>
      </c>
    </row>
    <row r="65" ht="8.25" customHeight="1">
      <c r="A65" s="36"/>
    </row>
    <row r="66" spans="1:4" ht="51">
      <c r="A66" s="36"/>
      <c r="B66" s="27" t="s">
        <v>50</v>
      </c>
      <c r="C66" s="27" t="s">
        <v>51</v>
      </c>
      <c r="D66" s="27" t="s">
        <v>123</v>
      </c>
    </row>
    <row r="67" spans="1:3" ht="13.5" customHeight="1">
      <c r="A67" s="36"/>
      <c r="B67" s="37" t="s">
        <v>49</v>
      </c>
      <c r="C67" s="37" t="s">
        <v>49</v>
      </c>
    </row>
    <row r="68" spans="1:4" ht="15">
      <c r="A68" s="36"/>
      <c r="B68" s="38">
        <f>'[1]2. Rate Redesign'!$B$48</f>
        <v>0.5043083243794382</v>
      </c>
      <c r="C68" s="38">
        <f>1-B68</f>
        <v>0.4956916756205618</v>
      </c>
      <c r="D68" s="39">
        <f>B68+C68</f>
        <v>1</v>
      </c>
    </row>
    <row r="69" spans="2:4" ht="12.75">
      <c r="B69" s="27"/>
      <c r="C69" s="27"/>
      <c r="D69" s="27"/>
    </row>
    <row r="70" spans="1:4" ht="12.75">
      <c r="A70" t="s">
        <v>168</v>
      </c>
      <c r="B70" s="6">
        <f>D70*B68</f>
        <v>24537.63391006344</v>
      </c>
      <c r="C70" s="6">
        <f>D70*C68</f>
        <v>24118.38211001219</v>
      </c>
      <c r="D70" s="6">
        <f>G27</f>
        <v>48656.01602007563</v>
      </c>
    </row>
    <row r="71" spans="1:4" ht="12.75">
      <c r="A71" t="s">
        <v>68</v>
      </c>
      <c r="B71" s="6"/>
      <c r="C71" s="6"/>
      <c r="D71" s="6"/>
    </row>
    <row r="72" spans="2:4" ht="12.75">
      <c r="B72" s="6"/>
      <c r="C72" s="6"/>
      <c r="D72" s="6"/>
    </row>
    <row r="73" spans="1:2" ht="12.75">
      <c r="A73" t="s">
        <v>52</v>
      </c>
      <c r="B73" s="14">
        <f>C27</f>
        <v>52182949</v>
      </c>
    </row>
    <row r="75" spans="1:3" ht="12.75">
      <c r="A75" t="s">
        <v>53</v>
      </c>
      <c r="C75" s="40">
        <f>D27</f>
        <v>1477</v>
      </c>
    </row>
    <row r="77" spans="1:2" ht="12.75">
      <c r="A77" t="s">
        <v>54</v>
      </c>
      <c r="B77" s="66">
        <f>B70/B73</f>
        <v>0.0004702232123765838</v>
      </c>
    </row>
    <row r="78" ht="12.75">
      <c r="A78" t="s">
        <v>59</v>
      </c>
    </row>
    <row r="79" ht="12.75">
      <c r="A79" t="s">
        <v>60</v>
      </c>
    </row>
    <row r="81" spans="1:3" ht="12.75">
      <c r="A81" t="s">
        <v>56</v>
      </c>
      <c r="C81" s="15">
        <f>C70/C75/12</f>
        <v>1.3607753390889297</v>
      </c>
    </row>
    <row r="82" ht="12.75">
      <c r="A82" t="s">
        <v>61</v>
      </c>
    </row>
    <row r="83" ht="12.75">
      <c r="A83" t="s">
        <v>62</v>
      </c>
    </row>
    <row r="84" spans="2:3" ht="12.75">
      <c r="B84" s="13"/>
      <c r="C84" s="13"/>
    </row>
    <row r="85" ht="12.75">
      <c r="C85" s="6"/>
    </row>
    <row r="86" ht="15.75">
      <c r="A86" s="67" t="s">
        <v>63</v>
      </c>
    </row>
    <row r="87" ht="9" customHeight="1">
      <c r="A87" s="67"/>
    </row>
    <row r="88" ht="15">
      <c r="A88" s="36" t="s">
        <v>55</v>
      </c>
    </row>
    <row r="89" ht="9" customHeight="1">
      <c r="A89" s="36"/>
    </row>
    <row r="90" spans="1:4" ht="51">
      <c r="A90" s="36"/>
      <c r="B90" s="27" t="s">
        <v>50</v>
      </c>
      <c r="C90" s="27" t="s">
        <v>51</v>
      </c>
      <c r="D90" s="27" t="s">
        <v>123</v>
      </c>
    </row>
    <row r="91" spans="1:3" ht="15">
      <c r="A91" s="36"/>
      <c r="B91" s="37" t="s">
        <v>49</v>
      </c>
      <c r="C91" s="37" t="s">
        <v>49</v>
      </c>
    </row>
    <row r="92" spans="1:4" ht="15">
      <c r="A92" s="36"/>
      <c r="B92" s="38">
        <f>'[1]2. Rate Redesign'!$B$133</f>
        <v>0.6266062489522383</v>
      </c>
      <c r="C92" s="38">
        <f>1-B92</f>
        <v>0.37339375104776173</v>
      </c>
      <c r="D92" s="39">
        <f>B92+C92</f>
        <v>1</v>
      </c>
    </row>
    <row r="93" spans="2:4" ht="12.75">
      <c r="B93" s="27"/>
      <c r="C93" s="27"/>
      <c r="D93" s="27"/>
    </row>
    <row r="94" spans="1:4" ht="12.75">
      <c r="A94" t="s">
        <v>168</v>
      </c>
      <c r="B94" s="6">
        <f>D94*B92</f>
        <v>34166.62059864186</v>
      </c>
      <c r="C94" s="6">
        <f>D94*C92</f>
        <v>20359.83944827372</v>
      </c>
      <c r="D94" s="6">
        <f>G28</f>
        <v>54526.46004691558</v>
      </c>
    </row>
    <row r="95" spans="1:4" ht="12.75">
      <c r="A95" t="s">
        <v>70</v>
      </c>
      <c r="B95" s="6"/>
      <c r="C95" s="6"/>
      <c r="D95" s="6"/>
    </row>
    <row r="96" spans="2:4" ht="12.75">
      <c r="B96" s="6"/>
      <c r="C96" s="6"/>
      <c r="D96" s="6"/>
    </row>
    <row r="97" spans="1:2" ht="12.75">
      <c r="A97" t="s">
        <v>65</v>
      </c>
      <c r="B97" s="14">
        <f>B28</f>
        <v>248644</v>
      </c>
    </row>
    <row r="99" spans="1:3" ht="12.75">
      <c r="A99" t="s">
        <v>53</v>
      </c>
      <c r="C99" s="40">
        <f>D28</f>
        <v>140</v>
      </c>
    </row>
    <row r="101" spans="1:2" ht="12.75">
      <c r="A101" t="s">
        <v>66</v>
      </c>
      <c r="B101" s="66">
        <f>B94/B97</f>
        <v>0.13741180401956957</v>
      </c>
    </row>
    <row r="102" ht="12.75">
      <c r="A102" t="s">
        <v>76</v>
      </c>
    </row>
    <row r="103" ht="12.75">
      <c r="A103" t="s">
        <v>60</v>
      </c>
    </row>
    <row r="105" spans="1:3" ht="12.75">
      <c r="A105" t="s">
        <v>56</v>
      </c>
      <c r="C105" s="15">
        <f>C94/C99/12</f>
        <v>12.118952052543882</v>
      </c>
    </row>
    <row r="106" ht="12.75">
      <c r="A106" t="s">
        <v>61</v>
      </c>
    </row>
    <row r="107" ht="12.75">
      <c r="A107" t="s">
        <v>62</v>
      </c>
    </row>
    <row r="108" spans="2:3" ht="12.75">
      <c r="B108" s="13"/>
      <c r="C108" s="13"/>
    </row>
    <row r="109" spans="2:4" ht="12.75">
      <c r="B109" s="6"/>
      <c r="C109" s="6"/>
      <c r="D109" s="6"/>
    </row>
    <row r="110" ht="15.75">
      <c r="A110" s="67" t="s">
        <v>67</v>
      </c>
    </row>
    <row r="111" ht="9" customHeight="1">
      <c r="A111" s="67"/>
    </row>
    <row r="112" ht="15">
      <c r="A112" s="36" t="s">
        <v>55</v>
      </c>
    </row>
    <row r="113" ht="6" customHeight="1">
      <c r="A113" s="36"/>
    </row>
    <row r="114" spans="1:4" ht="51">
      <c r="A114" s="36"/>
      <c r="B114" s="27" t="s">
        <v>50</v>
      </c>
      <c r="C114" s="27" t="s">
        <v>51</v>
      </c>
      <c r="D114" s="27" t="s">
        <v>123</v>
      </c>
    </row>
    <row r="115" spans="1:3" ht="15">
      <c r="A115" s="36"/>
      <c r="B115" s="37" t="s">
        <v>49</v>
      </c>
      <c r="C115" s="37" t="s">
        <v>49</v>
      </c>
    </row>
    <row r="116" spans="1:4" ht="15">
      <c r="A116" s="36"/>
      <c r="B116" s="38">
        <f>'[1]2. Rate Redesign'!$B$131</f>
        <v>0.7023292180186128</v>
      </c>
      <c r="C116" s="38">
        <f>1-B116</f>
        <v>0.2976707819813872</v>
      </c>
      <c r="D116" s="39">
        <f>B116+C116</f>
        <v>1</v>
      </c>
    </row>
    <row r="117" spans="2:4" ht="12.75">
      <c r="B117" s="27"/>
      <c r="C117" s="27"/>
      <c r="D117" s="27"/>
    </row>
    <row r="118" spans="1:4" ht="12.75">
      <c r="A118" t="s">
        <v>168</v>
      </c>
      <c r="B118" s="6">
        <f>D118*B116</f>
        <v>3806.622347295647</v>
      </c>
      <c r="C118" s="6">
        <f>D118*C116</f>
        <v>1613.3747845832743</v>
      </c>
      <c r="D118" s="6">
        <f>G29</f>
        <v>5419.997131878921</v>
      </c>
    </row>
    <row r="119" spans="1:4" ht="12.75">
      <c r="A119" t="s">
        <v>72</v>
      </c>
      <c r="B119" s="6"/>
      <c r="C119" s="6"/>
      <c r="D119" s="6"/>
    </row>
    <row r="120" spans="2:4" ht="12.75">
      <c r="B120" s="6"/>
      <c r="C120" s="6"/>
      <c r="D120" s="6"/>
    </row>
    <row r="121" spans="1:2" ht="12.75">
      <c r="A121" t="s">
        <v>65</v>
      </c>
      <c r="B121" s="14">
        <f>B29</f>
        <v>141053</v>
      </c>
    </row>
    <row r="123" spans="1:3" ht="12.75">
      <c r="A123" t="s">
        <v>53</v>
      </c>
      <c r="C123" s="40">
        <f>D29</f>
        <v>8</v>
      </c>
    </row>
    <row r="125" spans="1:2" ht="12.75">
      <c r="A125" t="s">
        <v>66</v>
      </c>
      <c r="B125" s="66">
        <f>B118/B121</f>
        <v>0.02698717749566225</v>
      </c>
    </row>
    <row r="126" ht="12.75">
      <c r="A126" t="s">
        <v>76</v>
      </c>
    </row>
    <row r="127" ht="12.75">
      <c r="A127" t="s">
        <v>60</v>
      </c>
    </row>
    <row r="129" spans="1:3" ht="12.75">
      <c r="A129" t="s">
        <v>56</v>
      </c>
      <c r="C129" s="15">
        <f>C118/C123/12</f>
        <v>16.805987339409107</v>
      </c>
    </row>
    <row r="130" ht="12.75">
      <c r="A130" t="s">
        <v>61</v>
      </c>
    </row>
    <row r="131" ht="12.75">
      <c r="A131" t="s">
        <v>62</v>
      </c>
    </row>
    <row r="132" spans="2:3" ht="12.75">
      <c r="B132" s="13"/>
      <c r="C132" s="13"/>
    </row>
    <row r="134" ht="15.75">
      <c r="A134" s="67" t="s">
        <v>69</v>
      </c>
    </row>
    <row r="135" ht="10.5" customHeight="1">
      <c r="A135" s="67"/>
    </row>
    <row r="136" ht="15">
      <c r="A136" s="36" t="s">
        <v>55</v>
      </c>
    </row>
    <row r="137" ht="6" customHeight="1">
      <c r="A137" s="36"/>
    </row>
    <row r="138" spans="1:4" ht="51">
      <c r="A138" s="36"/>
      <c r="B138" s="27" t="s">
        <v>50</v>
      </c>
      <c r="C138" s="27" t="s">
        <v>51</v>
      </c>
      <c r="D138" s="27" t="s">
        <v>123</v>
      </c>
    </row>
    <row r="139" spans="1:3" ht="15">
      <c r="A139" s="36"/>
      <c r="B139" s="37" t="s">
        <v>49</v>
      </c>
      <c r="C139" s="37" t="s">
        <v>49</v>
      </c>
    </row>
    <row r="140" spans="1:4" ht="15">
      <c r="A140" s="36"/>
      <c r="B140" s="38">
        <v>0</v>
      </c>
      <c r="C140" s="38">
        <f>1-B140</f>
        <v>1</v>
      </c>
      <c r="D140" s="39">
        <f>B140+C140</f>
        <v>1</v>
      </c>
    </row>
    <row r="141" spans="2:4" ht="12.75">
      <c r="B141" s="27"/>
      <c r="C141" s="27"/>
      <c r="D141" s="27"/>
    </row>
    <row r="142" spans="2:4" ht="12.75">
      <c r="B142" s="27"/>
      <c r="C142" s="27"/>
      <c r="D142" s="27"/>
    </row>
    <row r="143" spans="1:4" ht="12.75">
      <c r="A143" t="s">
        <v>168</v>
      </c>
      <c r="B143" s="6">
        <f>D143*B140</f>
        <v>0</v>
      </c>
      <c r="C143" s="6">
        <f>D143*C140</f>
        <v>0</v>
      </c>
      <c r="D143" s="6">
        <f>G30</f>
        <v>0</v>
      </c>
    </row>
    <row r="144" spans="1:4" ht="12.75">
      <c r="A144" t="s">
        <v>74</v>
      </c>
      <c r="B144" s="6"/>
      <c r="C144" s="6"/>
      <c r="D144" s="6"/>
    </row>
    <row r="145" spans="2:4" ht="12.75">
      <c r="B145" s="6"/>
      <c r="C145" s="6"/>
      <c r="D145" s="6"/>
    </row>
    <row r="146" spans="1:2" ht="12.75">
      <c r="A146" t="s">
        <v>65</v>
      </c>
      <c r="B146" s="14">
        <f>B30</f>
        <v>0</v>
      </c>
    </row>
    <row r="148" spans="1:3" ht="12.75">
      <c r="A148" t="s">
        <v>53</v>
      </c>
      <c r="C148" s="40">
        <f>D30</f>
        <v>0</v>
      </c>
    </row>
    <row r="150" spans="1:2" ht="12.75">
      <c r="A150" t="s">
        <v>66</v>
      </c>
      <c r="B150" s="66" t="e">
        <f>B143/B146</f>
        <v>#DIV/0!</v>
      </c>
    </row>
    <row r="151" ht="12.75">
      <c r="A151" t="s">
        <v>76</v>
      </c>
    </row>
    <row r="152" ht="12.75">
      <c r="A152" t="s">
        <v>60</v>
      </c>
    </row>
    <row r="154" spans="1:3" ht="12.75">
      <c r="A154" t="s">
        <v>56</v>
      </c>
      <c r="C154" s="15" t="e">
        <f>C143/C148/12</f>
        <v>#DIV/0!</v>
      </c>
    </row>
    <row r="155" ht="12.75">
      <c r="A155" t="s">
        <v>61</v>
      </c>
    </row>
    <row r="156" ht="12.75">
      <c r="A156" t="s">
        <v>62</v>
      </c>
    </row>
    <row r="157" spans="2:3" ht="12.75">
      <c r="B157" s="13"/>
      <c r="C157" s="13"/>
    </row>
    <row r="159" ht="15.75">
      <c r="A159" s="67" t="s">
        <v>71</v>
      </c>
    </row>
    <row r="160" ht="10.5" customHeight="1">
      <c r="A160" s="67"/>
    </row>
    <row r="161" ht="15">
      <c r="A161" s="36" t="s">
        <v>55</v>
      </c>
    </row>
    <row r="162" ht="9" customHeight="1">
      <c r="A162" s="36"/>
    </row>
    <row r="163" spans="1:4" ht="51">
      <c r="A163" s="36"/>
      <c r="B163" s="27" t="s">
        <v>50</v>
      </c>
      <c r="C163" s="27" t="s">
        <v>51</v>
      </c>
      <c r="D163" s="27" t="s">
        <v>123</v>
      </c>
    </row>
    <row r="164" spans="1:3" ht="15">
      <c r="A164" s="36"/>
      <c r="B164" s="37" t="s">
        <v>49</v>
      </c>
      <c r="C164" s="37" t="s">
        <v>49</v>
      </c>
    </row>
    <row r="165" spans="1:4" ht="15">
      <c r="A165" s="36"/>
      <c r="B165" s="38">
        <v>0</v>
      </c>
      <c r="C165" s="38">
        <f>1-B165</f>
        <v>1</v>
      </c>
      <c r="D165" s="39">
        <f>B165+C165</f>
        <v>1</v>
      </c>
    </row>
    <row r="166" spans="2:4" ht="12.75">
      <c r="B166" s="27"/>
      <c r="C166" s="27"/>
      <c r="D166" s="27"/>
    </row>
    <row r="167" spans="2:4" ht="12.75">
      <c r="B167" s="27"/>
      <c r="C167" s="27"/>
      <c r="D167" s="27"/>
    </row>
    <row r="168" spans="1:4" ht="12.75">
      <c r="A168" t="s">
        <v>168</v>
      </c>
      <c r="B168" s="6">
        <f>D168*B165</f>
        <v>0</v>
      </c>
      <c r="C168" s="6">
        <f>D168*C165</f>
        <v>0</v>
      </c>
      <c r="D168" s="6">
        <f>G31</f>
        <v>0</v>
      </c>
    </row>
    <row r="169" spans="1:4" ht="12.75">
      <c r="A169" t="s">
        <v>75</v>
      </c>
      <c r="B169" s="6"/>
      <c r="C169" s="6"/>
      <c r="D169" s="6"/>
    </row>
    <row r="170" spans="2:4" ht="12.75">
      <c r="B170" s="6"/>
      <c r="C170" s="6"/>
      <c r="D170" s="6"/>
    </row>
    <row r="171" spans="1:2" ht="12.75">
      <c r="A171" t="s">
        <v>65</v>
      </c>
      <c r="B171" s="14">
        <f>B31</f>
        <v>0</v>
      </c>
    </row>
    <row r="173" spans="1:3" ht="12.75">
      <c r="A173" t="s">
        <v>53</v>
      </c>
      <c r="C173" s="40">
        <f>D31</f>
        <v>0</v>
      </c>
    </row>
    <row r="175" spans="1:2" ht="12.75">
      <c r="A175" t="s">
        <v>66</v>
      </c>
      <c r="B175" s="66" t="e">
        <f>B168/B171</f>
        <v>#DIV/0!</v>
      </c>
    </row>
    <row r="176" ht="12.75">
      <c r="A176" t="s">
        <v>76</v>
      </c>
    </row>
    <row r="177" ht="12.75">
      <c r="A177" t="s">
        <v>60</v>
      </c>
    </row>
    <row r="179" spans="1:3" ht="12.75">
      <c r="A179" t="s">
        <v>56</v>
      </c>
      <c r="C179" s="15" t="e">
        <f>C168/C173/12</f>
        <v>#DIV/0!</v>
      </c>
    </row>
    <row r="180" ht="12.75">
      <c r="A180" t="s">
        <v>61</v>
      </c>
    </row>
    <row r="181" ht="12.75">
      <c r="A181" t="s">
        <v>62</v>
      </c>
    </row>
    <row r="184" ht="15.75">
      <c r="A184" s="67" t="s">
        <v>80</v>
      </c>
    </row>
    <row r="185" ht="6.75" customHeight="1">
      <c r="A185" s="67"/>
    </row>
    <row r="186" ht="15">
      <c r="A186" s="36" t="s">
        <v>55</v>
      </c>
    </row>
    <row r="187" ht="6.75" customHeight="1">
      <c r="A187" s="36"/>
    </row>
    <row r="188" spans="1:4" ht="51">
      <c r="A188" s="36"/>
      <c r="B188" s="27" t="s">
        <v>50</v>
      </c>
      <c r="C188" s="27" t="s">
        <v>51</v>
      </c>
      <c r="D188" s="27" t="s">
        <v>123</v>
      </c>
    </row>
    <row r="189" spans="1:3" ht="15">
      <c r="A189" s="36"/>
      <c r="B189" s="37" t="s">
        <v>49</v>
      </c>
      <c r="C189" s="37" t="s">
        <v>49</v>
      </c>
    </row>
    <row r="190" spans="1:4" ht="15">
      <c r="A190" s="36"/>
      <c r="B190" s="38">
        <v>0.6</v>
      </c>
      <c r="C190" s="38">
        <f>1-B190</f>
        <v>0.4</v>
      </c>
      <c r="D190" s="39">
        <f>B190+C190</f>
        <v>1</v>
      </c>
    </row>
    <row r="191" spans="2:4" ht="12.75">
      <c r="B191" s="27"/>
      <c r="C191" s="27"/>
      <c r="D191" s="27"/>
    </row>
    <row r="192" spans="2:4" ht="12.75">
      <c r="B192" s="27"/>
      <c r="C192" s="27"/>
      <c r="D192" s="27"/>
    </row>
    <row r="193" spans="1:4" ht="12.75">
      <c r="A193" t="s">
        <v>168</v>
      </c>
      <c r="B193" s="6">
        <f>D193*B190</f>
        <v>367.0984317540275</v>
      </c>
      <c r="C193" s="6">
        <f>D193*C190</f>
        <v>244.73228783601837</v>
      </c>
      <c r="D193" s="6">
        <f>G32</f>
        <v>611.8307195900459</v>
      </c>
    </row>
    <row r="194" spans="1:4" ht="12.75">
      <c r="A194" t="s">
        <v>169</v>
      </c>
      <c r="B194" s="6"/>
      <c r="C194" s="6"/>
      <c r="D194" s="6"/>
    </row>
    <row r="195" spans="2:4" ht="12.75">
      <c r="B195" s="6"/>
      <c r="C195" s="6"/>
      <c r="D195" s="6"/>
    </row>
    <row r="196" spans="1:2" ht="12.75">
      <c r="A196" t="s">
        <v>65</v>
      </c>
      <c r="B196" s="14">
        <f>B32</f>
        <v>1495</v>
      </c>
    </row>
    <row r="198" spans="1:3" ht="12.75">
      <c r="A198" t="s">
        <v>81</v>
      </c>
      <c r="C198" s="40">
        <f>D32</f>
        <v>177</v>
      </c>
    </row>
    <row r="200" spans="1:2" ht="12.75">
      <c r="A200" t="s">
        <v>66</v>
      </c>
      <c r="B200" s="66">
        <f>B193/B196</f>
        <v>0.2455507904709214</v>
      </c>
    </row>
    <row r="201" ht="12.75">
      <c r="A201" t="s">
        <v>76</v>
      </c>
    </row>
    <row r="202" ht="12.75">
      <c r="A202" t="s">
        <v>60</v>
      </c>
    </row>
    <row r="204" spans="1:3" ht="12.75">
      <c r="A204" t="s">
        <v>56</v>
      </c>
      <c r="C204" s="15">
        <f>C193/C198/12</f>
        <v>0.11522235773823841</v>
      </c>
    </row>
    <row r="205" ht="12.75">
      <c r="A205" t="s">
        <v>61</v>
      </c>
    </row>
    <row r="206" ht="12.75">
      <c r="A206" t="s">
        <v>62</v>
      </c>
    </row>
    <row r="209" ht="15.75">
      <c r="A209" s="67" t="s">
        <v>73</v>
      </c>
    </row>
    <row r="210" ht="9.75" customHeight="1">
      <c r="A210" s="67"/>
    </row>
    <row r="211" ht="15">
      <c r="A211" s="36" t="s">
        <v>55</v>
      </c>
    </row>
    <row r="212" ht="9" customHeight="1">
      <c r="A212" s="36"/>
    </row>
    <row r="213" spans="1:7" ht="51">
      <c r="A213" s="36"/>
      <c r="B213" s="27" t="s">
        <v>50</v>
      </c>
      <c r="C213" s="27" t="s">
        <v>51</v>
      </c>
      <c r="D213" s="27" t="s">
        <v>123</v>
      </c>
      <c r="G213" s="27"/>
    </row>
    <row r="214" spans="1:3" ht="15">
      <c r="A214" s="36"/>
      <c r="B214" s="37" t="s">
        <v>49</v>
      </c>
      <c r="C214" s="37" t="s">
        <v>49</v>
      </c>
    </row>
    <row r="215" spans="1:4" ht="15">
      <c r="A215" s="36"/>
      <c r="B215" s="38">
        <v>0.2575632563316582</v>
      </c>
      <c r="C215" s="38">
        <f>1-B215</f>
        <v>0.7424367436683418</v>
      </c>
      <c r="D215" s="39">
        <f>B215+C215</f>
        <v>1</v>
      </c>
    </row>
    <row r="216" spans="2:4" ht="12.75">
      <c r="B216" s="27"/>
      <c r="C216" s="27"/>
      <c r="D216" s="27"/>
    </row>
    <row r="217" spans="2:4" ht="12.75">
      <c r="B217" s="27"/>
      <c r="C217" s="27"/>
      <c r="D217" s="27"/>
    </row>
    <row r="218" spans="1:4" ht="12.75">
      <c r="A218" t="s">
        <v>168</v>
      </c>
      <c r="B218" s="6">
        <f>D218*B215</f>
        <v>557.3232098074201</v>
      </c>
      <c r="C218" s="6">
        <f>D218*C215</f>
        <v>1606.5072128432703</v>
      </c>
      <c r="D218" s="6">
        <f>G33</f>
        <v>2163.8304226506903</v>
      </c>
    </row>
    <row r="219" spans="1:4" ht="12.75">
      <c r="A219" t="s">
        <v>170</v>
      </c>
      <c r="B219" s="6"/>
      <c r="C219" s="6"/>
      <c r="D219" s="6"/>
    </row>
    <row r="220" spans="2:4" ht="12.75">
      <c r="B220" s="6"/>
      <c r="C220" s="6"/>
      <c r="D220" s="6"/>
    </row>
    <row r="221" spans="1:2" ht="12.75">
      <c r="A221" t="s">
        <v>65</v>
      </c>
      <c r="B221" s="14">
        <f>B33</f>
        <v>6783</v>
      </c>
    </row>
    <row r="223" spans="1:3" ht="12.75">
      <c r="A223" t="s">
        <v>53</v>
      </c>
      <c r="C223" s="40">
        <f>D33</f>
        <v>3354</v>
      </c>
    </row>
    <row r="225" spans="1:2" ht="12.75">
      <c r="A225" t="s">
        <v>66</v>
      </c>
      <c r="B225" s="66">
        <f>B218/B221</f>
        <v>0.0821647073282353</v>
      </c>
    </row>
    <row r="226" ht="12.75">
      <c r="A226" t="s">
        <v>76</v>
      </c>
    </row>
    <row r="227" ht="12.75">
      <c r="A227" t="s">
        <v>60</v>
      </c>
    </row>
    <row r="229" spans="1:3" ht="12.75">
      <c r="A229" t="s">
        <v>56</v>
      </c>
      <c r="C229" s="15">
        <f>C218/C223/12</f>
        <v>0.039915206043611366</v>
      </c>
    </row>
    <row r="230" ht="12.75">
      <c r="A230" t="s">
        <v>61</v>
      </c>
    </row>
    <row r="231" ht="12.75">
      <c r="A231" t="s">
        <v>62</v>
      </c>
    </row>
  </sheetData>
  <sheetProtection/>
  <printOptions horizontalCentered="1"/>
  <pageMargins left="0.31496062992125984" right="0.31496062992125984" top="0.984251968503937" bottom="0.7874015748031497" header="0.5118110236220472" footer="0.5118110236220472"/>
  <pageSetup fitToHeight="5" horizontalDpi="600" verticalDpi="600" orientation="portrait" scale="66" r:id="rId1"/>
  <headerFooter alignWithMargins="0">
    <oddHeader>&amp;ROrillia Power Distribution Corporation
EB-2011-0191
Filed: October 28, 2011
Appendix K</oddHeader>
    <oddFooter>&amp;C&amp;F
&amp;A&amp;RPage &amp;P
of &amp;N</oddFooter>
  </headerFooter>
  <rowBreaks count="4" manualBreakCount="4">
    <brk id="61" max="7" man="1"/>
    <brk id="109" max="7" man="1"/>
    <brk id="158" max="7" man="1"/>
    <brk id="207" max="255" man="1"/>
  </rowBreaks>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F35" sqref="F35"/>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 min="8" max="8" width="2.57421875" style="0" customWidth="1"/>
  </cols>
  <sheetData>
    <row r="1" ht="18">
      <c r="A1" s="17" t="s">
        <v>127</v>
      </c>
    </row>
    <row r="3" spans="1:7" ht="18">
      <c r="A3" s="130" t="s">
        <v>0</v>
      </c>
      <c r="B3" s="222" t="str">
        <f>'1. 2001 Approved Rate Schedule'!B3</f>
        <v>ORILLIA POWER DISTRIBUTION CORPORATION</v>
      </c>
      <c r="C3" s="223"/>
      <c r="D3" s="218"/>
      <c r="E3" s="130" t="s">
        <v>1</v>
      </c>
      <c r="F3" s="218" t="str">
        <f>'1. 2001 Approved Rate Schedule'!F3</f>
        <v>ED-1999-0084</v>
      </c>
      <c r="G3" s="218"/>
    </row>
    <row r="4" spans="1:7" ht="18">
      <c r="A4" s="130" t="s">
        <v>3</v>
      </c>
      <c r="B4" s="222" t="str">
        <f>'1. 2001 Approved Rate Schedule'!B4</f>
        <v>Pat Hurley, Treasurer</v>
      </c>
      <c r="C4" s="223"/>
      <c r="D4" s="218"/>
      <c r="E4" s="130" t="s">
        <v>4</v>
      </c>
      <c r="F4" s="218" t="str">
        <f>'1. 2001 Approved Rate Schedule'!F4</f>
        <v>705-326-2495 x 222</v>
      </c>
      <c r="G4" s="218"/>
    </row>
    <row r="5" spans="1:4" ht="18">
      <c r="A5" s="30" t="s">
        <v>33</v>
      </c>
      <c r="B5" s="222" t="str">
        <f>'1. 2001 Approved Rate Schedule'!B5</f>
        <v>phurley@orilliapower.ca</v>
      </c>
      <c r="C5" s="223"/>
      <c r="D5" s="218"/>
    </row>
    <row r="6" spans="1:4" ht="18">
      <c r="A6" s="130" t="s">
        <v>2</v>
      </c>
      <c r="B6" s="218">
        <f>'1. 2001 Approved Rate Schedule'!B6</f>
        <v>2</v>
      </c>
      <c r="C6" s="223"/>
      <c r="D6" s="218"/>
    </row>
    <row r="7" spans="1:4" ht="18">
      <c r="A7" s="30" t="s">
        <v>34</v>
      </c>
      <c r="B7" s="224">
        <f>'1. 2001 Approved Rate Schedule'!B7</f>
        <v>37314</v>
      </c>
      <c r="C7" s="223"/>
      <c r="D7" s="218"/>
    </row>
    <row r="8" ht="18">
      <c r="C8" s="17"/>
    </row>
    <row r="9" spans="1:2" ht="14.25">
      <c r="A9" s="149" t="s">
        <v>180</v>
      </c>
      <c r="B9" s="5"/>
    </row>
    <row r="10" ht="14.25">
      <c r="A10" s="149" t="s">
        <v>179</v>
      </c>
    </row>
    <row r="12" ht="15">
      <c r="A12" s="149" t="s">
        <v>185</v>
      </c>
    </row>
    <row r="14" spans="1:7" ht="18">
      <c r="A14" s="114" t="s">
        <v>6</v>
      </c>
      <c r="B14" s="18"/>
      <c r="C14" s="7"/>
      <c r="E14" s="16"/>
      <c r="G14" s="16"/>
    </row>
    <row r="15" spans="2:7" ht="12.75">
      <c r="B15" s="16"/>
      <c r="C15" s="16"/>
      <c r="D15" s="19"/>
      <c r="E15" s="16"/>
      <c r="F15" s="16"/>
      <c r="G15" s="16"/>
    </row>
    <row r="16" spans="1:8" ht="12.75">
      <c r="A16" t="s">
        <v>8</v>
      </c>
      <c r="B16" s="16">
        <f>('2. PBR Adjusted Rate Schedule'!B16)+('3. 1999 Data &amp; add 2002 MARR'!B54)</f>
        <v>0.00902838452878919</v>
      </c>
      <c r="C16" s="16"/>
      <c r="D16" s="19"/>
      <c r="E16" s="16"/>
      <c r="F16" s="22"/>
      <c r="G16" s="22"/>
      <c r="H16" s="22"/>
    </row>
    <row r="17" spans="2:7" ht="12.75">
      <c r="B17" s="16"/>
      <c r="C17" s="16"/>
      <c r="D17" s="19"/>
      <c r="E17" s="16"/>
      <c r="F17" s="16"/>
      <c r="G17" s="16"/>
    </row>
    <row r="18" spans="1:8" ht="12.75">
      <c r="A18" t="s">
        <v>114</v>
      </c>
      <c r="B18" s="19">
        <f>('2. PBR Adjusted Rate Schedule'!B18)+('3. 1999 Data &amp; add 2002 MARR'!C58)</f>
        <v>13.800489648038226</v>
      </c>
      <c r="C18" s="16"/>
      <c r="D18" s="19"/>
      <c r="E18" s="16"/>
      <c r="F18" s="22"/>
      <c r="G18" s="15"/>
      <c r="H18" s="22"/>
    </row>
    <row r="19" spans="2:7" ht="12.75">
      <c r="B19" s="16"/>
      <c r="C19" s="16"/>
      <c r="D19" s="19"/>
      <c r="E19" s="16"/>
      <c r="F19" s="16"/>
      <c r="G19" s="16"/>
    </row>
    <row r="20" spans="1:7" ht="12.75">
      <c r="A20" t="s">
        <v>9</v>
      </c>
      <c r="B20" s="16">
        <f>'1. 2001 Approved Rate Schedule'!B20</f>
        <v>0.0586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4" t="s">
        <v>10</v>
      </c>
      <c r="B24" s="18"/>
      <c r="C24" s="7"/>
      <c r="D24" s="16"/>
      <c r="E24" s="16"/>
      <c r="F24" s="16"/>
      <c r="G24" s="16"/>
    </row>
    <row r="25" spans="2:7" ht="12.75">
      <c r="B25" s="16"/>
      <c r="C25" s="16"/>
      <c r="D25" s="16"/>
      <c r="E25" s="16"/>
      <c r="F25" s="16"/>
      <c r="G25" s="16"/>
    </row>
    <row r="26" spans="1:7" ht="12.75">
      <c r="A26" t="s">
        <v>8</v>
      </c>
      <c r="B26" s="16">
        <v>0</v>
      </c>
      <c r="C26" s="16"/>
      <c r="D26" s="16"/>
      <c r="E26" s="16"/>
      <c r="F26" s="16"/>
      <c r="G26" s="16"/>
    </row>
    <row r="27" spans="2:7" ht="12.75">
      <c r="B27" s="16"/>
      <c r="C27" s="16"/>
      <c r="D27" s="16"/>
      <c r="E27" s="16"/>
      <c r="F27" s="16"/>
      <c r="G27" s="16"/>
    </row>
    <row r="28" spans="1:7" ht="12.75">
      <c r="A28" t="s">
        <v>114</v>
      </c>
      <c r="B28" s="19">
        <v>0</v>
      </c>
      <c r="C28" s="16"/>
      <c r="D28" s="16"/>
      <c r="E28" s="16"/>
      <c r="F28" s="16"/>
      <c r="G28" s="16"/>
    </row>
    <row r="29" spans="2:7" ht="12.75">
      <c r="B29" s="19"/>
      <c r="C29" s="16"/>
      <c r="D29" s="16"/>
      <c r="E29" s="16"/>
      <c r="F29" s="16"/>
      <c r="G29" s="16"/>
    </row>
    <row r="30" spans="1:7" ht="12.75">
      <c r="A30" t="s">
        <v>11</v>
      </c>
      <c r="B30" s="116" t="s">
        <v>12</v>
      </c>
      <c r="C30" s="116" t="s">
        <v>13</v>
      </c>
      <c r="D30" s="117" t="s">
        <v>14</v>
      </c>
      <c r="E30" s="116" t="s">
        <v>15</v>
      </c>
      <c r="F30" s="16"/>
      <c r="G30" s="16"/>
    </row>
    <row r="31" spans="2:7" ht="12.75">
      <c r="B31" s="116"/>
      <c r="C31" s="116" t="s">
        <v>16</v>
      </c>
      <c r="D31" s="117"/>
      <c r="E31" s="116" t="s">
        <v>16</v>
      </c>
      <c r="F31" s="16"/>
      <c r="G31" s="16"/>
    </row>
    <row r="32" spans="2:7" ht="12.75">
      <c r="B32" s="116" t="s">
        <v>17</v>
      </c>
      <c r="C32" s="116" t="s">
        <v>17</v>
      </c>
      <c r="D32" s="117" t="s">
        <v>17</v>
      </c>
      <c r="E32" s="116" t="s">
        <v>17</v>
      </c>
      <c r="F32" s="16"/>
      <c r="G32" s="16"/>
    </row>
    <row r="33" spans="2:7" ht="12.75">
      <c r="B33" s="116">
        <f>'1. 2001 Approved Rate Schedule'!B33</f>
        <v>0</v>
      </c>
      <c r="C33" s="116">
        <f>'1. 2001 Approved Rate Schedule'!C33</f>
        <v>0</v>
      </c>
      <c r="D33" s="116">
        <f>'1. 2001 Approved Rate Schedule'!D33</f>
        <v>0</v>
      </c>
      <c r="E33" s="116">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14"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MARR'!B77)</f>
        <v>0.011085455826307097</v>
      </c>
      <c r="C39" s="16"/>
      <c r="D39" s="19"/>
      <c r="E39" s="16"/>
      <c r="F39" s="16"/>
      <c r="G39" s="23"/>
      <c r="H39" s="22"/>
    </row>
    <row r="40" spans="2:7" ht="12.75">
      <c r="B40" s="16"/>
      <c r="C40" s="16"/>
      <c r="D40" s="19"/>
      <c r="E40" s="16"/>
      <c r="F40" s="16"/>
      <c r="G40" s="23"/>
    </row>
    <row r="41" spans="1:8" ht="12.75">
      <c r="A41" t="s">
        <v>114</v>
      </c>
      <c r="B41" s="19">
        <f>('2. PBR Adjusted Rate Schedule'!B41)+('3. 1999 Data &amp; add 2002 MARR'!C81)</f>
        <v>32.080115387663035</v>
      </c>
      <c r="C41" s="16"/>
      <c r="D41" s="19"/>
      <c r="E41" s="16"/>
      <c r="F41" s="16"/>
      <c r="G41" s="23"/>
      <c r="H41" s="22"/>
    </row>
    <row r="42" spans="2:7" ht="12.75">
      <c r="B42" s="16"/>
      <c r="C42" s="16"/>
      <c r="D42" s="19"/>
      <c r="E42" s="16"/>
      <c r="F42" s="16"/>
      <c r="G42" s="16"/>
    </row>
    <row r="43" spans="1:7" ht="12.75">
      <c r="A43" t="s">
        <v>9</v>
      </c>
      <c r="B43" s="16">
        <f>'1. 2001 Approved Rate Schedule'!B43</f>
        <v>0.0586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4" t="s">
        <v>19</v>
      </c>
      <c r="B47" s="18"/>
      <c r="C47" s="7"/>
      <c r="D47" s="19"/>
      <c r="E47" s="16"/>
      <c r="F47" s="16"/>
      <c r="G47" s="16"/>
    </row>
    <row r="48" spans="2:7" ht="12.75">
      <c r="B48" s="16"/>
      <c r="C48" s="16"/>
      <c r="D48" s="19"/>
      <c r="E48" s="16"/>
      <c r="F48" s="16"/>
      <c r="G48" s="16"/>
    </row>
    <row r="49" spans="1:7" ht="12.75">
      <c r="A49" t="s">
        <v>8</v>
      </c>
      <c r="B49" s="16">
        <v>0</v>
      </c>
      <c r="C49" s="16"/>
      <c r="D49" s="19"/>
      <c r="E49" s="16"/>
      <c r="F49" s="16"/>
      <c r="G49" s="16"/>
    </row>
    <row r="50" spans="2:7" ht="12.75">
      <c r="B50" s="16"/>
      <c r="C50" s="16"/>
      <c r="D50" s="19"/>
      <c r="E50" s="16"/>
      <c r="F50" s="16"/>
      <c r="G50" s="16"/>
    </row>
    <row r="51" spans="1:7" ht="12.75">
      <c r="A51" t="s">
        <v>114</v>
      </c>
      <c r="B51" s="19">
        <v>0</v>
      </c>
      <c r="C51" s="16"/>
      <c r="D51" s="19"/>
      <c r="E51" s="16"/>
      <c r="F51" s="16"/>
      <c r="G51" s="16"/>
    </row>
    <row r="52" spans="2:7" ht="12.75">
      <c r="B52" s="16"/>
      <c r="C52" s="16"/>
      <c r="D52" s="19"/>
      <c r="E52" s="16"/>
      <c r="F52" s="16"/>
      <c r="G52" s="16"/>
    </row>
    <row r="53" spans="1:7" ht="12.75">
      <c r="A53" t="s">
        <v>11</v>
      </c>
      <c r="B53" s="116" t="s">
        <v>12</v>
      </c>
      <c r="C53" s="116" t="s">
        <v>13</v>
      </c>
      <c r="D53" s="117" t="s">
        <v>14</v>
      </c>
      <c r="E53" s="116" t="s">
        <v>15</v>
      </c>
      <c r="F53" s="16"/>
      <c r="G53" s="16"/>
    </row>
    <row r="54" spans="2:7" ht="12.75">
      <c r="B54" s="116"/>
      <c r="C54" s="116" t="s">
        <v>16</v>
      </c>
      <c r="D54" s="117"/>
      <c r="E54" s="116" t="s">
        <v>16</v>
      </c>
      <c r="F54" s="16"/>
      <c r="G54" s="16"/>
    </row>
    <row r="55" spans="2:7" ht="12.75">
      <c r="B55" s="116" t="s">
        <v>17</v>
      </c>
      <c r="C55" s="116" t="s">
        <v>17</v>
      </c>
      <c r="D55" s="117" t="s">
        <v>17</v>
      </c>
      <c r="E55" s="116" t="s">
        <v>17</v>
      </c>
      <c r="F55" s="16"/>
      <c r="G55" s="16"/>
    </row>
    <row r="56" spans="2:7" ht="12.75">
      <c r="B56" s="116">
        <f>'1. 2001 Approved Rate Schedule'!B56</f>
        <v>0</v>
      </c>
      <c r="C56" s="116">
        <f>'1. 2001 Approved Rate Schedule'!C56</f>
        <v>0</v>
      </c>
      <c r="D56" s="116">
        <f>'1. 2001 Approved Rate Schedule'!D56</f>
        <v>0</v>
      </c>
      <c r="E56" s="11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4"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MARR'!B101)</f>
        <v>3.650906164807597</v>
      </c>
      <c r="C62" s="16"/>
      <c r="D62" s="19"/>
      <c r="E62" s="16"/>
      <c r="F62" s="16"/>
      <c r="G62" s="16"/>
    </row>
    <row r="63" spans="2:7" ht="12.75">
      <c r="B63" s="16"/>
      <c r="C63" s="16"/>
      <c r="D63" s="19"/>
      <c r="E63" s="16"/>
      <c r="F63" s="16"/>
      <c r="G63" s="16"/>
    </row>
    <row r="64" spans="1:7" ht="12.75">
      <c r="A64" t="s">
        <v>114</v>
      </c>
      <c r="B64" s="19">
        <f>('2. PBR Adjusted Rate Schedule'!B64)+('3. 1999 Data &amp; add 2002 MARR'!C105)</f>
        <v>324.2187749103639</v>
      </c>
      <c r="C64" s="16"/>
      <c r="D64" s="19"/>
      <c r="E64" s="16"/>
      <c r="F64" s="16"/>
      <c r="G64" s="16"/>
    </row>
    <row r="65" spans="2:7" ht="12.75">
      <c r="B65" s="16"/>
      <c r="C65" s="16"/>
      <c r="D65" s="19"/>
      <c r="E65" s="16"/>
      <c r="F65" s="16"/>
      <c r="G65" s="16"/>
    </row>
    <row r="66" spans="1:7" ht="12.75">
      <c r="A66" t="s">
        <v>23</v>
      </c>
      <c r="B66" s="16">
        <f>'1. 2001 Approved Rate Schedule'!B66</f>
        <v>5.7218</v>
      </c>
      <c r="C66" s="16"/>
      <c r="D66" s="19"/>
      <c r="E66" s="16"/>
      <c r="F66" s="16"/>
      <c r="G66" s="16"/>
    </row>
    <row r="67" spans="2:7" ht="12.75">
      <c r="B67" s="16"/>
      <c r="C67" s="16"/>
      <c r="D67" s="19"/>
      <c r="E67" s="16"/>
      <c r="F67" s="16"/>
      <c r="G67" s="16"/>
    </row>
    <row r="68" spans="1:7" ht="12.75">
      <c r="A68" t="s">
        <v>9</v>
      </c>
      <c r="B68" s="16">
        <f>'1. 2001 Approved Rate Schedule'!B68</f>
        <v>0.0412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4" t="s">
        <v>24</v>
      </c>
      <c r="B72" s="18"/>
      <c r="C72" s="7"/>
      <c r="D72" s="19"/>
      <c r="E72" s="16"/>
      <c r="F72" s="16"/>
      <c r="G72" s="16"/>
    </row>
    <row r="73" spans="1:7" ht="18">
      <c r="A73" s="17"/>
      <c r="B73" s="16"/>
      <c r="C73" s="16"/>
      <c r="D73" s="19"/>
      <c r="E73" s="16"/>
      <c r="F73" s="16"/>
      <c r="G73" s="16"/>
    </row>
    <row r="74" spans="1:7" ht="12.75">
      <c r="A74" t="s">
        <v>21</v>
      </c>
      <c r="B74" s="23">
        <f>('2. PBR Adjusted Rate Schedule'!B74)+('3. 1999 Data &amp; add 2002 MARR'!B125)</f>
        <v>1.0659679755470457</v>
      </c>
      <c r="C74" s="16"/>
      <c r="D74" s="19"/>
      <c r="E74" s="16"/>
      <c r="F74" s="16"/>
      <c r="G74" s="16"/>
    </row>
    <row r="75" spans="2:7" ht="12.75">
      <c r="B75" s="16"/>
      <c r="C75" s="16"/>
      <c r="D75" s="19"/>
      <c r="E75" s="16"/>
      <c r="F75" s="16"/>
      <c r="G75" s="16"/>
    </row>
    <row r="76" spans="1:7" ht="12.75">
      <c r="A76" t="s">
        <v>114</v>
      </c>
      <c r="B76" s="19">
        <f>('2. PBR Adjusted Rate Schedule'!B76)+('3. 1999 Data &amp; add 2002 MARR'!C129)</f>
        <v>663.8205979168697</v>
      </c>
      <c r="C76" s="16"/>
      <c r="D76" s="19"/>
      <c r="E76" s="16"/>
      <c r="F76" s="16"/>
      <c r="G76" s="16"/>
    </row>
    <row r="77" spans="2:7" ht="12.75">
      <c r="B77" s="16"/>
      <c r="C77" s="16"/>
      <c r="D77" s="19"/>
      <c r="E77" s="16"/>
      <c r="F77" s="16"/>
      <c r="G77" s="16"/>
    </row>
    <row r="78" spans="1:7" ht="12.75">
      <c r="A78" t="s">
        <v>11</v>
      </c>
      <c r="B78" s="116" t="s">
        <v>12</v>
      </c>
      <c r="C78" s="116" t="s">
        <v>14</v>
      </c>
      <c r="D78" s="116" t="s">
        <v>12</v>
      </c>
      <c r="E78" s="116" t="s">
        <v>13</v>
      </c>
      <c r="F78" s="117" t="s">
        <v>14</v>
      </c>
      <c r="G78" s="116" t="s">
        <v>15</v>
      </c>
    </row>
    <row r="79" spans="2:7" ht="12.75">
      <c r="B79" s="116"/>
      <c r="C79" s="116"/>
      <c r="D79" s="116"/>
      <c r="E79" s="116" t="s">
        <v>16</v>
      </c>
      <c r="F79" s="117"/>
      <c r="G79" s="116" t="s">
        <v>16</v>
      </c>
    </row>
    <row r="80" spans="2:7" ht="12.75">
      <c r="B80" s="116" t="s">
        <v>25</v>
      </c>
      <c r="C80" s="116" t="s">
        <v>25</v>
      </c>
      <c r="D80" s="116" t="s">
        <v>17</v>
      </c>
      <c r="E80" s="116" t="s">
        <v>17</v>
      </c>
      <c r="F80" s="117" t="s">
        <v>17</v>
      </c>
      <c r="G80" s="116" t="s">
        <v>17</v>
      </c>
    </row>
    <row r="81" spans="1:7" ht="18">
      <c r="A81" s="17"/>
      <c r="B81" s="116">
        <f>'1. 2001 Approved Rate Schedule'!B81</f>
        <v>7.89</v>
      </c>
      <c r="C81" s="116">
        <f>'1. 2001 Approved Rate Schedule'!C81</f>
        <v>6.24</v>
      </c>
      <c r="D81" s="116">
        <f>'1. 2001 Approved Rate Schedule'!D81</f>
        <v>0.0713</v>
      </c>
      <c r="E81" s="116">
        <f>'1. 2001 Approved Rate Schedule'!E81</f>
        <v>0.0418</v>
      </c>
      <c r="F81" s="116">
        <f>'1. 2001 Approved Rate Schedule'!F81</f>
        <v>0.0599</v>
      </c>
      <c r="G81" s="116">
        <f>'1. 2001 Approved Rate Schedule'!G81</f>
        <v>0.0305</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MARR'!B150)</f>
        <v>#DIV/0!</v>
      </c>
      <c r="C87" s="16"/>
      <c r="D87" s="19"/>
      <c r="E87" s="16"/>
      <c r="F87" s="16"/>
      <c r="G87" s="16"/>
    </row>
    <row r="88" spans="2:7" ht="12.75">
      <c r="B88" s="16"/>
      <c r="C88" s="16"/>
      <c r="D88" s="19"/>
      <c r="E88" s="16"/>
      <c r="F88" s="16"/>
      <c r="G88" s="16"/>
    </row>
    <row r="89" spans="1:7" ht="12.75">
      <c r="A89" t="s">
        <v>114</v>
      </c>
      <c r="B89" s="16" t="e">
        <f>('2. PBR Adjusted Rate Schedule'!B89)+('3. 1999 Data &amp; add 2002 MARR'!C154)</f>
        <v>#DIV/0!</v>
      </c>
      <c r="C89" s="16"/>
      <c r="D89" s="19"/>
      <c r="E89" s="16"/>
      <c r="F89" s="16"/>
      <c r="G89" s="16"/>
    </row>
    <row r="90" spans="2:7" ht="12.75">
      <c r="B90" s="16"/>
      <c r="C90" s="16"/>
      <c r="D90" s="19"/>
      <c r="E90" s="16"/>
      <c r="F90" s="16"/>
      <c r="G90" s="16"/>
    </row>
    <row r="91" spans="1:7" ht="12.75">
      <c r="A91" t="s">
        <v>11</v>
      </c>
      <c r="B91" s="116" t="s">
        <v>12</v>
      </c>
      <c r="C91" s="116" t="s">
        <v>14</v>
      </c>
      <c r="D91" s="116" t="s">
        <v>12</v>
      </c>
      <c r="E91" s="116" t="s">
        <v>13</v>
      </c>
      <c r="F91" s="117" t="s">
        <v>14</v>
      </c>
      <c r="G91" s="116" t="s">
        <v>15</v>
      </c>
    </row>
    <row r="92" spans="2:7" ht="12.75">
      <c r="B92" s="116"/>
      <c r="C92" s="116"/>
      <c r="D92" s="116"/>
      <c r="E92" s="116" t="s">
        <v>16</v>
      </c>
      <c r="F92" s="117"/>
      <c r="G92" s="116" t="s">
        <v>16</v>
      </c>
    </row>
    <row r="93" spans="2:7" ht="12.75">
      <c r="B93" s="116" t="s">
        <v>25</v>
      </c>
      <c r="C93" s="116" t="s">
        <v>25</v>
      </c>
      <c r="D93" s="116" t="s">
        <v>17</v>
      </c>
      <c r="E93" s="116" t="s">
        <v>17</v>
      </c>
      <c r="F93" s="117" t="s">
        <v>17</v>
      </c>
      <c r="G93" s="116" t="s">
        <v>17</v>
      </c>
    </row>
    <row r="94" spans="1:7" ht="12.75">
      <c r="A94" s="5"/>
      <c r="B94" s="116">
        <f>'1. 2001 Approved Rate Schedule'!B94</f>
        <v>0</v>
      </c>
      <c r="C94" s="116">
        <f>'1. 2001 Approved Rate Schedule'!C94</f>
        <v>0</v>
      </c>
      <c r="D94" s="116">
        <f>'1. 2001 Approved Rate Schedule'!D94</f>
        <v>0</v>
      </c>
      <c r="E94" s="116">
        <f>'1. 2001 Approved Rate Schedule'!E94</f>
        <v>0</v>
      </c>
      <c r="F94" s="116">
        <f>'1. 2001 Approved Rate Schedule'!F94</f>
        <v>0</v>
      </c>
      <c r="G94" s="11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4"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MARR'!B175)</f>
        <v>#DIV/0!</v>
      </c>
      <c r="C100" s="16"/>
      <c r="D100" s="19"/>
      <c r="E100" s="16"/>
      <c r="F100" s="16"/>
      <c r="G100" s="16"/>
    </row>
    <row r="101" spans="2:7" ht="12.75">
      <c r="B101" s="16"/>
      <c r="C101" s="16"/>
      <c r="D101" s="19"/>
      <c r="E101" s="16"/>
      <c r="F101" s="16"/>
      <c r="G101" s="16"/>
    </row>
    <row r="102" spans="1:7" ht="12.75">
      <c r="A102" t="s">
        <v>114</v>
      </c>
      <c r="B102" s="19" t="e">
        <f>('2. PBR Adjusted Rate Schedule'!B102)+('3. 1999 Data &amp; add 2002 MARR'!C179)</f>
        <v>#DIV/0!</v>
      </c>
      <c r="C102" s="16"/>
      <c r="D102" s="19"/>
      <c r="E102" s="16"/>
      <c r="F102" s="16"/>
      <c r="G102" s="16"/>
    </row>
    <row r="103" spans="2:7" ht="12.75">
      <c r="B103" s="16"/>
      <c r="C103" s="16"/>
      <c r="D103" s="19"/>
      <c r="E103" s="16"/>
      <c r="F103" s="16"/>
      <c r="G103" s="16"/>
    </row>
    <row r="104" spans="1:7" ht="12.75">
      <c r="A104" t="s">
        <v>11</v>
      </c>
      <c r="B104" s="116" t="s">
        <v>12</v>
      </c>
      <c r="C104" s="116" t="s">
        <v>14</v>
      </c>
      <c r="D104" s="116" t="s">
        <v>12</v>
      </c>
      <c r="E104" s="116" t="s">
        <v>13</v>
      </c>
      <c r="F104" s="117" t="s">
        <v>14</v>
      </c>
      <c r="G104" s="116" t="s">
        <v>15</v>
      </c>
    </row>
    <row r="105" spans="2:7" ht="12.75">
      <c r="B105" s="116"/>
      <c r="C105" s="116"/>
      <c r="D105" s="116"/>
      <c r="E105" s="116" t="s">
        <v>16</v>
      </c>
      <c r="F105" s="117"/>
      <c r="G105" s="116" t="s">
        <v>16</v>
      </c>
    </row>
    <row r="106" spans="2:7" ht="12.75">
      <c r="B106" s="116" t="s">
        <v>25</v>
      </c>
      <c r="C106" s="116" t="s">
        <v>25</v>
      </c>
      <c r="D106" s="116" t="s">
        <v>17</v>
      </c>
      <c r="E106" s="116" t="s">
        <v>17</v>
      </c>
      <c r="F106" s="117" t="s">
        <v>17</v>
      </c>
      <c r="G106" s="116" t="s">
        <v>17</v>
      </c>
    </row>
    <row r="107" spans="1:7" ht="12.75">
      <c r="A107" s="5"/>
      <c r="B107" s="116">
        <f>'1. 2001 Approved Rate Schedule'!B107</f>
        <v>0</v>
      </c>
      <c r="C107" s="116">
        <f>'1. 2001 Approved Rate Schedule'!C107</f>
        <v>0</v>
      </c>
      <c r="D107" s="116">
        <f>'1. 2001 Approved Rate Schedule'!D107</f>
        <v>0</v>
      </c>
      <c r="E107" s="116">
        <f>'1. 2001 Approved Rate Schedule'!E107</f>
        <v>0</v>
      </c>
      <c r="F107" s="116">
        <f>'1. 2001 Approved Rate Schedule'!F107</f>
        <v>0</v>
      </c>
      <c r="G107" s="116">
        <f>'1. 2001 Approved Rate Schedule'!G107</f>
        <v>0</v>
      </c>
    </row>
    <row r="108" spans="1:7" ht="12.75">
      <c r="A108" s="5"/>
      <c r="B108" s="116"/>
      <c r="C108" s="116"/>
      <c r="D108" s="116"/>
      <c r="E108" s="116"/>
      <c r="F108" s="116"/>
      <c r="G108" s="116"/>
    </row>
    <row r="109" spans="1:7" ht="12.75">
      <c r="A109" s="5"/>
      <c r="B109" s="116"/>
      <c r="C109" s="116"/>
      <c r="D109" s="116"/>
      <c r="E109" s="116"/>
      <c r="F109" s="116"/>
      <c r="G109" s="116"/>
    </row>
    <row r="110" spans="3:7" ht="12.75">
      <c r="C110" s="16"/>
      <c r="E110" s="16"/>
      <c r="F110" s="16"/>
      <c r="G110" s="16"/>
    </row>
    <row r="111" spans="1:7" ht="18">
      <c r="A111" s="114"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MARR'!B200)</f>
        <v>6.797379090470921</v>
      </c>
      <c r="C113" s="16"/>
      <c r="D113" s="19"/>
      <c r="E113" s="16"/>
      <c r="F113" s="16"/>
      <c r="G113" s="16"/>
    </row>
    <row r="114" spans="2:7" ht="12.75">
      <c r="B114" s="16"/>
      <c r="C114" s="16"/>
      <c r="D114" s="19"/>
      <c r="E114" s="16"/>
      <c r="F114" s="16"/>
      <c r="G114" s="16"/>
    </row>
    <row r="115" spans="1:7" ht="12.75">
      <c r="A115" t="s">
        <v>117</v>
      </c>
      <c r="B115" s="19">
        <f>('2. PBR Adjusted Rate Schedule'!B115)+('3. 1999 Data &amp; add 2002 MARR'!C204)</f>
        <v>3.1910123577382383</v>
      </c>
      <c r="C115" s="16"/>
      <c r="D115" s="19"/>
      <c r="E115" s="16"/>
      <c r="F115" s="16"/>
      <c r="G115" s="16"/>
    </row>
    <row r="116" spans="2:7" ht="12.75">
      <c r="B116" s="16"/>
      <c r="C116" s="16"/>
      <c r="D116" s="19"/>
      <c r="E116" s="16"/>
      <c r="F116" s="16"/>
      <c r="G116" s="16"/>
    </row>
    <row r="117" spans="1:7" ht="12.75">
      <c r="A117" t="s">
        <v>23</v>
      </c>
      <c r="B117" s="131">
        <f>'1. 2001 Approved Rate Schedule'!B117</f>
        <v>18.0686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4" t="s">
        <v>29</v>
      </c>
      <c r="B121" s="16"/>
      <c r="C121" s="16"/>
      <c r="D121" s="19"/>
      <c r="E121" s="16"/>
      <c r="F121" s="16"/>
      <c r="G121" s="16"/>
    </row>
    <row r="122" spans="2:7" ht="12.75">
      <c r="B122" s="16"/>
      <c r="C122" s="16"/>
      <c r="D122" s="19"/>
      <c r="E122" s="16"/>
      <c r="F122" s="16"/>
      <c r="G122" s="16"/>
    </row>
    <row r="123" spans="1:7" ht="12.75">
      <c r="A123" t="s">
        <v>21</v>
      </c>
      <c r="B123" s="16">
        <v>0</v>
      </c>
      <c r="C123" s="16"/>
      <c r="D123" s="19"/>
      <c r="E123" s="16"/>
      <c r="F123" s="16"/>
      <c r="G123" s="16"/>
    </row>
    <row r="124" spans="2:7" ht="12.75">
      <c r="B124" s="16"/>
      <c r="C124" s="16"/>
      <c r="D124" s="19"/>
      <c r="E124" s="16"/>
      <c r="F124" s="16"/>
      <c r="G124" s="16"/>
    </row>
    <row r="125" spans="1:7" ht="12.75">
      <c r="A125" t="s">
        <v>117</v>
      </c>
      <c r="B125" s="19">
        <v>0</v>
      </c>
      <c r="C125" s="16"/>
      <c r="D125" s="19"/>
      <c r="E125" s="16"/>
      <c r="F125" s="16"/>
      <c r="G125" s="16"/>
    </row>
    <row r="126" spans="2:7" ht="12.75">
      <c r="B126" s="16"/>
      <c r="C126" s="16"/>
      <c r="D126" s="19"/>
      <c r="E126" s="16"/>
      <c r="F126" s="16"/>
      <c r="G126" s="16"/>
    </row>
    <row r="127" spans="1:7" ht="12.75">
      <c r="A127" t="s">
        <v>11</v>
      </c>
      <c r="B127" s="116" t="s">
        <v>12</v>
      </c>
      <c r="C127" s="116" t="s">
        <v>14</v>
      </c>
      <c r="D127" s="19"/>
      <c r="E127" s="16"/>
      <c r="F127" s="16"/>
      <c r="G127" s="16"/>
    </row>
    <row r="128" spans="2:7" ht="12.75">
      <c r="B128" s="116" t="s">
        <v>25</v>
      </c>
      <c r="C128" s="116" t="s">
        <v>25</v>
      </c>
      <c r="D128" s="19"/>
      <c r="E128" s="16"/>
      <c r="F128" s="16"/>
      <c r="G128" s="16"/>
    </row>
    <row r="129" spans="2:7" ht="12.75">
      <c r="B129" s="116">
        <f>'1. 2001 Approved Rate Schedule'!B129</f>
        <v>0</v>
      </c>
      <c r="C129" s="116">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4"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MARR'!B225)</f>
        <v>2.274678807328235</v>
      </c>
      <c r="C135" s="16"/>
      <c r="D135" s="19"/>
      <c r="E135" s="16"/>
      <c r="F135" s="16"/>
      <c r="G135" s="16"/>
    </row>
    <row r="136" spans="2:7" ht="12.75">
      <c r="B136" s="16"/>
      <c r="C136" s="16"/>
      <c r="D136" s="19"/>
      <c r="E136" s="16"/>
      <c r="F136" s="16"/>
      <c r="G136" s="16"/>
    </row>
    <row r="137" spans="1:7" ht="12.75">
      <c r="A137" t="s">
        <v>117</v>
      </c>
      <c r="B137" s="19">
        <f>('2. PBR Adjusted Rate Schedule'!B137)+('3. 1999 Data &amp; add 2002 MARR'!C229)</f>
        <v>1.1080352060436114</v>
      </c>
      <c r="C137" s="16"/>
      <c r="D137" s="19"/>
      <c r="E137" s="16"/>
      <c r="F137" s="16"/>
      <c r="G137" s="16"/>
    </row>
    <row r="138" spans="2:7" ht="12.75">
      <c r="B138" s="16"/>
      <c r="C138" s="16"/>
      <c r="D138" s="19"/>
      <c r="E138" s="16"/>
      <c r="F138" s="16"/>
      <c r="G138" s="16"/>
    </row>
    <row r="139" spans="1:7" ht="12.75">
      <c r="A139" t="s">
        <v>23</v>
      </c>
      <c r="B139" s="131">
        <f>'1. 2001 Approved Rate Schedule'!B139</f>
        <v>18.064</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4" t="s">
        <v>31</v>
      </c>
      <c r="B143" s="16"/>
      <c r="C143" s="16"/>
      <c r="D143" s="19"/>
      <c r="E143" s="16"/>
      <c r="F143" s="16"/>
      <c r="G143" s="16"/>
    </row>
    <row r="144" spans="2:7" ht="12.75">
      <c r="B144" s="16"/>
      <c r="C144" s="16"/>
      <c r="D144" s="19"/>
      <c r="E144" s="16"/>
      <c r="F144" s="16"/>
      <c r="G144" s="16"/>
    </row>
    <row r="145" spans="1:7" ht="12.75">
      <c r="A145" t="s">
        <v>21</v>
      </c>
      <c r="B145" s="16">
        <v>0</v>
      </c>
      <c r="C145" s="16"/>
      <c r="D145" s="19"/>
      <c r="E145" s="16"/>
      <c r="F145" s="16"/>
      <c r="G145" s="16"/>
    </row>
    <row r="146" spans="2:7" ht="12.75">
      <c r="B146" s="16"/>
      <c r="C146" s="16"/>
      <c r="D146" s="19"/>
      <c r="E146" s="16"/>
      <c r="F146" s="16"/>
      <c r="G146" s="16"/>
    </row>
    <row r="147" spans="1:7" ht="12.75">
      <c r="A147" t="s">
        <v>117</v>
      </c>
      <c r="B147" s="19">
        <v>0</v>
      </c>
      <c r="C147" s="16"/>
      <c r="D147" s="19"/>
      <c r="E147" s="16"/>
      <c r="F147" s="16"/>
      <c r="G147" s="16"/>
    </row>
    <row r="148" spans="2:7" ht="12.75">
      <c r="B148" s="16"/>
      <c r="C148" s="16"/>
      <c r="D148" s="19"/>
      <c r="E148" s="16"/>
      <c r="F148" s="16"/>
      <c r="G148" s="16"/>
    </row>
    <row r="149" spans="1:7" ht="12.75">
      <c r="A149" t="s">
        <v>11</v>
      </c>
      <c r="B149" s="116" t="s">
        <v>12</v>
      </c>
      <c r="C149" s="116" t="s">
        <v>14</v>
      </c>
      <c r="D149" s="19"/>
      <c r="E149" s="16"/>
      <c r="F149" s="16"/>
      <c r="G149" s="16"/>
    </row>
    <row r="150" spans="2:7" ht="12.75">
      <c r="B150" s="116" t="s">
        <v>25</v>
      </c>
      <c r="C150" s="116" t="s">
        <v>25</v>
      </c>
      <c r="D150" s="19"/>
      <c r="E150" s="16"/>
      <c r="F150" s="16"/>
      <c r="G150" s="16"/>
    </row>
    <row r="151" spans="2:7" ht="12.75">
      <c r="B151" s="116">
        <f>'1. 2001 Approved Rate Schedule'!B151</f>
        <v>0</v>
      </c>
      <c r="C151" s="116">
        <f>'1. 2001 Approved Rate Schedule'!C151</f>
        <v>0</v>
      </c>
      <c r="E151" s="16"/>
      <c r="F151" s="16"/>
      <c r="G151" s="16"/>
    </row>
    <row r="152" spans="2:7" ht="12.75">
      <c r="B152" s="16"/>
      <c r="C152" s="16"/>
      <c r="D152" s="19"/>
      <c r="E152" s="16"/>
      <c r="F152" s="16"/>
      <c r="G152" s="16"/>
    </row>
  </sheetData>
  <sheetProtection/>
  <printOptions horizontalCentered="1"/>
  <pageMargins left="0.31496062992125984" right="0.31496062992125984" top="0.984251968503937" bottom="0.7874015748031497" header="0.5118110236220472" footer="0.5118110236220472"/>
  <pageSetup horizontalDpi="600" verticalDpi="600" orientation="portrait" scale="70" r:id="rId1"/>
  <headerFooter alignWithMargins="0">
    <oddHeader>&amp;ROrillia Power Distribution Corporation
EB-2011-0191
Filed: October 28, 2011
Appendix K</oddHeader>
    <oddFooter>&amp;C&amp;F
&amp;A&amp;RPage &amp;P
of &amp;N</oddFooter>
  </headerFooter>
  <rowBreaks count="2" manualBreakCount="2">
    <brk id="69" max="7" man="1"/>
    <brk id="130" max="7" man="1"/>
  </rowBreaks>
</worksheet>
</file>

<file path=xl/worksheets/sheet5.xml><?xml version="1.0" encoding="utf-8"?>
<worksheet xmlns="http://schemas.openxmlformats.org/spreadsheetml/2006/main" xmlns:r="http://schemas.openxmlformats.org/officeDocument/2006/relationships">
  <dimension ref="A1:O336"/>
  <sheetViews>
    <sheetView zoomScale="75" zoomScaleNormal="75" zoomScalePageLayoutView="0" workbookViewId="0" topLeftCell="A1">
      <selection activeCell="F35" sqref="F35"/>
    </sheetView>
  </sheetViews>
  <sheetFormatPr defaultColWidth="9.140625" defaultRowHeight="12.75"/>
  <cols>
    <col min="1" max="1" width="31.421875" style="0" customWidth="1"/>
    <col min="2" max="2" width="1.421875" style="0" customWidth="1"/>
    <col min="3" max="3" width="15.8515625" style="0" customWidth="1"/>
    <col min="4" max="4" width="9.7109375" style="0" customWidth="1"/>
    <col min="5" max="5" width="20.28125" style="0" customWidth="1"/>
    <col min="6" max="6" width="19.140625" style="0" customWidth="1"/>
    <col min="7" max="7" width="1.57421875" style="0" customWidth="1"/>
    <col min="8" max="8" width="16.140625" style="0" customWidth="1"/>
    <col min="9" max="9" width="9.421875" style="0" customWidth="1"/>
    <col min="11" max="11" width="15.57421875" style="0" customWidth="1"/>
    <col min="12" max="12" width="0.85546875" style="0" customWidth="1"/>
    <col min="13" max="13" width="11.00390625" style="0" customWidth="1"/>
    <col min="15" max="15" width="1.8515625" style="0" customWidth="1"/>
  </cols>
  <sheetData>
    <row r="1" spans="1:2" ht="18">
      <c r="A1" s="17" t="s">
        <v>163</v>
      </c>
      <c r="B1" s="17"/>
    </row>
    <row r="3" spans="1:9" ht="18">
      <c r="A3" s="130" t="s">
        <v>0</v>
      </c>
      <c r="B3" s="1"/>
      <c r="C3" s="222" t="str">
        <f>'1. 2001 Approved Rate Schedule'!B3</f>
        <v>ORILLIA POWER DISTRIBUTION CORPORATION</v>
      </c>
      <c r="D3" s="223"/>
      <c r="E3" s="218"/>
      <c r="F3" s="130" t="s">
        <v>1</v>
      </c>
      <c r="H3" s="227" t="str">
        <f>'1. 2001 Approved Rate Schedule'!F3</f>
        <v>ED-1999-0084</v>
      </c>
      <c r="I3" s="218"/>
    </row>
    <row r="4" spans="1:9" ht="18">
      <c r="A4" s="130" t="s">
        <v>3</v>
      </c>
      <c r="B4" s="1"/>
      <c r="C4" s="222" t="str">
        <f>'1. 2001 Approved Rate Schedule'!B4</f>
        <v>Pat Hurley, Treasurer</v>
      </c>
      <c r="D4" s="223"/>
      <c r="E4" s="218"/>
      <c r="F4" s="130" t="s">
        <v>4</v>
      </c>
      <c r="H4" s="227" t="str">
        <f>'1. 2001 Approved Rate Schedule'!F4</f>
        <v>705-326-2495 x 222</v>
      </c>
      <c r="I4" s="218"/>
    </row>
    <row r="5" spans="1:5" ht="18">
      <c r="A5" s="30" t="s">
        <v>33</v>
      </c>
      <c r="B5" s="17"/>
      <c r="C5" s="238" t="str">
        <f>'1. 2001 Approved Rate Schedule'!B5</f>
        <v>phurley@orilliapower.ca</v>
      </c>
      <c r="D5" s="223"/>
      <c r="E5" s="218"/>
    </row>
    <row r="6" spans="1:5" ht="18">
      <c r="A6" s="130" t="s">
        <v>2</v>
      </c>
      <c r="B6" s="1"/>
      <c r="C6" s="218">
        <f>'1. 2001 Approved Rate Schedule'!B6</f>
        <v>2</v>
      </c>
      <c r="D6" s="223"/>
      <c r="E6" s="218"/>
    </row>
    <row r="7" spans="1:5" ht="18">
      <c r="A7" s="30" t="s">
        <v>34</v>
      </c>
      <c r="B7" s="17"/>
      <c r="C7" s="224">
        <f>'1. 2001 Approved Rate Schedule'!B7</f>
        <v>37314</v>
      </c>
      <c r="D7" s="223"/>
      <c r="E7" s="218"/>
    </row>
    <row r="8" ht="18">
      <c r="D8" s="17"/>
    </row>
    <row r="9" ht="12.75">
      <c r="A9" t="s">
        <v>183</v>
      </c>
    </row>
    <row r="10" ht="12.75">
      <c r="A10" t="s">
        <v>184</v>
      </c>
    </row>
    <row r="11" ht="12.75">
      <c r="A11" t="s">
        <v>91</v>
      </c>
    </row>
    <row r="13" spans="1:11" ht="18">
      <c r="A13" s="114" t="s">
        <v>286</v>
      </c>
      <c r="B13" s="17"/>
      <c r="K13" s="96"/>
    </row>
    <row r="14" spans="1:11" ht="18">
      <c r="A14" s="95"/>
      <c r="B14" s="95"/>
      <c r="K14" s="96"/>
    </row>
    <row r="15" spans="1:11" ht="12.75">
      <c r="A15" s="97"/>
      <c r="B15" s="97"/>
      <c r="K15" s="96"/>
    </row>
    <row r="16" ht="12.75">
      <c r="K16" s="96"/>
    </row>
    <row r="17" spans="1:11" ht="18">
      <c r="A17" s="114" t="s">
        <v>43</v>
      </c>
      <c r="B17" s="30"/>
      <c r="D17" s="42"/>
      <c r="K17" s="96"/>
    </row>
    <row r="18" ht="12.75">
      <c r="K18" s="96"/>
    </row>
    <row r="19" spans="1:15" ht="15">
      <c r="A19" t="s">
        <v>83</v>
      </c>
      <c r="C19" s="111" t="s">
        <v>102</v>
      </c>
      <c r="D19" s="53"/>
      <c r="E19" s="53"/>
      <c r="F19" s="53"/>
      <c r="H19" s="111" t="s">
        <v>162</v>
      </c>
      <c r="I19" s="53"/>
      <c r="J19" s="53"/>
      <c r="K19" s="104"/>
      <c r="L19" s="53"/>
      <c r="M19" s="53"/>
      <c r="N19" s="53"/>
      <c r="O19" s="42"/>
    </row>
    <row r="20" spans="6:11" ht="12.75">
      <c r="F20" s="96"/>
      <c r="K20" s="96"/>
    </row>
    <row r="21" spans="1:14" ht="15">
      <c r="A21" s="113" t="s">
        <v>90</v>
      </c>
      <c r="B21" s="5"/>
      <c r="D21" s="105" t="s">
        <v>84</v>
      </c>
      <c r="E21" s="105" t="s">
        <v>85</v>
      </c>
      <c r="F21" s="106" t="s">
        <v>86</v>
      </c>
      <c r="I21" s="105" t="s">
        <v>84</v>
      </c>
      <c r="J21" s="105" t="s">
        <v>85</v>
      </c>
      <c r="K21" s="108" t="s">
        <v>86</v>
      </c>
      <c r="L21" s="5"/>
      <c r="M21" s="5" t="s">
        <v>87</v>
      </c>
      <c r="N21" s="5" t="s">
        <v>87</v>
      </c>
    </row>
    <row r="22" spans="1:14" ht="12.75">
      <c r="A22" s="5" t="s">
        <v>133</v>
      </c>
      <c r="D22" s="107" t="s">
        <v>103</v>
      </c>
      <c r="E22" s="105" t="s">
        <v>17</v>
      </c>
      <c r="F22" s="106" t="s">
        <v>88</v>
      </c>
      <c r="I22" s="105"/>
      <c r="J22" s="105" t="s">
        <v>17</v>
      </c>
      <c r="K22" s="108" t="s">
        <v>88</v>
      </c>
      <c r="L22" s="5"/>
      <c r="M22" s="5" t="s">
        <v>89</v>
      </c>
      <c r="N22" s="105" t="s">
        <v>107</v>
      </c>
    </row>
    <row r="23" spans="1:13" ht="38.25">
      <c r="A23" s="112"/>
      <c r="B23" s="42"/>
      <c r="C23" s="27" t="s">
        <v>22</v>
      </c>
      <c r="D23" s="37" t="s">
        <v>106</v>
      </c>
      <c r="E23" s="37" t="s">
        <v>106</v>
      </c>
      <c r="F23" s="6">
        <f>'1. 2001 Approved Rate Schedule'!B$18</f>
        <v>13.45</v>
      </c>
      <c r="H23" s="27" t="s">
        <v>22</v>
      </c>
      <c r="I23" s="37" t="s">
        <v>106</v>
      </c>
      <c r="J23" s="37" t="s">
        <v>106</v>
      </c>
      <c r="K23" s="6">
        <f>'4. 2002MARR Base Rate Schedule'!B$18</f>
        <v>13.800489648038226</v>
      </c>
      <c r="L23" s="6"/>
      <c r="M23" s="6"/>
    </row>
    <row r="24" spans="3:13" ht="25.5">
      <c r="C24" s="27" t="s">
        <v>93</v>
      </c>
      <c r="D24">
        <v>100</v>
      </c>
      <c r="E24" s="99">
        <f>'1. 2001 Approved Rate Schedule'!B$16</f>
        <v>0.0088</v>
      </c>
      <c r="F24" s="6">
        <f>D24*E24</f>
        <v>0.88</v>
      </c>
      <c r="H24" s="27" t="s">
        <v>93</v>
      </c>
      <c r="I24">
        <f>D24</f>
        <v>100</v>
      </c>
      <c r="J24" s="110">
        <f>'4. 2002MARR Base Rate Schedule'!B$16</f>
        <v>0.00902838452878919</v>
      </c>
      <c r="K24" s="6">
        <f>I24*J24</f>
        <v>0.902838452878919</v>
      </c>
      <c r="L24" s="6"/>
      <c r="M24" s="6"/>
    </row>
    <row r="25" spans="3:13" ht="38.25">
      <c r="C25" s="27" t="s">
        <v>104</v>
      </c>
      <c r="D25">
        <v>100</v>
      </c>
      <c r="E25" s="99">
        <f>'1. 2001 Approved Rate Schedule'!B$20</f>
        <v>0.0586</v>
      </c>
      <c r="F25" s="6">
        <f>D25*E25</f>
        <v>5.86</v>
      </c>
      <c r="H25" s="27" t="s">
        <v>104</v>
      </c>
      <c r="I25">
        <f>D25</f>
        <v>100</v>
      </c>
      <c r="J25" s="98">
        <f>E25</f>
        <v>0.0586</v>
      </c>
      <c r="K25" s="6">
        <f>I25*J25</f>
        <v>5.86</v>
      </c>
      <c r="L25" s="6"/>
      <c r="M25" s="6"/>
    </row>
    <row r="26" spans="3:10" ht="12.75">
      <c r="C26" s="7"/>
      <c r="H26" s="7"/>
      <c r="J26" s="98"/>
    </row>
    <row r="27" spans="3:14" ht="12.75">
      <c r="C27" t="s">
        <v>102</v>
      </c>
      <c r="F27" s="102">
        <f>SUM(F23:F25)</f>
        <v>20.19</v>
      </c>
      <c r="H27" t="s">
        <v>105</v>
      </c>
      <c r="K27" s="102">
        <f>SUM(K23:K25)</f>
        <v>20.563328100917147</v>
      </c>
      <c r="L27" s="6"/>
      <c r="M27" s="6">
        <f>K27-F27</f>
        <v>0.37332810091714563</v>
      </c>
      <c r="N27" s="103">
        <f>K27/F27-1</f>
        <v>0.018490742987476327</v>
      </c>
    </row>
    <row r="28" ht="12.75">
      <c r="K28" s="96"/>
    </row>
    <row r="29" spans="6:11" ht="12.75">
      <c r="F29" s="96"/>
      <c r="K29" s="96"/>
    </row>
    <row r="30" spans="1:14" ht="15">
      <c r="A30" s="113" t="s">
        <v>131</v>
      </c>
      <c r="B30" s="5"/>
      <c r="D30" s="105" t="s">
        <v>84</v>
      </c>
      <c r="E30" s="105" t="s">
        <v>85</v>
      </c>
      <c r="F30" s="106" t="s">
        <v>86</v>
      </c>
      <c r="I30" s="105" t="s">
        <v>84</v>
      </c>
      <c r="J30" s="105" t="s">
        <v>85</v>
      </c>
      <c r="K30" s="108" t="s">
        <v>86</v>
      </c>
      <c r="L30" s="5"/>
      <c r="M30" s="5" t="s">
        <v>87</v>
      </c>
      <c r="N30" s="5" t="s">
        <v>87</v>
      </c>
    </row>
    <row r="31" spans="1:14" ht="12.75">
      <c r="A31" s="5" t="s">
        <v>132</v>
      </c>
      <c r="D31" s="107" t="s">
        <v>103</v>
      </c>
      <c r="E31" s="105" t="s">
        <v>17</v>
      </c>
      <c r="F31" s="106" t="s">
        <v>88</v>
      </c>
      <c r="I31" s="105"/>
      <c r="J31" s="105" t="s">
        <v>17</v>
      </c>
      <c r="K31" s="108" t="s">
        <v>88</v>
      </c>
      <c r="L31" s="5"/>
      <c r="M31" s="5" t="s">
        <v>89</v>
      </c>
      <c r="N31" s="105" t="s">
        <v>107</v>
      </c>
    </row>
    <row r="32" spans="1:13" ht="38.25">
      <c r="A32" s="112"/>
      <c r="B32" s="42"/>
      <c r="C32" s="27" t="s">
        <v>22</v>
      </c>
      <c r="D32" s="37" t="s">
        <v>106</v>
      </c>
      <c r="E32" s="37" t="s">
        <v>106</v>
      </c>
      <c r="F32" s="6">
        <f>'1. 2001 Approved Rate Schedule'!B$18</f>
        <v>13.45</v>
      </c>
      <c r="H32" s="27" t="s">
        <v>22</v>
      </c>
      <c r="I32" s="37" t="s">
        <v>106</v>
      </c>
      <c r="J32" s="37" t="s">
        <v>106</v>
      </c>
      <c r="K32" s="6">
        <f>'4. 2002MARR Base Rate Schedule'!B$18</f>
        <v>13.800489648038226</v>
      </c>
      <c r="L32" s="6"/>
      <c r="M32" s="6"/>
    </row>
    <row r="33" spans="3:13" ht="25.5">
      <c r="C33" s="27" t="s">
        <v>93</v>
      </c>
      <c r="D33">
        <v>250</v>
      </c>
      <c r="E33" s="99">
        <f>'1. 2001 Approved Rate Schedule'!B$16</f>
        <v>0.0088</v>
      </c>
      <c r="F33" s="6">
        <f>D33*E33</f>
        <v>2.2</v>
      </c>
      <c r="H33" s="27" t="s">
        <v>93</v>
      </c>
      <c r="I33">
        <f>D33</f>
        <v>250</v>
      </c>
      <c r="J33" s="110">
        <f>'4. 2002MARR Base Rate Schedule'!B$16</f>
        <v>0.00902838452878919</v>
      </c>
      <c r="K33" s="6">
        <f>I33*J33</f>
        <v>2.2570961321972973</v>
      </c>
      <c r="L33" s="6"/>
      <c r="M33" s="6"/>
    </row>
    <row r="34" spans="3:13" ht="38.25">
      <c r="C34" s="27" t="s">
        <v>104</v>
      </c>
      <c r="D34">
        <v>250</v>
      </c>
      <c r="E34" s="99">
        <f>'1. 2001 Approved Rate Schedule'!B$20</f>
        <v>0.0586</v>
      </c>
      <c r="F34" s="6">
        <f>D34*E34</f>
        <v>14.65</v>
      </c>
      <c r="H34" s="27" t="s">
        <v>104</v>
      </c>
      <c r="I34">
        <f>D34</f>
        <v>250</v>
      </c>
      <c r="J34" s="98">
        <f>E34</f>
        <v>0.0586</v>
      </c>
      <c r="K34" s="6">
        <f>I34*J34</f>
        <v>14.65</v>
      </c>
      <c r="L34" s="6"/>
      <c r="M34" s="6"/>
    </row>
    <row r="35" spans="3:10" ht="12.75">
      <c r="C35" s="7"/>
      <c r="H35" s="7"/>
      <c r="J35" s="98"/>
    </row>
    <row r="36" spans="3:14" ht="12.75">
      <c r="C36" t="s">
        <v>102</v>
      </c>
      <c r="F36" s="102">
        <f>SUM(F32:F34)</f>
        <v>30.299999999999997</v>
      </c>
      <c r="H36" t="s">
        <v>105</v>
      </c>
      <c r="K36" s="102">
        <f>SUM(K32:K34)</f>
        <v>30.707585780235526</v>
      </c>
      <c r="L36" s="6"/>
      <c r="M36" s="6">
        <f>K36-F36</f>
        <v>0.4075857802355287</v>
      </c>
      <c r="N36" s="103">
        <f>K36/F36-1</f>
        <v>0.013451675915364003</v>
      </c>
    </row>
    <row r="37" spans="6:14" ht="12.75">
      <c r="F37" s="48"/>
      <c r="K37" s="48"/>
      <c r="L37" s="6"/>
      <c r="M37" s="6"/>
      <c r="N37" s="109"/>
    </row>
    <row r="38" ht="12.75">
      <c r="K38" s="96"/>
    </row>
    <row r="39" spans="1:14" ht="15">
      <c r="A39" s="113" t="s">
        <v>131</v>
      </c>
      <c r="B39" s="5"/>
      <c r="D39" s="105" t="s">
        <v>84</v>
      </c>
      <c r="E39" s="105" t="s">
        <v>85</v>
      </c>
      <c r="F39" s="106" t="s">
        <v>86</v>
      </c>
      <c r="I39" s="105" t="s">
        <v>84</v>
      </c>
      <c r="J39" s="105" t="s">
        <v>85</v>
      </c>
      <c r="K39" s="108" t="s">
        <v>86</v>
      </c>
      <c r="L39" s="5"/>
      <c r="M39" s="5" t="s">
        <v>87</v>
      </c>
      <c r="N39" s="5" t="s">
        <v>87</v>
      </c>
    </row>
    <row r="40" spans="1:14" ht="12.75">
      <c r="A40" s="5" t="s">
        <v>134</v>
      </c>
      <c r="D40" s="107" t="s">
        <v>103</v>
      </c>
      <c r="E40" s="105" t="s">
        <v>17</v>
      </c>
      <c r="F40" s="106" t="s">
        <v>88</v>
      </c>
      <c r="I40" s="105"/>
      <c r="J40" s="105" t="s">
        <v>17</v>
      </c>
      <c r="K40" s="108" t="s">
        <v>88</v>
      </c>
      <c r="L40" s="5"/>
      <c r="M40" s="5" t="s">
        <v>89</v>
      </c>
      <c r="N40" s="105" t="s">
        <v>107</v>
      </c>
    </row>
    <row r="41" spans="1:13" ht="38.25">
      <c r="A41" s="112"/>
      <c r="B41" s="42"/>
      <c r="C41" s="27" t="s">
        <v>22</v>
      </c>
      <c r="D41" s="37" t="s">
        <v>106</v>
      </c>
      <c r="E41" s="37" t="s">
        <v>106</v>
      </c>
      <c r="F41" s="6">
        <f>'1. 2001 Approved Rate Schedule'!B$18</f>
        <v>13.45</v>
      </c>
      <c r="H41" s="27" t="s">
        <v>22</v>
      </c>
      <c r="I41" s="37" t="s">
        <v>106</v>
      </c>
      <c r="J41" s="37" t="s">
        <v>106</v>
      </c>
      <c r="K41" s="6">
        <f>'4. 2002MARR Base Rate Schedule'!B$18</f>
        <v>13.800489648038226</v>
      </c>
      <c r="L41" s="6"/>
      <c r="M41" s="6"/>
    </row>
    <row r="42" spans="3:13" ht="25.5">
      <c r="C42" s="27" t="s">
        <v>93</v>
      </c>
      <c r="D42">
        <v>500</v>
      </c>
      <c r="E42" s="99">
        <f>'1. 2001 Approved Rate Schedule'!B$16</f>
        <v>0.0088</v>
      </c>
      <c r="F42" s="6">
        <f>D42*E42</f>
        <v>4.4</v>
      </c>
      <c r="H42" s="27" t="s">
        <v>93</v>
      </c>
      <c r="I42">
        <f>D42</f>
        <v>500</v>
      </c>
      <c r="J42" s="110">
        <f>'4. 2002MARR Base Rate Schedule'!B$16</f>
        <v>0.00902838452878919</v>
      </c>
      <c r="K42" s="6">
        <f>I42*J42</f>
        <v>4.514192264394595</v>
      </c>
      <c r="L42" s="6"/>
      <c r="M42" s="6"/>
    </row>
    <row r="43" spans="3:13" ht="38.25">
      <c r="C43" s="27" t="s">
        <v>104</v>
      </c>
      <c r="D43">
        <f>D42</f>
        <v>500</v>
      </c>
      <c r="E43" s="99">
        <f>'1. 2001 Approved Rate Schedule'!B$20</f>
        <v>0.0586</v>
      </c>
      <c r="F43" s="6">
        <f>D43*E43</f>
        <v>29.3</v>
      </c>
      <c r="H43" s="27" t="s">
        <v>104</v>
      </c>
      <c r="I43">
        <f>D43</f>
        <v>500</v>
      </c>
      <c r="J43" s="98">
        <f>E43</f>
        <v>0.0586</v>
      </c>
      <c r="K43" s="6">
        <f>I43*J43</f>
        <v>29.3</v>
      </c>
      <c r="L43" s="6"/>
      <c r="M43" s="6"/>
    </row>
    <row r="44" spans="3:10" ht="12.75">
      <c r="C44" s="7"/>
      <c r="H44" s="7"/>
      <c r="J44" s="98"/>
    </row>
    <row r="45" spans="3:14" ht="12.75">
      <c r="C45" t="s">
        <v>102</v>
      </c>
      <c r="F45" s="102">
        <f>SUM(F41:F43)</f>
        <v>47.150000000000006</v>
      </c>
      <c r="H45" t="s">
        <v>105</v>
      </c>
      <c r="K45" s="102">
        <f>SUM(K41:K43)</f>
        <v>47.61468191243282</v>
      </c>
      <c r="L45" s="6"/>
      <c r="M45" s="6">
        <f>K45-F45</f>
        <v>0.4646819124328161</v>
      </c>
      <c r="N45" s="103">
        <f>K45/F45-1</f>
        <v>0.009855395809815759</v>
      </c>
    </row>
    <row r="46" spans="6:14" ht="12.75">
      <c r="F46" s="48"/>
      <c r="K46" s="48"/>
      <c r="L46" s="6"/>
      <c r="M46" s="6"/>
      <c r="N46" s="109"/>
    </row>
    <row r="47" spans="6:13" ht="12.75">
      <c r="F47" s="6"/>
      <c r="J47" s="98"/>
      <c r="K47" s="6"/>
      <c r="L47" s="6"/>
      <c r="M47" s="6"/>
    </row>
    <row r="48" spans="1:14" ht="15">
      <c r="A48" s="113" t="s">
        <v>131</v>
      </c>
      <c r="B48" s="5"/>
      <c r="D48" s="105" t="s">
        <v>84</v>
      </c>
      <c r="E48" s="105" t="s">
        <v>85</v>
      </c>
      <c r="F48" s="106" t="s">
        <v>86</v>
      </c>
      <c r="I48" s="105" t="s">
        <v>84</v>
      </c>
      <c r="J48" s="105" t="s">
        <v>85</v>
      </c>
      <c r="K48" s="108" t="s">
        <v>86</v>
      </c>
      <c r="L48" s="5"/>
      <c r="M48" s="5" t="s">
        <v>87</v>
      </c>
      <c r="N48" s="5" t="s">
        <v>87</v>
      </c>
    </row>
    <row r="49" spans="1:14" ht="12.75">
      <c r="A49" s="5" t="s">
        <v>135</v>
      </c>
      <c r="D49" s="107" t="s">
        <v>103</v>
      </c>
      <c r="E49" s="105" t="s">
        <v>17</v>
      </c>
      <c r="F49" s="106" t="s">
        <v>88</v>
      </c>
      <c r="I49" s="105"/>
      <c r="J49" s="105" t="s">
        <v>17</v>
      </c>
      <c r="K49" s="108" t="s">
        <v>88</v>
      </c>
      <c r="L49" s="5"/>
      <c r="M49" s="5" t="s">
        <v>89</v>
      </c>
      <c r="N49" s="105" t="s">
        <v>107</v>
      </c>
    </row>
    <row r="50" spans="1:13" ht="38.25">
      <c r="A50" s="112"/>
      <c r="B50" s="42"/>
      <c r="C50" s="27" t="s">
        <v>22</v>
      </c>
      <c r="D50" s="37" t="s">
        <v>106</v>
      </c>
      <c r="E50" s="37" t="s">
        <v>106</v>
      </c>
      <c r="F50" s="6">
        <f>'1. 2001 Approved Rate Schedule'!B$18</f>
        <v>13.45</v>
      </c>
      <c r="H50" s="27" t="s">
        <v>22</v>
      </c>
      <c r="I50" s="37" t="s">
        <v>106</v>
      </c>
      <c r="J50" s="37" t="s">
        <v>106</v>
      </c>
      <c r="K50" s="6">
        <f>'4. 2002MARR Base Rate Schedule'!B$18</f>
        <v>13.800489648038226</v>
      </c>
      <c r="L50" s="6"/>
      <c r="M50" s="6"/>
    </row>
    <row r="51" spans="3:13" ht="25.5">
      <c r="C51" s="27" t="s">
        <v>93</v>
      </c>
      <c r="D51">
        <v>750</v>
      </c>
      <c r="E51" s="99">
        <f>'1. 2001 Approved Rate Schedule'!B$16</f>
        <v>0.0088</v>
      </c>
      <c r="F51" s="6">
        <f>D51*E51</f>
        <v>6.6000000000000005</v>
      </c>
      <c r="H51" s="27" t="s">
        <v>93</v>
      </c>
      <c r="I51">
        <f>D51</f>
        <v>750</v>
      </c>
      <c r="J51" s="110">
        <f>'4. 2002MARR Base Rate Schedule'!B$16</f>
        <v>0.00902838452878919</v>
      </c>
      <c r="K51" s="6">
        <f>I51*J51</f>
        <v>6.771288396591893</v>
      </c>
      <c r="L51" s="6"/>
      <c r="M51" s="6"/>
    </row>
    <row r="52" spans="3:13" ht="38.25">
      <c r="C52" s="27" t="s">
        <v>104</v>
      </c>
      <c r="D52">
        <f>D51</f>
        <v>750</v>
      </c>
      <c r="E52" s="99">
        <f>'1. 2001 Approved Rate Schedule'!B$20</f>
        <v>0.0586</v>
      </c>
      <c r="F52" s="6">
        <f>D52*E52</f>
        <v>43.95</v>
      </c>
      <c r="H52" s="27" t="s">
        <v>104</v>
      </c>
      <c r="I52">
        <f>D52</f>
        <v>750</v>
      </c>
      <c r="J52" s="98">
        <f>E52</f>
        <v>0.0586</v>
      </c>
      <c r="K52" s="6">
        <f>I52*J52</f>
        <v>43.95</v>
      </c>
      <c r="L52" s="6"/>
      <c r="M52" s="6"/>
    </row>
    <row r="53" spans="3:10" ht="12.75">
      <c r="C53" s="7"/>
      <c r="H53" s="7"/>
      <c r="J53" s="98"/>
    </row>
    <row r="54" spans="3:14" ht="12.75">
      <c r="C54" t="s">
        <v>102</v>
      </c>
      <c r="F54" s="102">
        <f>SUM(F50:F52)</f>
        <v>64</v>
      </c>
      <c r="H54" t="s">
        <v>105</v>
      </c>
      <c r="K54" s="102">
        <f>SUM(K50:K52)</f>
        <v>64.52177804463012</v>
      </c>
      <c r="L54" s="6"/>
      <c r="M54" s="6">
        <f>K54-F54</f>
        <v>0.5217780446301248</v>
      </c>
      <c r="N54" s="103">
        <f>K54/F54-1</f>
        <v>0.0081527819473457</v>
      </c>
    </row>
    <row r="55" spans="6:14" ht="12.75">
      <c r="F55" s="48"/>
      <c r="K55" s="48"/>
      <c r="L55" s="6"/>
      <c r="M55" s="6"/>
      <c r="N55" s="109"/>
    </row>
    <row r="56" spans="6:13" ht="12.75">
      <c r="F56" s="6"/>
      <c r="J56" s="98"/>
      <c r="K56" s="6"/>
      <c r="L56" s="6"/>
      <c r="M56" s="6"/>
    </row>
    <row r="57" spans="1:14" ht="15">
      <c r="A57" s="113" t="s">
        <v>131</v>
      </c>
      <c r="B57" s="5"/>
      <c r="D57" s="105" t="s">
        <v>84</v>
      </c>
      <c r="E57" s="105" t="s">
        <v>85</v>
      </c>
      <c r="F57" s="106" t="s">
        <v>86</v>
      </c>
      <c r="I57" s="105" t="s">
        <v>84</v>
      </c>
      <c r="J57" s="105" t="s">
        <v>85</v>
      </c>
      <c r="K57" s="108" t="s">
        <v>86</v>
      </c>
      <c r="L57" s="5"/>
      <c r="M57" s="5" t="s">
        <v>87</v>
      </c>
      <c r="N57" s="5" t="s">
        <v>87</v>
      </c>
    </row>
    <row r="58" spans="1:14" ht="12.75">
      <c r="A58" s="5" t="s">
        <v>136</v>
      </c>
      <c r="D58" s="107" t="s">
        <v>103</v>
      </c>
      <c r="E58" s="105" t="s">
        <v>17</v>
      </c>
      <c r="F58" s="106" t="s">
        <v>88</v>
      </c>
      <c r="I58" s="105"/>
      <c r="J58" s="105" t="s">
        <v>17</v>
      </c>
      <c r="K58" s="108" t="s">
        <v>88</v>
      </c>
      <c r="L58" s="5"/>
      <c r="M58" s="5" t="s">
        <v>89</v>
      </c>
      <c r="N58" s="105" t="s">
        <v>107</v>
      </c>
    </row>
    <row r="59" spans="1:13" ht="38.25">
      <c r="A59" s="112"/>
      <c r="B59" s="42"/>
      <c r="C59" s="27" t="s">
        <v>22</v>
      </c>
      <c r="D59" s="37" t="s">
        <v>106</v>
      </c>
      <c r="E59" s="37" t="s">
        <v>106</v>
      </c>
      <c r="F59" s="6">
        <f>'1. 2001 Approved Rate Schedule'!B$18</f>
        <v>13.45</v>
      </c>
      <c r="H59" s="27" t="s">
        <v>22</v>
      </c>
      <c r="I59" s="37" t="s">
        <v>106</v>
      </c>
      <c r="J59" s="37" t="s">
        <v>106</v>
      </c>
      <c r="K59" s="6">
        <f>'4. 2002MARR Base Rate Schedule'!B$18</f>
        <v>13.800489648038226</v>
      </c>
      <c r="L59" s="6"/>
      <c r="M59" s="6"/>
    </row>
    <row r="60" spans="3:13" ht="25.5">
      <c r="C60" s="27" t="s">
        <v>93</v>
      </c>
      <c r="D60">
        <v>1000</v>
      </c>
      <c r="E60" s="99">
        <f>'1. 2001 Approved Rate Schedule'!B$16</f>
        <v>0.0088</v>
      </c>
      <c r="F60" s="6">
        <f>D60*E60</f>
        <v>8.8</v>
      </c>
      <c r="H60" s="27" t="s">
        <v>93</v>
      </c>
      <c r="I60">
        <f>D60</f>
        <v>1000</v>
      </c>
      <c r="J60" s="110">
        <f>'4. 2002MARR Base Rate Schedule'!B$16</f>
        <v>0.00902838452878919</v>
      </c>
      <c r="K60" s="6">
        <f>I60*J60</f>
        <v>9.02838452878919</v>
      </c>
      <c r="L60" s="6"/>
      <c r="M60" s="6"/>
    </row>
    <row r="61" spans="3:13" ht="38.25">
      <c r="C61" s="27" t="s">
        <v>104</v>
      </c>
      <c r="D61">
        <f>D60</f>
        <v>1000</v>
      </c>
      <c r="E61" s="99">
        <f>'1. 2001 Approved Rate Schedule'!B$20</f>
        <v>0.0586</v>
      </c>
      <c r="F61" s="6">
        <f>D61*E61</f>
        <v>58.6</v>
      </c>
      <c r="H61" s="27" t="s">
        <v>104</v>
      </c>
      <c r="I61">
        <f>D61</f>
        <v>1000</v>
      </c>
      <c r="J61" s="98">
        <f>E61</f>
        <v>0.0586</v>
      </c>
      <c r="K61" s="6">
        <f>I61*J61</f>
        <v>58.6</v>
      </c>
      <c r="L61" s="6"/>
      <c r="M61" s="6"/>
    </row>
    <row r="62" spans="3:10" ht="12.75">
      <c r="C62" s="7"/>
      <c r="H62" s="7"/>
      <c r="J62" s="98"/>
    </row>
    <row r="63" spans="3:14" ht="12.75">
      <c r="C63" t="s">
        <v>102</v>
      </c>
      <c r="F63" s="102">
        <f>SUM(F59:F61)</f>
        <v>80.85</v>
      </c>
      <c r="H63" t="s">
        <v>105</v>
      </c>
      <c r="K63" s="102">
        <f>SUM(K59:K61)</f>
        <v>81.42887417682742</v>
      </c>
      <c r="L63" s="6"/>
      <c r="M63" s="6">
        <f>K63-F63</f>
        <v>0.5788741768274264</v>
      </c>
      <c r="N63" s="103">
        <f>K63/F63-1</f>
        <v>0.007159853764099333</v>
      </c>
    </row>
    <row r="64" spans="6:14" ht="12.75">
      <c r="F64" s="48"/>
      <c r="K64" s="48"/>
      <c r="L64" s="6"/>
      <c r="M64" s="6"/>
      <c r="N64" s="109"/>
    </row>
    <row r="65" spans="6:13" ht="12" customHeight="1">
      <c r="F65" s="6"/>
      <c r="J65" s="98"/>
      <c r="K65" s="6"/>
      <c r="L65" s="6"/>
      <c r="M65" s="6"/>
    </row>
    <row r="66" spans="1:14" ht="15">
      <c r="A66" s="113" t="s">
        <v>131</v>
      </c>
      <c r="B66" s="5"/>
      <c r="D66" s="105" t="s">
        <v>84</v>
      </c>
      <c r="E66" s="105" t="s">
        <v>85</v>
      </c>
      <c r="F66" s="106" t="s">
        <v>86</v>
      </c>
      <c r="I66" s="105" t="s">
        <v>84</v>
      </c>
      <c r="J66" s="105" t="s">
        <v>85</v>
      </c>
      <c r="K66" s="108" t="s">
        <v>86</v>
      </c>
      <c r="L66" s="5"/>
      <c r="M66" s="5" t="s">
        <v>87</v>
      </c>
      <c r="N66" s="5" t="s">
        <v>87</v>
      </c>
    </row>
    <row r="67" spans="1:14" ht="12.75">
      <c r="A67" s="5" t="s">
        <v>137</v>
      </c>
      <c r="D67" s="107" t="s">
        <v>103</v>
      </c>
      <c r="E67" s="105" t="s">
        <v>17</v>
      </c>
      <c r="F67" s="106" t="s">
        <v>88</v>
      </c>
      <c r="I67" s="105"/>
      <c r="J67" s="105" t="s">
        <v>17</v>
      </c>
      <c r="K67" s="108" t="s">
        <v>88</v>
      </c>
      <c r="L67" s="5"/>
      <c r="M67" s="5" t="s">
        <v>89</v>
      </c>
      <c r="N67" s="105" t="s">
        <v>107</v>
      </c>
    </row>
    <row r="68" spans="1:13" ht="38.25">
      <c r="A68" s="112"/>
      <c r="B68" s="42"/>
      <c r="C68" s="27" t="s">
        <v>22</v>
      </c>
      <c r="D68" s="37" t="s">
        <v>106</v>
      </c>
      <c r="E68" s="37" t="s">
        <v>106</v>
      </c>
      <c r="F68" s="6">
        <f>'1. 2001 Approved Rate Schedule'!B$18</f>
        <v>13.45</v>
      </c>
      <c r="H68" s="27" t="s">
        <v>22</v>
      </c>
      <c r="I68" s="37" t="s">
        <v>106</v>
      </c>
      <c r="J68" s="37" t="s">
        <v>106</v>
      </c>
      <c r="K68" s="6">
        <f>'4. 2002MARR Base Rate Schedule'!B$18</f>
        <v>13.800489648038226</v>
      </c>
      <c r="L68" s="6"/>
      <c r="M68" s="6"/>
    </row>
    <row r="69" spans="3:13" ht="25.5">
      <c r="C69" s="27" t="s">
        <v>93</v>
      </c>
      <c r="D69">
        <v>1500</v>
      </c>
      <c r="E69" s="99">
        <f>'1. 2001 Approved Rate Schedule'!B$16</f>
        <v>0.0088</v>
      </c>
      <c r="F69" s="6">
        <f>D69*E69</f>
        <v>13.200000000000001</v>
      </c>
      <c r="H69" s="27" t="s">
        <v>93</v>
      </c>
      <c r="I69">
        <f>D69</f>
        <v>1500</v>
      </c>
      <c r="J69" s="110">
        <f>'4. 2002MARR Base Rate Schedule'!B$16</f>
        <v>0.00902838452878919</v>
      </c>
      <c r="K69" s="6">
        <f>I69*J69</f>
        <v>13.542576793183786</v>
      </c>
      <c r="L69" s="6"/>
      <c r="M69" s="6"/>
    </row>
    <row r="70" spans="3:13" ht="38.25">
      <c r="C70" s="27" t="s">
        <v>104</v>
      </c>
      <c r="D70">
        <f>D69</f>
        <v>1500</v>
      </c>
      <c r="E70" s="99">
        <f>'1. 2001 Approved Rate Schedule'!B$20</f>
        <v>0.0586</v>
      </c>
      <c r="F70" s="6">
        <f>D70*E70</f>
        <v>87.9</v>
      </c>
      <c r="H70" s="27" t="s">
        <v>104</v>
      </c>
      <c r="I70">
        <f>D70</f>
        <v>1500</v>
      </c>
      <c r="J70" s="98">
        <f>E70</f>
        <v>0.0586</v>
      </c>
      <c r="K70" s="6">
        <f>I70*J70</f>
        <v>87.9</v>
      </c>
      <c r="L70" s="6"/>
      <c r="M70" s="6"/>
    </row>
    <row r="71" spans="3:10" ht="12.75">
      <c r="C71" s="7"/>
      <c r="H71" s="7"/>
      <c r="J71" s="98"/>
    </row>
    <row r="72" spans="3:14" ht="12.75">
      <c r="C72" t="s">
        <v>102</v>
      </c>
      <c r="F72" s="102">
        <f>SUM(F68:F70)</f>
        <v>114.55000000000001</v>
      </c>
      <c r="H72" t="s">
        <v>105</v>
      </c>
      <c r="K72" s="102">
        <f>SUM(K68:K70)</f>
        <v>115.24306644122203</v>
      </c>
      <c r="L72" s="6"/>
      <c r="M72" s="6">
        <f>K72-F72</f>
        <v>0.6930664412220153</v>
      </c>
      <c r="N72" s="103">
        <f>K72/F72-1</f>
        <v>0.00605033994955928</v>
      </c>
    </row>
    <row r="73" spans="6:14" ht="12.75">
      <c r="F73" s="48"/>
      <c r="K73" s="48"/>
      <c r="L73" s="6"/>
      <c r="M73" s="6"/>
      <c r="N73" s="109"/>
    </row>
    <row r="74" spans="6:13" ht="12.75">
      <c r="F74" s="6"/>
      <c r="J74" s="98"/>
      <c r="K74" s="6"/>
      <c r="L74" s="6"/>
      <c r="M74" s="6"/>
    </row>
    <row r="75" spans="1:14" ht="15">
      <c r="A75" s="113" t="s">
        <v>131</v>
      </c>
      <c r="B75" s="5"/>
      <c r="D75" s="105" t="s">
        <v>84</v>
      </c>
      <c r="E75" s="105" t="s">
        <v>85</v>
      </c>
      <c r="F75" s="106" t="s">
        <v>86</v>
      </c>
      <c r="I75" s="105" t="s">
        <v>84</v>
      </c>
      <c r="J75" s="105" t="s">
        <v>85</v>
      </c>
      <c r="K75" s="108" t="s">
        <v>86</v>
      </c>
      <c r="L75" s="5"/>
      <c r="M75" s="5" t="s">
        <v>87</v>
      </c>
      <c r="N75" s="5" t="s">
        <v>87</v>
      </c>
    </row>
    <row r="76" spans="1:14" ht="12.75">
      <c r="A76" s="5" t="s">
        <v>138</v>
      </c>
      <c r="D76" s="107" t="s">
        <v>103</v>
      </c>
      <c r="E76" s="105" t="s">
        <v>17</v>
      </c>
      <c r="F76" s="106" t="s">
        <v>88</v>
      </c>
      <c r="I76" s="105"/>
      <c r="J76" s="105" t="s">
        <v>17</v>
      </c>
      <c r="K76" s="108" t="s">
        <v>88</v>
      </c>
      <c r="L76" s="5"/>
      <c r="M76" s="5" t="s">
        <v>89</v>
      </c>
      <c r="N76" s="105" t="s">
        <v>107</v>
      </c>
    </row>
    <row r="77" spans="1:13" ht="38.25">
      <c r="A77" s="112"/>
      <c r="B77" s="42"/>
      <c r="C77" s="27" t="s">
        <v>22</v>
      </c>
      <c r="D77" s="37" t="s">
        <v>106</v>
      </c>
      <c r="E77" s="37" t="s">
        <v>106</v>
      </c>
      <c r="F77" s="6">
        <f>'1. 2001 Approved Rate Schedule'!B$18</f>
        <v>13.45</v>
      </c>
      <c r="H77" s="27" t="s">
        <v>22</v>
      </c>
      <c r="I77" s="37" t="s">
        <v>106</v>
      </c>
      <c r="J77" s="37" t="s">
        <v>106</v>
      </c>
      <c r="K77" s="6">
        <f>'4. 2002MARR Base Rate Schedule'!B$18</f>
        <v>13.800489648038226</v>
      </c>
      <c r="L77" s="6"/>
      <c r="M77" s="6"/>
    </row>
    <row r="78" spans="3:13" ht="25.5">
      <c r="C78" s="27" t="s">
        <v>93</v>
      </c>
      <c r="D78">
        <v>2000</v>
      </c>
      <c r="E78" s="99">
        <f>'1. 2001 Approved Rate Schedule'!B$16</f>
        <v>0.0088</v>
      </c>
      <c r="F78" s="6">
        <f>D78*E78</f>
        <v>17.6</v>
      </c>
      <c r="H78" s="27" t="s">
        <v>93</v>
      </c>
      <c r="I78">
        <f>D78</f>
        <v>2000</v>
      </c>
      <c r="J78" s="110">
        <f>'4. 2002MARR Base Rate Schedule'!B$16</f>
        <v>0.00902838452878919</v>
      </c>
      <c r="K78" s="6">
        <f>I78*J78</f>
        <v>18.05676905757838</v>
      </c>
      <c r="L78" s="6"/>
      <c r="M78" s="6"/>
    </row>
    <row r="79" spans="3:13" ht="38.25">
      <c r="C79" s="27" t="s">
        <v>104</v>
      </c>
      <c r="D79">
        <f>D78</f>
        <v>2000</v>
      </c>
      <c r="E79" s="99">
        <f>'1. 2001 Approved Rate Schedule'!B$20</f>
        <v>0.0586</v>
      </c>
      <c r="F79" s="6">
        <f>D79*E79</f>
        <v>117.2</v>
      </c>
      <c r="H79" s="27" t="s">
        <v>104</v>
      </c>
      <c r="I79">
        <f>D79</f>
        <v>2000</v>
      </c>
      <c r="J79" s="98">
        <f>E79</f>
        <v>0.0586</v>
      </c>
      <c r="K79" s="6">
        <f>I79*J79</f>
        <v>117.2</v>
      </c>
      <c r="L79" s="6"/>
      <c r="M79" s="6"/>
    </row>
    <row r="80" spans="3:10" ht="12.75">
      <c r="C80" s="7"/>
      <c r="H80" s="7"/>
      <c r="J80" s="98"/>
    </row>
    <row r="81" spans="3:14" ht="12.75">
      <c r="C81" t="s">
        <v>102</v>
      </c>
      <c r="F81" s="102">
        <f>SUM(F77:F79)</f>
        <v>148.25</v>
      </c>
      <c r="H81" t="s">
        <v>105</v>
      </c>
      <c r="K81" s="102">
        <f>SUM(K77:K79)</f>
        <v>149.05725870561662</v>
      </c>
      <c r="L81" s="6"/>
      <c r="M81" s="6">
        <f>K81-F81</f>
        <v>0.8072587056166185</v>
      </c>
      <c r="N81" s="103">
        <f>K81/F81-1</f>
        <v>0.005445252651714139</v>
      </c>
    </row>
    <row r="82" spans="6:13" ht="12.75">
      <c r="F82" s="6"/>
      <c r="J82" s="98"/>
      <c r="K82" s="6"/>
      <c r="L82" s="6"/>
      <c r="M82" s="6"/>
    </row>
    <row r="83" spans="1:14" ht="13.5" thickBot="1">
      <c r="A83" s="141"/>
      <c r="B83" s="141"/>
      <c r="C83" s="141"/>
      <c r="D83" s="141"/>
      <c r="E83" s="141"/>
      <c r="F83" s="142"/>
      <c r="G83" s="141"/>
      <c r="H83" s="141"/>
      <c r="I83" s="141"/>
      <c r="J83" s="143"/>
      <c r="K83" s="142"/>
      <c r="L83" s="142"/>
      <c r="M83" s="142"/>
      <c r="N83" s="141"/>
    </row>
    <row r="84" spans="6:13" ht="12.75">
      <c r="F84" s="6"/>
      <c r="J84" s="98"/>
      <c r="K84" s="6"/>
      <c r="L84" s="6"/>
      <c r="M84" s="6"/>
    </row>
    <row r="85" spans="1:13" ht="15.75">
      <c r="A85" s="67" t="s">
        <v>18</v>
      </c>
      <c r="B85" s="67"/>
      <c r="D85" s="42"/>
      <c r="F85" s="6"/>
      <c r="J85" s="98"/>
      <c r="K85" s="6"/>
      <c r="L85" s="6"/>
      <c r="M85" s="6"/>
    </row>
    <row r="86" spans="1:13" ht="15.75">
      <c r="A86" s="67"/>
      <c r="B86" s="67"/>
      <c r="D86" s="42"/>
      <c r="F86" s="6"/>
      <c r="J86" s="98"/>
      <c r="K86" s="6"/>
      <c r="L86" s="6"/>
      <c r="M86" s="6"/>
    </row>
    <row r="87" spans="3:15" ht="15">
      <c r="C87" s="111" t="s">
        <v>102</v>
      </c>
      <c r="D87" s="53"/>
      <c r="E87" s="53"/>
      <c r="F87" s="53"/>
      <c r="H87" s="111" t="s">
        <v>162</v>
      </c>
      <c r="I87" s="53"/>
      <c r="J87" s="53"/>
      <c r="K87" s="104"/>
      <c r="L87" s="53"/>
      <c r="M87" s="53"/>
      <c r="N87" s="53"/>
      <c r="O87" s="42"/>
    </row>
    <row r="88" spans="1:11" ht="15">
      <c r="A88" s="113" t="s">
        <v>90</v>
      </c>
      <c r="B88" s="5"/>
      <c r="F88" s="96"/>
      <c r="K88" s="96"/>
    </row>
    <row r="89" spans="1:14" ht="12.75">
      <c r="A89" s="5" t="s">
        <v>141</v>
      </c>
      <c r="D89" s="105" t="s">
        <v>84</v>
      </c>
      <c r="E89" s="105" t="s">
        <v>85</v>
      </c>
      <c r="F89" s="106" t="s">
        <v>86</v>
      </c>
      <c r="I89" s="105" t="s">
        <v>84</v>
      </c>
      <c r="J89" s="105" t="s">
        <v>85</v>
      </c>
      <c r="K89" s="108" t="s">
        <v>86</v>
      </c>
      <c r="L89" s="5"/>
      <c r="M89" s="5" t="s">
        <v>87</v>
      </c>
      <c r="N89" s="5" t="s">
        <v>87</v>
      </c>
    </row>
    <row r="90" spans="4:14" ht="12.75">
      <c r="D90" s="107" t="s">
        <v>103</v>
      </c>
      <c r="E90" s="105" t="s">
        <v>17</v>
      </c>
      <c r="F90" s="106" t="s">
        <v>88</v>
      </c>
      <c r="I90" s="105"/>
      <c r="J90" s="105" t="s">
        <v>17</v>
      </c>
      <c r="K90" s="108" t="s">
        <v>88</v>
      </c>
      <c r="L90" s="5"/>
      <c r="M90" s="5" t="s">
        <v>89</v>
      </c>
      <c r="N90" s="105" t="s">
        <v>107</v>
      </c>
    </row>
    <row r="91" spans="1:13" ht="38.25">
      <c r="A91" s="112"/>
      <c r="B91" s="42"/>
      <c r="C91" s="27" t="s">
        <v>22</v>
      </c>
      <c r="D91" s="37" t="s">
        <v>106</v>
      </c>
      <c r="E91" s="37" t="s">
        <v>106</v>
      </c>
      <c r="F91" s="6">
        <f>'1. 2001 Approved Rate Schedule'!B$41</f>
        <v>31.061011171460166</v>
      </c>
      <c r="H91" s="27" t="s">
        <v>22</v>
      </c>
      <c r="I91" s="37" t="s">
        <v>106</v>
      </c>
      <c r="J91" s="37" t="s">
        <v>106</v>
      </c>
      <c r="K91" s="6">
        <f>'4. 2002MARR Base Rate Schedule'!B$41</f>
        <v>32.080115387663035</v>
      </c>
      <c r="L91" s="6"/>
      <c r="M91" s="6"/>
    </row>
    <row r="92" spans="3:13" ht="25.5">
      <c r="C92" s="27" t="s">
        <v>93</v>
      </c>
      <c r="D92">
        <v>1000</v>
      </c>
      <c r="E92" s="99">
        <f>'1. 2001 Approved Rate Schedule'!B$39</f>
        <v>0.010733298901850872</v>
      </c>
      <c r="F92" s="6">
        <f>D92*E92</f>
        <v>10.733298901850873</v>
      </c>
      <c r="H92" s="27" t="s">
        <v>93</v>
      </c>
      <c r="I92">
        <f>D92</f>
        <v>1000</v>
      </c>
      <c r="J92" s="110">
        <f>'4. 2002MARR Base Rate Schedule'!B$39</f>
        <v>0.011085455826307097</v>
      </c>
      <c r="K92" s="6">
        <f>I92*J92</f>
        <v>11.085455826307097</v>
      </c>
      <c r="L92" s="6"/>
      <c r="M92" s="6"/>
    </row>
    <row r="93" spans="3:13" ht="38.25">
      <c r="C93" s="27" t="s">
        <v>104</v>
      </c>
      <c r="D93">
        <f>D92</f>
        <v>1000</v>
      </c>
      <c r="E93" s="99">
        <f>'1. 2001 Approved Rate Schedule'!B$43</f>
        <v>0.0586</v>
      </c>
      <c r="F93" s="6">
        <f>D93*E93</f>
        <v>58.6</v>
      </c>
      <c r="H93" s="27" t="s">
        <v>104</v>
      </c>
      <c r="I93">
        <f>D93</f>
        <v>1000</v>
      </c>
      <c r="J93" s="98">
        <f>E93</f>
        <v>0.0586</v>
      </c>
      <c r="K93" s="6">
        <f>I93*J93</f>
        <v>58.6</v>
      </c>
      <c r="L93" s="6"/>
      <c r="M93" s="6"/>
    </row>
    <row r="94" spans="3:10" ht="12.75">
      <c r="C94" s="7"/>
      <c r="H94" s="7"/>
      <c r="J94" s="98"/>
    </row>
    <row r="95" spans="3:14" ht="12.75">
      <c r="C95" t="s">
        <v>102</v>
      </c>
      <c r="F95" s="102">
        <f>SUM(F91:F93)</f>
        <v>100.39431007331103</v>
      </c>
      <c r="H95" t="s">
        <v>105</v>
      </c>
      <c r="K95" s="102">
        <f>SUM(K91:K93)</f>
        <v>101.76557121397013</v>
      </c>
      <c r="L95" s="6"/>
      <c r="M95" s="6">
        <f>K95-F95</f>
        <v>1.3712611406591009</v>
      </c>
      <c r="N95" s="103">
        <f>K95/F95-1</f>
        <v>0.013658753565394033</v>
      </c>
    </row>
    <row r="96" ht="12.75">
      <c r="K96" s="96"/>
    </row>
    <row r="97" ht="12.75">
      <c r="K97" s="96"/>
    </row>
    <row r="98" spans="1:14" ht="12.75">
      <c r="A98" s="5" t="s">
        <v>139</v>
      </c>
      <c r="B98" s="5"/>
      <c r="D98" s="105" t="s">
        <v>84</v>
      </c>
      <c r="E98" s="105" t="s">
        <v>85</v>
      </c>
      <c r="F98" s="106" t="s">
        <v>86</v>
      </c>
      <c r="I98" s="105" t="s">
        <v>84</v>
      </c>
      <c r="J98" s="105" t="s">
        <v>85</v>
      </c>
      <c r="K98" s="108" t="s">
        <v>86</v>
      </c>
      <c r="L98" s="5"/>
      <c r="M98" s="5" t="s">
        <v>87</v>
      </c>
      <c r="N98" s="5" t="s">
        <v>87</v>
      </c>
    </row>
    <row r="99" spans="1:14" ht="12.75">
      <c r="A99" s="5" t="s">
        <v>142</v>
      </c>
      <c r="D99" s="107" t="s">
        <v>103</v>
      </c>
      <c r="E99" s="105" t="s">
        <v>17</v>
      </c>
      <c r="F99" s="106" t="s">
        <v>88</v>
      </c>
      <c r="I99" s="105"/>
      <c r="J99" s="105" t="s">
        <v>17</v>
      </c>
      <c r="K99" s="108" t="s">
        <v>88</v>
      </c>
      <c r="L99" s="5"/>
      <c r="M99" s="5" t="s">
        <v>89</v>
      </c>
      <c r="N99" s="105" t="s">
        <v>107</v>
      </c>
    </row>
    <row r="100" spans="1:13" ht="38.25">
      <c r="A100" s="112"/>
      <c r="B100" s="42"/>
      <c r="C100" s="27" t="s">
        <v>22</v>
      </c>
      <c r="D100" s="37" t="s">
        <v>106</v>
      </c>
      <c r="E100" s="37" t="s">
        <v>106</v>
      </c>
      <c r="F100" s="6">
        <f>'1. 2001 Approved Rate Schedule'!B$41</f>
        <v>31.061011171460166</v>
      </c>
      <c r="H100" s="27" t="s">
        <v>22</v>
      </c>
      <c r="I100" s="37" t="s">
        <v>106</v>
      </c>
      <c r="J100" s="37" t="s">
        <v>106</v>
      </c>
      <c r="K100" s="6">
        <f>'4. 2002MARR Base Rate Schedule'!B$41</f>
        <v>32.080115387663035</v>
      </c>
      <c r="L100" s="6"/>
      <c r="M100" s="6"/>
    </row>
    <row r="101" spans="3:13" ht="25.5">
      <c r="C101" s="27" t="s">
        <v>93</v>
      </c>
      <c r="D101">
        <v>2000</v>
      </c>
      <c r="E101" s="99">
        <f>'1. 2001 Approved Rate Schedule'!B$39</f>
        <v>0.010733298901850872</v>
      </c>
      <c r="F101" s="6">
        <f>D101*E101</f>
        <v>21.466597803701745</v>
      </c>
      <c r="H101" s="27" t="s">
        <v>93</v>
      </c>
      <c r="I101">
        <f>D101</f>
        <v>2000</v>
      </c>
      <c r="J101" s="110">
        <f>'4. 2002MARR Base Rate Schedule'!B$39</f>
        <v>0.011085455826307097</v>
      </c>
      <c r="K101" s="6">
        <f>I101*J101</f>
        <v>22.170911652614194</v>
      </c>
      <c r="L101" s="6"/>
      <c r="M101" s="6"/>
    </row>
    <row r="102" spans="3:13" ht="38.25">
      <c r="C102" s="27" t="s">
        <v>104</v>
      </c>
      <c r="D102">
        <f>D101</f>
        <v>2000</v>
      </c>
      <c r="E102" s="99">
        <f>'1. 2001 Approved Rate Schedule'!B$43</f>
        <v>0.0586</v>
      </c>
      <c r="F102" s="6">
        <f>D102*E102</f>
        <v>117.2</v>
      </c>
      <c r="H102" s="27" t="s">
        <v>104</v>
      </c>
      <c r="I102">
        <f>D102</f>
        <v>2000</v>
      </c>
      <c r="J102" s="98">
        <f>E102</f>
        <v>0.0586</v>
      </c>
      <c r="K102" s="6">
        <f>I102*J102</f>
        <v>117.2</v>
      </c>
      <c r="L102" s="6"/>
      <c r="M102" s="6"/>
    </row>
    <row r="103" spans="3:10" ht="12.75">
      <c r="C103" s="7"/>
      <c r="H103" s="7"/>
      <c r="J103" s="98"/>
    </row>
    <row r="104" spans="3:14" ht="12.75">
      <c r="C104" t="s">
        <v>102</v>
      </c>
      <c r="F104" s="102">
        <f>SUM(F100:F102)</f>
        <v>169.7276089751619</v>
      </c>
      <c r="H104" t="s">
        <v>105</v>
      </c>
      <c r="K104" s="102">
        <f>SUM(K100:K102)</f>
        <v>171.45102704027724</v>
      </c>
      <c r="L104" s="6"/>
      <c r="M104" s="6">
        <f>K104-F104</f>
        <v>1.7234180651153395</v>
      </c>
      <c r="N104" s="103">
        <f>K104/F104-1</f>
        <v>0.010154023116931699</v>
      </c>
    </row>
    <row r="105" ht="12.75">
      <c r="K105" s="96"/>
    </row>
    <row r="106" ht="12.75">
      <c r="K106" s="96"/>
    </row>
    <row r="107" spans="1:14" ht="12.75">
      <c r="A107" s="5" t="s">
        <v>139</v>
      </c>
      <c r="B107" s="5"/>
      <c r="D107" s="105" t="s">
        <v>84</v>
      </c>
      <c r="E107" s="105" t="s">
        <v>85</v>
      </c>
      <c r="F107" s="106" t="s">
        <v>86</v>
      </c>
      <c r="I107" s="105" t="s">
        <v>84</v>
      </c>
      <c r="J107" s="105" t="s">
        <v>85</v>
      </c>
      <c r="K107" s="108" t="s">
        <v>86</v>
      </c>
      <c r="L107" s="5"/>
      <c r="M107" s="5" t="s">
        <v>87</v>
      </c>
      <c r="N107" s="5" t="s">
        <v>87</v>
      </c>
    </row>
    <row r="108" spans="1:14" ht="12.75">
      <c r="A108" s="5" t="s">
        <v>143</v>
      </c>
      <c r="D108" s="107" t="s">
        <v>103</v>
      </c>
      <c r="E108" s="105" t="s">
        <v>17</v>
      </c>
      <c r="F108" s="106" t="s">
        <v>88</v>
      </c>
      <c r="I108" s="105"/>
      <c r="J108" s="105" t="s">
        <v>17</v>
      </c>
      <c r="K108" s="108" t="s">
        <v>88</v>
      </c>
      <c r="L108" s="5"/>
      <c r="M108" s="5" t="s">
        <v>89</v>
      </c>
      <c r="N108" s="105" t="s">
        <v>107</v>
      </c>
    </row>
    <row r="109" spans="1:13" ht="38.25">
      <c r="A109" s="112"/>
      <c r="B109" s="42"/>
      <c r="C109" s="27" t="s">
        <v>22</v>
      </c>
      <c r="D109" s="37" t="s">
        <v>106</v>
      </c>
      <c r="E109" s="37" t="s">
        <v>106</v>
      </c>
      <c r="F109" s="6">
        <f>'1. 2001 Approved Rate Schedule'!B$41</f>
        <v>31.061011171460166</v>
      </c>
      <c r="H109" s="27" t="s">
        <v>22</v>
      </c>
      <c r="I109" s="37" t="s">
        <v>106</v>
      </c>
      <c r="J109" s="37" t="s">
        <v>106</v>
      </c>
      <c r="K109" s="6">
        <f>'4. 2002MARR Base Rate Schedule'!B$41</f>
        <v>32.080115387663035</v>
      </c>
      <c r="L109" s="6"/>
      <c r="M109" s="6"/>
    </row>
    <row r="110" spans="3:13" ht="25.5">
      <c r="C110" s="27" t="s">
        <v>93</v>
      </c>
      <c r="D110">
        <v>5000</v>
      </c>
      <c r="E110" s="99">
        <f>'1. 2001 Approved Rate Schedule'!B$39</f>
        <v>0.010733298901850872</v>
      </c>
      <c r="F110" s="6">
        <f>D110*E110</f>
        <v>53.66649450925436</v>
      </c>
      <c r="H110" s="27" t="s">
        <v>93</v>
      </c>
      <c r="I110">
        <f>D110</f>
        <v>5000</v>
      </c>
      <c r="J110" s="110">
        <f>'4. 2002MARR Base Rate Schedule'!B$39</f>
        <v>0.011085455826307097</v>
      </c>
      <c r="K110" s="6">
        <f>I110*J110</f>
        <v>55.427279131535485</v>
      </c>
      <c r="L110" s="6"/>
      <c r="M110" s="6"/>
    </row>
    <row r="111" spans="3:13" ht="38.25">
      <c r="C111" s="27" t="s">
        <v>104</v>
      </c>
      <c r="D111">
        <f>D110</f>
        <v>5000</v>
      </c>
      <c r="E111" s="99">
        <f>'1. 2001 Approved Rate Schedule'!B$43</f>
        <v>0.0586</v>
      </c>
      <c r="F111" s="6">
        <f>D111*E111</f>
        <v>293</v>
      </c>
      <c r="H111" s="27" t="s">
        <v>104</v>
      </c>
      <c r="I111">
        <f>D111</f>
        <v>5000</v>
      </c>
      <c r="J111" s="98">
        <f>E111</f>
        <v>0.0586</v>
      </c>
      <c r="K111" s="6">
        <f>I111*J111</f>
        <v>293</v>
      </c>
      <c r="L111" s="6"/>
      <c r="M111" s="6"/>
    </row>
    <row r="112" spans="3:10" ht="12.75">
      <c r="C112" s="7"/>
      <c r="H112" s="7"/>
      <c r="J112" s="98"/>
    </row>
    <row r="113" spans="3:14" ht="12.75">
      <c r="C113" t="s">
        <v>102</v>
      </c>
      <c r="F113" s="102">
        <f>SUM(F109:F111)</f>
        <v>377.72750568071456</v>
      </c>
      <c r="H113" t="s">
        <v>105</v>
      </c>
      <c r="K113" s="102">
        <f>SUM(K109:K111)</f>
        <v>380.50739451919856</v>
      </c>
      <c r="L113" s="6"/>
      <c r="M113" s="6">
        <f>K113-F113</f>
        <v>2.7798888384839984</v>
      </c>
      <c r="N113" s="103">
        <f>K113/F113-1</f>
        <v>0.007359508631690215</v>
      </c>
    </row>
    <row r="114" spans="6:14" ht="12.75">
      <c r="F114" s="48"/>
      <c r="K114" s="48"/>
      <c r="L114" s="6"/>
      <c r="M114" s="6"/>
      <c r="N114" s="109"/>
    </row>
    <row r="115" spans="6:14" ht="12.75">
      <c r="F115" s="48"/>
      <c r="K115" s="48"/>
      <c r="L115" s="6"/>
      <c r="M115" s="6"/>
      <c r="N115" s="109"/>
    </row>
    <row r="116" spans="1:14" ht="12.75">
      <c r="A116" s="5" t="s">
        <v>139</v>
      </c>
      <c r="B116" s="5"/>
      <c r="D116" s="105" t="s">
        <v>84</v>
      </c>
      <c r="E116" s="105" t="s">
        <v>85</v>
      </c>
      <c r="F116" s="106" t="s">
        <v>86</v>
      </c>
      <c r="I116" s="105" t="s">
        <v>84</v>
      </c>
      <c r="J116" s="105" t="s">
        <v>85</v>
      </c>
      <c r="K116" s="108" t="s">
        <v>86</v>
      </c>
      <c r="L116" s="5"/>
      <c r="M116" s="5" t="s">
        <v>87</v>
      </c>
      <c r="N116" s="5" t="s">
        <v>87</v>
      </c>
    </row>
    <row r="117" spans="1:14" ht="12.75">
      <c r="A117" s="5" t="s">
        <v>144</v>
      </c>
      <c r="D117" s="107" t="s">
        <v>103</v>
      </c>
      <c r="E117" s="105" t="s">
        <v>17</v>
      </c>
      <c r="F117" s="106" t="s">
        <v>88</v>
      </c>
      <c r="I117" s="105"/>
      <c r="J117" s="105" t="s">
        <v>17</v>
      </c>
      <c r="K117" s="108" t="s">
        <v>88</v>
      </c>
      <c r="L117" s="5"/>
      <c r="M117" s="5" t="s">
        <v>89</v>
      </c>
      <c r="N117" s="105" t="s">
        <v>107</v>
      </c>
    </row>
    <row r="118" spans="1:13" ht="38.25">
      <c r="A118" s="112"/>
      <c r="B118" s="42"/>
      <c r="C118" s="27" t="s">
        <v>22</v>
      </c>
      <c r="D118" s="37" t="s">
        <v>106</v>
      </c>
      <c r="E118" s="37" t="s">
        <v>106</v>
      </c>
      <c r="F118" s="6">
        <f>'1. 2001 Approved Rate Schedule'!B$41</f>
        <v>31.061011171460166</v>
      </c>
      <c r="H118" s="27" t="s">
        <v>22</v>
      </c>
      <c r="I118" s="37" t="s">
        <v>106</v>
      </c>
      <c r="J118" s="37" t="s">
        <v>106</v>
      </c>
      <c r="K118" s="6">
        <f>'4. 2002MARR Base Rate Schedule'!B$41</f>
        <v>32.080115387663035</v>
      </c>
      <c r="L118" s="6"/>
      <c r="M118" s="6"/>
    </row>
    <row r="119" spans="3:13" ht="25.5">
      <c r="C119" s="27" t="s">
        <v>93</v>
      </c>
      <c r="D119">
        <v>10000</v>
      </c>
      <c r="E119" s="99">
        <f>'1. 2001 Approved Rate Schedule'!B$39</f>
        <v>0.010733298901850872</v>
      </c>
      <c r="F119" s="6">
        <f>D119*E119</f>
        <v>107.33298901850873</v>
      </c>
      <c r="H119" s="27" t="s">
        <v>93</v>
      </c>
      <c r="I119">
        <f>D119</f>
        <v>10000</v>
      </c>
      <c r="J119" s="110">
        <f>'4. 2002MARR Base Rate Schedule'!B$39</f>
        <v>0.011085455826307097</v>
      </c>
      <c r="K119" s="6">
        <f>I119*J119</f>
        <v>110.85455826307097</v>
      </c>
      <c r="L119" s="6"/>
      <c r="M119" s="6"/>
    </row>
    <row r="120" spans="3:13" ht="38.25">
      <c r="C120" s="27" t="s">
        <v>104</v>
      </c>
      <c r="D120">
        <f>D119</f>
        <v>10000</v>
      </c>
      <c r="E120" s="99">
        <f>'1. 2001 Approved Rate Schedule'!B$43</f>
        <v>0.0586</v>
      </c>
      <c r="F120" s="6">
        <f>D120*E120</f>
        <v>586</v>
      </c>
      <c r="H120" s="27" t="s">
        <v>104</v>
      </c>
      <c r="I120">
        <f>D120</f>
        <v>10000</v>
      </c>
      <c r="J120" s="98">
        <f>E120</f>
        <v>0.0586</v>
      </c>
      <c r="K120" s="6">
        <f>I120*J120</f>
        <v>586</v>
      </c>
      <c r="L120" s="6"/>
      <c r="M120" s="6"/>
    </row>
    <row r="121" spans="3:10" ht="12.75">
      <c r="C121" s="7"/>
      <c r="H121" s="7"/>
      <c r="J121" s="98"/>
    </row>
    <row r="122" spans="3:14" ht="12.75">
      <c r="C122" t="s">
        <v>102</v>
      </c>
      <c r="F122" s="102">
        <f>SUM(F118:F120)</f>
        <v>724.3940001899689</v>
      </c>
      <c r="H122" t="s">
        <v>105</v>
      </c>
      <c r="K122" s="102">
        <f>SUM(K118:K120)</f>
        <v>728.934673650734</v>
      </c>
      <c r="L122" s="6"/>
      <c r="M122" s="6">
        <f>K122-F122</f>
        <v>4.540673460765106</v>
      </c>
      <c r="N122" s="103">
        <f>K122/F122-1</f>
        <v>0.00626823725703729</v>
      </c>
    </row>
    <row r="123" spans="6:14" ht="12.75">
      <c r="F123" s="48"/>
      <c r="K123" s="48"/>
      <c r="L123" s="6"/>
      <c r="M123" s="6"/>
      <c r="N123" s="109"/>
    </row>
    <row r="124" spans="6:14" ht="12.75">
      <c r="F124" s="48"/>
      <c r="K124" s="48"/>
      <c r="L124" s="6"/>
      <c r="M124" s="6"/>
      <c r="N124" s="109"/>
    </row>
    <row r="125" spans="1:14" ht="12.75">
      <c r="A125" s="5" t="s">
        <v>139</v>
      </c>
      <c r="B125" s="5"/>
      <c r="D125" s="105" t="s">
        <v>84</v>
      </c>
      <c r="E125" s="105" t="s">
        <v>85</v>
      </c>
      <c r="F125" s="106" t="s">
        <v>86</v>
      </c>
      <c r="I125" s="105" t="s">
        <v>84</v>
      </c>
      <c r="J125" s="105" t="s">
        <v>85</v>
      </c>
      <c r="K125" s="108" t="s">
        <v>86</v>
      </c>
      <c r="L125" s="5"/>
      <c r="M125" s="5" t="s">
        <v>87</v>
      </c>
      <c r="N125" s="5" t="s">
        <v>87</v>
      </c>
    </row>
    <row r="126" spans="1:14" ht="12.75">
      <c r="A126" s="5" t="s">
        <v>145</v>
      </c>
      <c r="D126" s="107" t="s">
        <v>103</v>
      </c>
      <c r="E126" s="105" t="s">
        <v>17</v>
      </c>
      <c r="F126" s="106" t="s">
        <v>88</v>
      </c>
      <c r="I126" s="105"/>
      <c r="J126" s="105" t="s">
        <v>17</v>
      </c>
      <c r="K126" s="108" t="s">
        <v>88</v>
      </c>
      <c r="L126" s="5"/>
      <c r="M126" s="5" t="s">
        <v>89</v>
      </c>
      <c r="N126" s="105" t="s">
        <v>107</v>
      </c>
    </row>
    <row r="127" spans="1:13" ht="38.25">
      <c r="A127" s="112"/>
      <c r="B127" s="42"/>
      <c r="C127" s="27" t="s">
        <v>22</v>
      </c>
      <c r="D127" s="37" t="s">
        <v>106</v>
      </c>
      <c r="E127" s="37" t="s">
        <v>106</v>
      </c>
      <c r="F127" s="6">
        <f>'1. 2001 Approved Rate Schedule'!B$41</f>
        <v>31.061011171460166</v>
      </c>
      <c r="H127" s="27" t="s">
        <v>22</v>
      </c>
      <c r="I127" s="37" t="s">
        <v>106</v>
      </c>
      <c r="J127" s="37" t="s">
        <v>106</v>
      </c>
      <c r="K127" s="6">
        <f>'4. 2002MARR Base Rate Schedule'!B$41</f>
        <v>32.080115387663035</v>
      </c>
      <c r="L127" s="6"/>
      <c r="M127" s="6"/>
    </row>
    <row r="128" spans="3:13" ht="25.5">
      <c r="C128" s="27" t="s">
        <v>93</v>
      </c>
      <c r="D128">
        <v>20000</v>
      </c>
      <c r="E128" s="99">
        <f>'1. 2001 Approved Rate Schedule'!B$39</f>
        <v>0.010733298901850872</v>
      </c>
      <c r="F128" s="6">
        <f>D128*E128</f>
        <v>214.66597803701745</v>
      </c>
      <c r="H128" s="27" t="s">
        <v>93</v>
      </c>
      <c r="I128">
        <f>D128</f>
        <v>20000</v>
      </c>
      <c r="J128" s="110">
        <f>'4. 2002MARR Base Rate Schedule'!B$39</f>
        <v>0.011085455826307097</v>
      </c>
      <c r="K128" s="6">
        <f>I128*J128</f>
        <v>221.70911652614194</v>
      </c>
      <c r="L128" s="6"/>
      <c r="M128" s="6"/>
    </row>
    <row r="129" spans="3:13" ht="38.25">
      <c r="C129" s="27" t="s">
        <v>104</v>
      </c>
      <c r="D129">
        <f>D128</f>
        <v>20000</v>
      </c>
      <c r="E129" s="99">
        <f>'1. 2001 Approved Rate Schedule'!B$43</f>
        <v>0.0586</v>
      </c>
      <c r="F129" s="6">
        <f>D129*E129</f>
        <v>1172</v>
      </c>
      <c r="H129" s="27" t="s">
        <v>104</v>
      </c>
      <c r="I129">
        <f>D129</f>
        <v>20000</v>
      </c>
      <c r="J129" s="98">
        <f>E129</f>
        <v>0.0586</v>
      </c>
      <c r="K129" s="6">
        <f>I129*J129</f>
        <v>1172</v>
      </c>
      <c r="L129" s="6"/>
      <c r="M129" s="6"/>
    </row>
    <row r="130" spans="3:10" ht="12.75">
      <c r="C130" s="7"/>
      <c r="H130" s="7"/>
      <c r="J130" s="98"/>
    </row>
    <row r="131" spans="3:14" ht="12.75">
      <c r="C131" t="s">
        <v>102</v>
      </c>
      <c r="F131" s="102">
        <f>SUM(F127:F129)</f>
        <v>1417.7269892084776</v>
      </c>
      <c r="H131" t="s">
        <v>105</v>
      </c>
      <c r="K131" s="102">
        <f>SUM(K127:K129)</f>
        <v>1425.789231913805</v>
      </c>
      <c r="L131" s="6"/>
      <c r="M131" s="6">
        <f>K131-F131</f>
        <v>8.062242705327435</v>
      </c>
      <c r="N131" s="103">
        <f>K131/F131-1</f>
        <v>0.0056867385376000446</v>
      </c>
    </row>
    <row r="132" ht="12.75">
      <c r="K132" s="96"/>
    </row>
    <row r="133" ht="12.75">
      <c r="K133" s="96"/>
    </row>
    <row r="134" ht="12.75">
      <c r="K134" s="96"/>
    </row>
    <row r="135" spans="1:13" ht="15.75">
      <c r="A135" s="67" t="s">
        <v>97</v>
      </c>
      <c r="B135" s="30"/>
      <c r="F135" s="6"/>
      <c r="J135" s="98"/>
      <c r="K135" s="6"/>
      <c r="L135" s="6"/>
      <c r="M135" s="6"/>
    </row>
    <row r="136" spans="1:13" ht="15.75">
      <c r="A136" s="30"/>
      <c r="B136" s="30"/>
      <c r="D136" s="42"/>
      <c r="F136" s="6"/>
      <c r="J136" s="98"/>
      <c r="K136" s="6"/>
      <c r="L136" s="6"/>
      <c r="M136" s="6"/>
    </row>
    <row r="137" spans="1:13" ht="15.75">
      <c r="A137" s="30"/>
      <c r="B137" s="30"/>
      <c r="D137" s="42"/>
      <c r="F137" s="6"/>
      <c r="J137" s="98"/>
      <c r="K137" s="6"/>
      <c r="L137" s="6"/>
      <c r="M137" s="6"/>
    </row>
    <row r="138" spans="3:15" ht="15">
      <c r="C138" s="111" t="s">
        <v>102</v>
      </c>
      <c r="D138" s="53"/>
      <c r="E138" s="53"/>
      <c r="F138" s="53"/>
      <c r="H138" s="111" t="s">
        <v>162</v>
      </c>
      <c r="I138" s="53"/>
      <c r="J138" s="53"/>
      <c r="K138" s="104"/>
      <c r="L138" s="53"/>
      <c r="M138" s="53"/>
      <c r="N138" s="53"/>
      <c r="O138" s="53"/>
    </row>
    <row r="139" spans="1:11" ht="15">
      <c r="A139" s="113" t="s">
        <v>90</v>
      </c>
      <c r="B139" s="5"/>
      <c r="F139" s="96"/>
      <c r="K139" s="96"/>
    </row>
    <row r="140" spans="4:14" ht="12.75">
      <c r="D140" s="105" t="s">
        <v>95</v>
      </c>
      <c r="E140" s="105" t="s">
        <v>85</v>
      </c>
      <c r="F140" s="106" t="s">
        <v>86</v>
      </c>
      <c r="I140" s="105" t="s">
        <v>95</v>
      </c>
      <c r="J140" s="105" t="s">
        <v>85</v>
      </c>
      <c r="K140" s="108" t="s">
        <v>86</v>
      </c>
      <c r="L140" s="5"/>
      <c r="M140" s="5" t="s">
        <v>87</v>
      </c>
      <c r="N140" s="5" t="s">
        <v>87</v>
      </c>
    </row>
    <row r="141" spans="4:14" ht="12.75">
      <c r="D141" s="107" t="s">
        <v>103</v>
      </c>
      <c r="E141" s="105" t="s">
        <v>25</v>
      </c>
      <c r="F141" s="106" t="s">
        <v>88</v>
      </c>
      <c r="I141" s="105"/>
      <c r="J141" s="105" t="s">
        <v>25</v>
      </c>
      <c r="K141" s="108" t="s">
        <v>88</v>
      </c>
      <c r="L141" s="5"/>
      <c r="M141" s="5" t="s">
        <v>89</v>
      </c>
      <c r="N141" s="105" t="s">
        <v>107</v>
      </c>
    </row>
    <row r="142" spans="1:13" ht="38.25">
      <c r="A142" s="112"/>
      <c r="B142" s="42"/>
      <c r="C142" s="27" t="s">
        <v>22</v>
      </c>
      <c r="D142" s="37" t="s">
        <v>106</v>
      </c>
      <c r="E142" s="37" t="s">
        <v>106</v>
      </c>
      <c r="F142" s="6">
        <f>'1. 2001 Approved Rate Schedule'!B$64</f>
        <v>315.5711050129626</v>
      </c>
      <c r="H142" s="27" t="s">
        <v>22</v>
      </c>
      <c r="I142" s="37" t="s">
        <v>106</v>
      </c>
      <c r="J142" s="37" t="s">
        <v>106</v>
      </c>
      <c r="K142" s="6">
        <f>'4. 2002MARR Base Rate Schedule'!B$64</f>
        <v>324.2187749103639</v>
      </c>
      <c r="L142" s="6"/>
      <c r="M142" s="6"/>
    </row>
    <row r="143" spans="3:13" ht="25.5">
      <c r="C143" s="27" t="s">
        <v>96</v>
      </c>
      <c r="D143">
        <v>0</v>
      </c>
      <c r="E143" s="99">
        <f>'1. 2001 Approved Rate Schedule'!B$62</f>
        <v>3.552572660048561</v>
      </c>
      <c r="F143" s="6">
        <f>D143*E143</f>
        <v>0</v>
      </c>
      <c r="H143" s="27" t="s">
        <v>96</v>
      </c>
      <c r="I143">
        <f>D143</f>
        <v>0</v>
      </c>
      <c r="J143" s="110">
        <f>'4. 2002MARR Base Rate Schedule'!B$62</f>
        <v>3.650906164807597</v>
      </c>
      <c r="K143" s="6">
        <f>I143*J143</f>
        <v>0</v>
      </c>
      <c r="L143" s="6"/>
      <c r="M143" s="6"/>
    </row>
    <row r="144" spans="3:13" ht="25.5">
      <c r="C144" s="27" t="s">
        <v>108</v>
      </c>
      <c r="D144">
        <f>D143</f>
        <v>0</v>
      </c>
      <c r="E144" s="99">
        <f>'1. 2001 Approved Rate Schedule'!B$66</f>
        <v>5.7218</v>
      </c>
      <c r="F144" s="6">
        <f>D144*E144</f>
        <v>0</v>
      </c>
      <c r="H144" s="27" t="s">
        <v>108</v>
      </c>
      <c r="I144">
        <f>D144</f>
        <v>0</v>
      </c>
      <c r="J144" s="98">
        <f>E144</f>
        <v>5.7218</v>
      </c>
      <c r="K144" s="6">
        <f>I144*J144</f>
        <v>0</v>
      </c>
      <c r="L144" s="6"/>
      <c r="M144" s="6"/>
    </row>
    <row r="145" spans="3:11" ht="25.5">
      <c r="C145" s="27" t="s">
        <v>109</v>
      </c>
      <c r="D145">
        <v>0</v>
      </c>
      <c r="E145" s="99">
        <f>'1. 2001 Approved Rate Schedule'!B$68</f>
        <v>0.0412</v>
      </c>
      <c r="F145" s="6">
        <f>D145*E145</f>
        <v>0</v>
      </c>
      <c r="H145" s="27" t="s">
        <v>109</v>
      </c>
      <c r="I145">
        <f>D145</f>
        <v>0</v>
      </c>
      <c r="J145" s="98">
        <f>E145</f>
        <v>0.0412</v>
      </c>
      <c r="K145" s="6">
        <f>I145*J145</f>
        <v>0</v>
      </c>
    </row>
    <row r="146" spans="3:11" ht="12.75">
      <c r="C146" s="7"/>
      <c r="H146" s="7"/>
      <c r="J146" s="98"/>
      <c r="K146" s="6"/>
    </row>
    <row r="147" spans="3:14" ht="12.75">
      <c r="C147" t="s">
        <v>102</v>
      </c>
      <c r="F147" s="102">
        <f>SUM(F142:F145)</f>
        <v>315.5711050129626</v>
      </c>
      <c r="H147" t="s">
        <v>105</v>
      </c>
      <c r="K147" s="102">
        <f>SUM(K142:K145)</f>
        <v>324.2187749103639</v>
      </c>
      <c r="L147" s="6"/>
      <c r="M147" s="6">
        <f>K147-F147</f>
        <v>8.647669897401272</v>
      </c>
      <c r="N147" s="103">
        <f>K147/F147-1</f>
        <v>0.027403237368789135</v>
      </c>
    </row>
    <row r="148" spans="1:13" ht="12" customHeight="1">
      <c r="A148" s="30"/>
      <c r="B148" s="30"/>
      <c r="F148" s="6"/>
      <c r="J148" s="98"/>
      <c r="K148" s="6"/>
      <c r="L148" s="6"/>
      <c r="M148" s="6"/>
    </row>
    <row r="149" spans="1:13" ht="12" customHeight="1">
      <c r="A149" s="30"/>
      <c r="B149" s="30"/>
      <c r="F149" s="6"/>
      <c r="J149" s="98"/>
      <c r="K149" s="6"/>
      <c r="L149" s="6"/>
      <c r="M149" s="6"/>
    </row>
    <row r="150" spans="1:14" ht="12.75">
      <c r="A150" s="5" t="s">
        <v>140</v>
      </c>
      <c r="B150" s="5"/>
      <c r="D150" s="105" t="s">
        <v>95</v>
      </c>
      <c r="E150" s="105" t="s">
        <v>85</v>
      </c>
      <c r="F150" s="106" t="s">
        <v>86</v>
      </c>
      <c r="I150" s="105" t="s">
        <v>95</v>
      </c>
      <c r="J150" s="105" t="s">
        <v>85</v>
      </c>
      <c r="K150" s="108" t="s">
        <v>86</v>
      </c>
      <c r="L150" s="5"/>
      <c r="M150" s="5" t="s">
        <v>87</v>
      </c>
      <c r="N150" s="5" t="s">
        <v>87</v>
      </c>
    </row>
    <row r="151" spans="1:14" ht="12.75">
      <c r="A151" s="5" t="s">
        <v>146</v>
      </c>
      <c r="D151" s="107" t="s">
        <v>103</v>
      </c>
      <c r="E151" s="105" t="s">
        <v>25</v>
      </c>
      <c r="F151" s="106" t="s">
        <v>88</v>
      </c>
      <c r="I151" s="105"/>
      <c r="J151" s="105" t="s">
        <v>25</v>
      </c>
      <c r="K151" s="108" t="s">
        <v>88</v>
      </c>
      <c r="L151" s="5"/>
      <c r="M151" s="5" t="s">
        <v>89</v>
      </c>
      <c r="N151" s="105" t="s">
        <v>107</v>
      </c>
    </row>
    <row r="152" spans="1:13" ht="38.25">
      <c r="A152" s="112"/>
      <c r="B152" s="42"/>
      <c r="C152" s="27" t="s">
        <v>22</v>
      </c>
      <c r="D152" s="37" t="s">
        <v>106</v>
      </c>
      <c r="E152" s="37" t="s">
        <v>106</v>
      </c>
      <c r="F152" s="6">
        <f>'1. 2001 Approved Rate Schedule'!B$64</f>
        <v>315.5711050129626</v>
      </c>
      <c r="H152" s="27" t="s">
        <v>22</v>
      </c>
      <c r="I152" s="37" t="s">
        <v>106</v>
      </c>
      <c r="J152" s="37" t="s">
        <v>106</v>
      </c>
      <c r="K152" s="6">
        <f>'4. 2002MARR Base Rate Schedule'!B$64</f>
        <v>324.2187749103639</v>
      </c>
      <c r="L152" s="6"/>
      <c r="M152" s="6"/>
    </row>
    <row r="153" spans="3:13" ht="25.5">
      <c r="C153" s="27" t="s">
        <v>96</v>
      </c>
      <c r="D153">
        <v>100</v>
      </c>
      <c r="E153" s="99">
        <f>'1. 2001 Approved Rate Schedule'!B$62</f>
        <v>3.552572660048561</v>
      </c>
      <c r="F153" s="6">
        <f>D153*E153</f>
        <v>355.2572660048561</v>
      </c>
      <c r="H153" s="27" t="s">
        <v>96</v>
      </c>
      <c r="I153">
        <f>D153</f>
        <v>100</v>
      </c>
      <c r="J153" s="110">
        <f>'4. 2002MARR Base Rate Schedule'!B$62</f>
        <v>3.650906164807597</v>
      </c>
      <c r="K153" s="6">
        <f>I153*J153</f>
        <v>365.0906164807597</v>
      </c>
      <c r="L153" s="6"/>
      <c r="M153" s="6"/>
    </row>
    <row r="154" spans="3:13" ht="25.5">
      <c r="C154" s="27" t="s">
        <v>108</v>
      </c>
      <c r="D154">
        <f>D153</f>
        <v>100</v>
      </c>
      <c r="E154" s="99">
        <f>'1. 2001 Approved Rate Schedule'!B$66</f>
        <v>5.7218</v>
      </c>
      <c r="F154" s="6">
        <f>D154*E154</f>
        <v>572.18</v>
      </c>
      <c r="H154" s="27" t="s">
        <v>108</v>
      </c>
      <c r="I154">
        <f>D154</f>
        <v>100</v>
      </c>
      <c r="J154" s="98">
        <f>E154</f>
        <v>5.7218</v>
      </c>
      <c r="K154" s="6">
        <f>I154*J154</f>
        <v>572.18</v>
      </c>
      <c r="L154" s="6"/>
      <c r="M154" s="6"/>
    </row>
    <row r="155" spans="3:11" ht="25.5">
      <c r="C155" s="27" t="s">
        <v>109</v>
      </c>
      <c r="D155" s="134">
        <v>30000</v>
      </c>
      <c r="E155" s="99">
        <f>'1. 2001 Approved Rate Schedule'!B$68</f>
        <v>0.0412</v>
      </c>
      <c r="F155" s="6">
        <f>D155*E155</f>
        <v>1236</v>
      </c>
      <c r="H155" s="27" t="s">
        <v>109</v>
      </c>
      <c r="I155" s="134">
        <f>D155</f>
        <v>30000</v>
      </c>
      <c r="J155" s="98">
        <f>E155</f>
        <v>0.0412</v>
      </c>
      <c r="K155" s="6">
        <f>I155*J155</f>
        <v>1236</v>
      </c>
    </row>
    <row r="156" spans="3:11" ht="12.75">
      <c r="C156" s="7"/>
      <c r="H156" s="7"/>
      <c r="J156" s="98"/>
      <c r="K156" s="6"/>
    </row>
    <row r="157" spans="3:14" ht="12.75">
      <c r="C157" t="s">
        <v>102</v>
      </c>
      <c r="F157" s="102">
        <f>SUM(F152:F155)</f>
        <v>2479.0083710178187</v>
      </c>
      <c r="H157" t="s">
        <v>105</v>
      </c>
      <c r="K157" s="102">
        <f>SUM(K152:K155)</f>
        <v>2497.4893913911237</v>
      </c>
      <c r="L157" s="6"/>
      <c r="M157" s="6">
        <f>K157-F157</f>
        <v>18.481020373305</v>
      </c>
      <c r="N157" s="103">
        <f>K157/F157-1</f>
        <v>0.0074550052308686166</v>
      </c>
    </row>
    <row r="158" ht="12.75">
      <c r="K158" s="96"/>
    </row>
    <row r="159" spans="6:14" ht="12.75">
      <c r="F159" s="6"/>
      <c r="J159" s="98"/>
      <c r="K159" s="6"/>
      <c r="L159" s="6"/>
      <c r="M159" s="6"/>
      <c r="N159" s="100"/>
    </row>
    <row r="160" spans="6:13" ht="12.75">
      <c r="F160" s="6"/>
      <c r="J160" s="98"/>
      <c r="K160" s="6"/>
      <c r="L160" s="6"/>
      <c r="M160" s="6"/>
    </row>
    <row r="161" spans="1:14" ht="12.75">
      <c r="A161" s="5" t="s">
        <v>139</v>
      </c>
      <c r="B161" s="5"/>
      <c r="D161" s="105" t="s">
        <v>95</v>
      </c>
      <c r="E161" s="105" t="s">
        <v>85</v>
      </c>
      <c r="F161" s="106" t="s">
        <v>86</v>
      </c>
      <c r="I161" s="105" t="s">
        <v>95</v>
      </c>
      <c r="J161" s="105" t="s">
        <v>85</v>
      </c>
      <c r="K161" s="108" t="s">
        <v>86</v>
      </c>
      <c r="L161" s="5"/>
      <c r="M161" s="5" t="s">
        <v>87</v>
      </c>
      <c r="N161" s="5" t="s">
        <v>87</v>
      </c>
    </row>
    <row r="162" spans="1:14" ht="12.75">
      <c r="A162" s="5" t="s">
        <v>147</v>
      </c>
      <c r="D162" s="107" t="s">
        <v>103</v>
      </c>
      <c r="E162" s="105" t="s">
        <v>25</v>
      </c>
      <c r="F162" s="106" t="s">
        <v>88</v>
      </c>
      <c r="I162" s="105"/>
      <c r="J162" s="105" t="s">
        <v>25</v>
      </c>
      <c r="K162" s="108" t="s">
        <v>88</v>
      </c>
      <c r="L162" s="5"/>
      <c r="M162" s="5" t="s">
        <v>89</v>
      </c>
      <c r="N162" s="105" t="s">
        <v>107</v>
      </c>
    </row>
    <row r="163" spans="1:13" ht="38.25">
      <c r="A163" s="112"/>
      <c r="B163" s="42"/>
      <c r="C163" s="27" t="s">
        <v>22</v>
      </c>
      <c r="D163" s="37" t="s">
        <v>106</v>
      </c>
      <c r="E163" s="37" t="s">
        <v>106</v>
      </c>
      <c r="F163" s="6">
        <f>'1. 2001 Approved Rate Schedule'!B$64</f>
        <v>315.5711050129626</v>
      </c>
      <c r="H163" s="27" t="s">
        <v>22</v>
      </c>
      <c r="I163" s="37" t="s">
        <v>106</v>
      </c>
      <c r="J163" s="37" t="s">
        <v>106</v>
      </c>
      <c r="K163" s="6">
        <f>'4. 2002MARR Base Rate Schedule'!B$64</f>
        <v>324.2187749103639</v>
      </c>
      <c r="L163" s="6"/>
      <c r="M163" s="6"/>
    </row>
    <row r="164" spans="3:13" ht="25.5">
      <c r="C164" s="27" t="s">
        <v>96</v>
      </c>
      <c r="D164">
        <v>100</v>
      </c>
      <c r="E164" s="99">
        <f>'1. 2001 Approved Rate Schedule'!B$62</f>
        <v>3.552572660048561</v>
      </c>
      <c r="F164" s="6">
        <f>D164*E164</f>
        <v>355.2572660048561</v>
      </c>
      <c r="H164" s="27" t="s">
        <v>96</v>
      </c>
      <c r="I164">
        <f>D164</f>
        <v>100</v>
      </c>
      <c r="J164" s="110">
        <f>'4. 2002MARR Base Rate Schedule'!B$62</f>
        <v>3.650906164807597</v>
      </c>
      <c r="K164" s="6">
        <f>I164*J164</f>
        <v>365.0906164807597</v>
      </c>
      <c r="L164" s="6"/>
      <c r="M164" s="6"/>
    </row>
    <row r="165" spans="3:13" ht="25.5">
      <c r="C165" s="27" t="s">
        <v>108</v>
      </c>
      <c r="D165">
        <f>D164</f>
        <v>100</v>
      </c>
      <c r="E165" s="99">
        <f>'1. 2001 Approved Rate Schedule'!B$66</f>
        <v>5.7218</v>
      </c>
      <c r="F165" s="6">
        <f>D165*E165</f>
        <v>572.18</v>
      </c>
      <c r="H165" s="27" t="s">
        <v>108</v>
      </c>
      <c r="I165">
        <f>D165</f>
        <v>100</v>
      </c>
      <c r="J165" s="98">
        <f>E165</f>
        <v>5.7218</v>
      </c>
      <c r="K165" s="6">
        <f>I165*J165</f>
        <v>572.18</v>
      </c>
      <c r="L165" s="6"/>
      <c r="M165" s="6"/>
    </row>
    <row r="166" spans="3:11" ht="25.5">
      <c r="C166" s="27" t="s">
        <v>109</v>
      </c>
      <c r="D166" s="134">
        <v>40000</v>
      </c>
      <c r="E166" s="99">
        <f>'1. 2001 Approved Rate Schedule'!B$68</f>
        <v>0.0412</v>
      </c>
      <c r="F166" s="6">
        <f>D166*E166</f>
        <v>1648</v>
      </c>
      <c r="H166" s="27" t="s">
        <v>109</v>
      </c>
      <c r="I166" s="134">
        <f>D166</f>
        <v>40000</v>
      </c>
      <c r="J166" s="98">
        <f>E166</f>
        <v>0.0412</v>
      </c>
      <c r="K166" s="6">
        <f>I166*J166</f>
        <v>1648</v>
      </c>
    </row>
    <row r="167" spans="3:11" ht="12.75">
      <c r="C167" s="7"/>
      <c r="H167" s="7"/>
      <c r="J167" s="98"/>
      <c r="K167" s="6"/>
    </row>
    <row r="168" spans="3:14" ht="12.75">
      <c r="C168" t="s">
        <v>102</v>
      </c>
      <c r="F168" s="102">
        <f>SUM(F163:F166)</f>
        <v>2891.0083710178187</v>
      </c>
      <c r="H168" t="s">
        <v>105</v>
      </c>
      <c r="K168" s="102">
        <f>SUM(K163:K166)</f>
        <v>2909.4893913911237</v>
      </c>
      <c r="L168" s="6"/>
      <c r="M168" s="6">
        <f>K168-F168</f>
        <v>18.481020373305</v>
      </c>
      <c r="N168" s="103">
        <f>K168/F168-1</f>
        <v>0.006392586254186039</v>
      </c>
    </row>
    <row r="169" ht="12.75">
      <c r="K169" s="96"/>
    </row>
    <row r="170" spans="6:14" ht="12.75">
      <c r="F170" s="6"/>
      <c r="J170" s="98"/>
      <c r="K170" s="6"/>
      <c r="L170" s="6"/>
      <c r="M170" s="6"/>
      <c r="N170" s="100"/>
    </row>
    <row r="171" spans="6:13" ht="12.75">
      <c r="F171" s="6"/>
      <c r="J171" s="98"/>
      <c r="K171" s="6"/>
      <c r="L171" s="6"/>
      <c r="M171" s="6"/>
    </row>
    <row r="172" spans="1:14" ht="12.75">
      <c r="A172" s="5" t="s">
        <v>139</v>
      </c>
      <c r="B172" s="5"/>
      <c r="D172" s="105" t="s">
        <v>95</v>
      </c>
      <c r="E172" s="105" t="s">
        <v>85</v>
      </c>
      <c r="F172" s="106" t="s">
        <v>86</v>
      </c>
      <c r="I172" s="105" t="s">
        <v>95</v>
      </c>
      <c r="J172" s="105" t="s">
        <v>85</v>
      </c>
      <c r="K172" s="108" t="s">
        <v>86</v>
      </c>
      <c r="L172" s="5"/>
      <c r="M172" s="5" t="s">
        <v>87</v>
      </c>
      <c r="N172" s="5" t="s">
        <v>87</v>
      </c>
    </row>
    <row r="173" spans="1:14" ht="12.75">
      <c r="A173" s="5" t="s">
        <v>148</v>
      </c>
      <c r="D173" s="107" t="s">
        <v>103</v>
      </c>
      <c r="E173" s="105" t="s">
        <v>25</v>
      </c>
      <c r="F173" s="106" t="s">
        <v>88</v>
      </c>
      <c r="I173" s="105"/>
      <c r="J173" s="105" t="s">
        <v>25</v>
      </c>
      <c r="K173" s="108" t="s">
        <v>88</v>
      </c>
      <c r="L173" s="5"/>
      <c r="M173" s="5" t="s">
        <v>89</v>
      </c>
      <c r="N173" s="105" t="s">
        <v>107</v>
      </c>
    </row>
    <row r="174" spans="1:13" ht="38.25">
      <c r="A174" s="112"/>
      <c r="B174" s="42"/>
      <c r="C174" s="27" t="s">
        <v>22</v>
      </c>
      <c r="D174" s="37" t="s">
        <v>106</v>
      </c>
      <c r="E174" s="37" t="s">
        <v>106</v>
      </c>
      <c r="F174" s="6">
        <f>'1. 2001 Approved Rate Schedule'!B$64</f>
        <v>315.5711050129626</v>
      </c>
      <c r="H174" s="27" t="s">
        <v>22</v>
      </c>
      <c r="I174" s="37" t="s">
        <v>106</v>
      </c>
      <c r="J174" s="37" t="s">
        <v>106</v>
      </c>
      <c r="K174" s="6">
        <f>'4. 2002MARR Base Rate Schedule'!B$64</f>
        <v>324.2187749103639</v>
      </c>
      <c r="L174" s="6"/>
      <c r="M174" s="6"/>
    </row>
    <row r="175" spans="3:13" ht="25.5">
      <c r="C175" s="27" t="s">
        <v>96</v>
      </c>
      <c r="D175">
        <v>500</v>
      </c>
      <c r="E175" s="99">
        <f>'1. 2001 Approved Rate Schedule'!B$62</f>
        <v>3.552572660048561</v>
      </c>
      <c r="F175" s="6">
        <f>D175*E175</f>
        <v>1776.2863300242807</v>
      </c>
      <c r="H175" s="27" t="s">
        <v>96</v>
      </c>
      <c r="I175">
        <f>D175</f>
        <v>500</v>
      </c>
      <c r="J175" s="110">
        <f>'4. 2002MARR Base Rate Schedule'!B$62</f>
        <v>3.650906164807597</v>
      </c>
      <c r="K175" s="6">
        <f>I175*J175</f>
        <v>1825.4530824037984</v>
      </c>
      <c r="L175" s="6"/>
      <c r="M175" s="6"/>
    </row>
    <row r="176" spans="3:13" ht="25.5">
      <c r="C176" s="27" t="s">
        <v>108</v>
      </c>
      <c r="D176">
        <f>D175</f>
        <v>500</v>
      </c>
      <c r="E176" s="99">
        <f>'1. 2001 Approved Rate Schedule'!B$66</f>
        <v>5.7218</v>
      </c>
      <c r="F176" s="6">
        <f>D176*E176</f>
        <v>2860.9</v>
      </c>
      <c r="H176" s="27" t="s">
        <v>108</v>
      </c>
      <c r="I176">
        <f>D176</f>
        <v>500</v>
      </c>
      <c r="J176" s="98">
        <f>E176</f>
        <v>5.7218</v>
      </c>
      <c r="K176" s="6">
        <f>I176*J176</f>
        <v>2860.9</v>
      </c>
      <c r="L176" s="6"/>
      <c r="M176" s="6"/>
    </row>
    <row r="177" spans="3:11" ht="25.5">
      <c r="C177" s="27" t="s">
        <v>109</v>
      </c>
      <c r="D177" s="134">
        <v>100000</v>
      </c>
      <c r="E177" s="99">
        <f>'1. 2001 Approved Rate Schedule'!B$68</f>
        <v>0.0412</v>
      </c>
      <c r="F177" s="6">
        <f>D177*E177</f>
        <v>4120</v>
      </c>
      <c r="H177" s="27" t="s">
        <v>109</v>
      </c>
      <c r="I177" s="134">
        <f>D177</f>
        <v>100000</v>
      </c>
      <c r="J177" s="98">
        <f>E177</f>
        <v>0.0412</v>
      </c>
      <c r="K177" s="6">
        <f>I177*J177</f>
        <v>4120</v>
      </c>
    </row>
    <row r="178" spans="3:11" ht="12.75">
      <c r="C178" s="7"/>
      <c r="H178" s="7"/>
      <c r="J178" s="98"/>
      <c r="K178" s="6"/>
    </row>
    <row r="179" spans="3:14" ht="12.75">
      <c r="C179" t="s">
        <v>102</v>
      </c>
      <c r="F179" s="102">
        <f>SUM(F174:F177)</f>
        <v>9072.757435037243</v>
      </c>
      <c r="H179" t="s">
        <v>105</v>
      </c>
      <c r="K179" s="102">
        <f>SUM(K174:K177)</f>
        <v>9130.571857314162</v>
      </c>
      <c r="L179" s="6"/>
      <c r="M179" s="6">
        <f>K179-F179</f>
        <v>57.814422276918776</v>
      </c>
      <c r="N179" s="103">
        <f>K179/F179-1</f>
        <v>0.0063723099279222595</v>
      </c>
    </row>
    <row r="180" ht="12.75">
      <c r="K180" s="96"/>
    </row>
    <row r="181" spans="6:14" ht="12.75">
      <c r="F181" s="6"/>
      <c r="J181" s="98"/>
      <c r="K181" s="6"/>
      <c r="L181" s="6"/>
      <c r="M181" s="6"/>
      <c r="N181" s="100"/>
    </row>
    <row r="182" spans="1:14" ht="12.75">
      <c r="A182" s="5" t="s">
        <v>139</v>
      </c>
      <c r="B182" s="5"/>
      <c r="D182" s="105" t="s">
        <v>95</v>
      </c>
      <c r="E182" s="105" t="s">
        <v>85</v>
      </c>
      <c r="F182" s="106" t="s">
        <v>86</v>
      </c>
      <c r="I182" s="105" t="s">
        <v>95</v>
      </c>
      <c r="J182" s="105" t="s">
        <v>85</v>
      </c>
      <c r="K182" s="108" t="s">
        <v>86</v>
      </c>
      <c r="L182" s="5"/>
      <c r="M182" s="5" t="s">
        <v>87</v>
      </c>
      <c r="N182" s="5" t="s">
        <v>87</v>
      </c>
    </row>
    <row r="183" spans="1:14" ht="12.75">
      <c r="A183" s="5" t="s">
        <v>149</v>
      </c>
      <c r="D183" s="107" t="s">
        <v>103</v>
      </c>
      <c r="E183" s="105" t="s">
        <v>25</v>
      </c>
      <c r="F183" s="106" t="s">
        <v>88</v>
      </c>
      <c r="I183" s="105"/>
      <c r="J183" s="105" t="s">
        <v>25</v>
      </c>
      <c r="K183" s="108" t="s">
        <v>88</v>
      </c>
      <c r="L183" s="5"/>
      <c r="M183" s="5" t="s">
        <v>89</v>
      </c>
      <c r="N183" s="105" t="s">
        <v>107</v>
      </c>
    </row>
    <row r="184" spans="1:13" ht="38.25">
      <c r="A184" s="112"/>
      <c r="B184" s="42"/>
      <c r="C184" s="27" t="s">
        <v>22</v>
      </c>
      <c r="D184" s="37" t="s">
        <v>106</v>
      </c>
      <c r="E184" s="37" t="s">
        <v>106</v>
      </c>
      <c r="F184" s="6">
        <f>'1. 2001 Approved Rate Schedule'!B$64</f>
        <v>315.5711050129626</v>
      </c>
      <c r="H184" s="27" t="s">
        <v>22</v>
      </c>
      <c r="I184" s="37" t="s">
        <v>106</v>
      </c>
      <c r="J184" s="37" t="s">
        <v>106</v>
      </c>
      <c r="K184" s="6">
        <f>'4. 2002MARR Base Rate Schedule'!B$64</f>
        <v>324.2187749103639</v>
      </c>
      <c r="L184" s="6"/>
      <c r="M184" s="6"/>
    </row>
    <row r="185" spans="3:13" ht="25.5">
      <c r="C185" s="27" t="s">
        <v>96</v>
      </c>
      <c r="D185">
        <v>500</v>
      </c>
      <c r="E185" s="99">
        <f>'1. 2001 Approved Rate Schedule'!B$62</f>
        <v>3.552572660048561</v>
      </c>
      <c r="F185" s="6">
        <f>D185*E185</f>
        <v>1776.2863300242807</v>
      </c>
      <c r="H185" s="27" t="s">
        <v>96</v>
      </c>
      <c r="I185">
        <f>D185</f>
        <v>500</v>
      </c>
      <c r="J185" s="110">
        <f>'4. 2002MARR Base Rate Schedule'!B$62</f>
        <v>3.650906164807597</v>
      </c>
      <c r="K185" s="6">
        <f>I185*J185</f>
        <v>1825.4530824037984</v>
      </c>
      <c r="L185" s="6"/>
      <c r="M185" s="6"/>
    </row>
    <row r="186" spans="3:13" ht="25.5">
      <c r="C186" s="27" t="s">
        <v>108</v>
      </c>
      <c r="D186">
        <f>D185</f>
        <v>500</v>
      </c>
      <c r="E186" s="99">
        <f>'1. 2001 Approved Rate Schedule'!B$66</f>
        <v>5.7218</v>
      </c>
      <c r="F186" s="6">
        <f>D186*E186</f>
        <v>2860.9</v>
      </c>
      <c r="H186" s="27" t="s">
        <v>108</v>
      </c>
      <c r="I186">
        <f>D186</f>
        <v>500</v>
      </c>
      <c r="J186" s="98">
        <f>E186</f>
        <v>5.7218</v>
      </c>
      <c r="K186" s="6">
        <f>I186*J186</f>
        <v>2860.9</v>
      </c>
      <c r="L186" s="6"/>
      <c r="M186" s="6"/>
    </row>
    <row r="187" spans="3:11" ht="25.5">
      <c r="C187" s="27" t="s">
        <v>109</v>
      </c>
      <c r="D187" s="134">
        <v>250000</v>
      </c>
      <c r="E187" s="99">
        <f>'1. 2001 Approved Rate Schedule'!B$68</f>
        <v>0.0412</v>
      </c>
      <c r="F187" s="6">
        <f>D187*E187</f>
        <v>10300</v>
      </c>
      <c r="H187" s="27" t="s">
        <v>109</v>
      </c>
      <c r="I187" s="134">
        <f>D187</f>
        <v>250000</v>
      </c>
      <c r="J187" s="98">
        <f>E187</f>
        <v>0.0412</v>
      </c>
      <c r="K187" s="6">
        <f>I187*J187</f>
        <v>10300</v>
      </c>
    </row>
    <row r="188" spans="3:11" ht="12.75">
      <c r="C188" s="7"/>
      <c r="H188" s="7"/>
      <c r="J188" s="98"/>
      <c r="K188" s="6"/>
    </row>
    <row r="189" spans="3:14" ht="12.75">
      <c r="C189" t="s">
        <v>102</v>
      </c>
      <c r="F189" s="102">
        <f>SUM(F184:F187)</f>
        <v>15252.757435037243</v>
      </c>
      <c r="H189" t="s">
        <v>105</v>
      </c>
      <c r="K189" s="102">
        <f>SUM(K184:K187)</f>
        <v>15310.571857314162</v>
      </c>
      <c r="L189" s="6"/>
      <c r="M189" s="6">
        <f>K189-F189</f>
        <v>57.814422276918776</v>
      </c>
      <c r="N189" s="103">
        <f>K189/F189-1</f>
        <v>0.0037904242903721297</v>
      </c>
    </row>
    <row r="190" spans="6:14" ht="12.75">
      <c r="F190" s="48"/>
      <c r="K190" s="48"/>
      <c r="L190" s="6"/>
      <c r="M190" s="6"/>
      <c r="N190" s="109"/>
    </row>
    <row r="191" ht="12.75">
      <c r="K191" s="96"/>
    </row>
    <row r="192" spans="1:14" ht="12.75">
      <c r="A192" s="5" t="s">
        <v>139</v>
      </c>
      <c r="B192" s="5"/>
      <c r="D192" s="105" t="s">
        <v>95</v>
      </c>
      <c r="E192" s="105" t="s">
        <v>85</v>
      </c>
      <c r="F192" s="106" t="s">
        <v>86</v>
      </c>
      <c r="I192" s="105" t="s">
        <v>95</v>
      </c>
      <c r="J192" s="105" t="s">
        <v>85</v>
      </c>
      <c r="K192" s="108" t="s">
        <v>86</v>
      </c>
      <c r="L192" s="5"/>
      <c r="M192" s="5" t="s">
        <v>87</v>
      </c>
      <c r="N192" s="5" t="s">
        <v>87</v>
      </c>
    </row>
    <row r="193" spans="1:14" ht="12.75">
      <c r="A193" s="5" t="s">
        <v>150</v>
      </c>
      <c r="D193" s="107" t="s">
        <v>103</v>
      </c>
      <c r="E193" s="105" t="s">
        <v>25</v>
      </c>
      <c r="F193" s="106" t="s">
        <v>88</v>
      </c>
      <c r="I193" s="105"/>
      <c r="J193" s="105" t="s">
        <v>25</v>
      </c>
      <c r="K193" s="108" t="s">
        <v>88</v>
      </c>
      <c r="L193" s="5"/>
      <c r="M193" s="5" t="s">
        <v>89</v>
      </c>
      <c r="N193" s="105" t="s">
        <v>107</v>
      </c>
    </row>
    <row r="194" spans="1:13" ht="38.25">
      <c r="A194" s="112"/>
      <c r="B194" s="42"/>
      <c r="C194" s="27" t="s">
        <v>22</v>
      </c>
      <c r="D194" s="37" t="s">
        <v>106</v>
      </c>
      <c r="E194" s="37" t="s">
        <v>106</v>
      </c>
      <c r="F194" s="6">
        <f>'1. 2001 Approved Rate Schedule'!B$64</f>
        <v>315.5711050129626</v>
      </c>
      <c r="H194" s="27" t="s">
        <v>22</v>
      </c>
      <c r="I194" s="37" t="s">
        <v>106</v>
      </c>
      <c r="J194" s="37" t="s">
        <v>106</v>
      </c>
      <c r="K194" s="6">
        <f>'4. 2002MARR Base Rate Schedule'!B$64</f>
        <v>324.2187749103639</v>
      </c>
      <c r="L194" s="6"/>
      <c r="M194" s="6"/>
    </row>
    <row r="195" spans="3:13" ht="25.5">
      <c r="C195" s="27" t="s">
        <v>96</v>
      </c>
      <c r="D195">
        <v>1000</v>
      </c>
      <c r="E195" s="99">
        <f>'1. 2001 Approved Rate Schedule'!B$62</f>
        <v>3.552572660048561</v>
      </c>
      <c r="F195" s="6">
        <f>D195*E195</f>
        <v>3552.5726600485614</v>
      </c>
      <c r="H195" s="27" t="s">
        <v>96</v>
      </c>
      <c r="I195">
        <f>D195</f>
        <v>1000</v>
      </c>
      <c r="J195" s="110">
        <f>'4. 2002MARR Base Rate Schedule'!B$62</f>
        <v>3.650906164807597</v>
      </c>
      <c r="K195" s="6">
        <f>I195*J195</f>
        <v>3650.9061648075967</v>
      </c>
      <c r="L195" s="6"/>
      <c r="M195" s="6"/>
    </row>
    <row r="196" spans="3:13" ht="25.5">
      <c r="C196" s="27" t="s">
        <v>108</v>
      </c>
      <c r="D196">
        <f>D195</f>
        <v>1000</v>
      </c>
      <c r="E196" s="99">
        <f>'1. 2001 Approved Rate Schedule'!B$66</f>
        <v>5.7218</v>
      </c>
      <c r="F196" s="6">
        <f>D196*E196</f>
        <v>5721.8</v>
      </c>
      <c r="H196" s="27" t="s">
        <v>108</v>
      </c>
      <c r="I196">
        <f>D196</f>
        <v>1000</v>
      </c>
      <c r="J196" s="98">
        <f>E196</f>
        <v>5.7218</v>
      </c>
      <c r="K196" s="6">
        <f>I196*J196</f>
        <v>5721.8</v>
      </c>
      <c r="L196" s="6"/>
      <c r="M196" s="6"/>
    </row>
    <row r="197" spans="3:11" ht="25.5">
      <c r="C197" s="27" t="s">
        <v>109</v>
      </c>
      <c r="D197" s="134">
        <v>400000</v>
      </c>
      <c r="E197" s="99">
        <f>'1. 2001 Approved Rate Schedule'!B$68</f>
        <v>0.0412</v>
      </c>
      <c r="F197" s="6">
        <f>D197*E197</f>
        <v>16480</v>
      </c>
      <c r="H197" s="27" t="s">
        <v>109</v>
      </c>
      <c r="I197" s="134">
        <f>D197</f>
        <v>400000</v>
      </c>
      <c r="J197" s="98">
        <f>E197</f>
        <v>0.0412</v>
      </c>
      <c r="K197" s="6">
        <f>I197*J197</f>
        <v>16480</v>
      </c>
    </row>
    <row r="198" spans="3:11" ht="12.75">
      <c r="C198" s="7"/>
      <c r="H198" s="7"/>
      <c r="J198" s="98"/>
      <c r="K198" s="6"/>
    </row>
    <row r="199" spans="3:14" ht="12.75">
      <c r="C199" t="s">
        <v>102</v>
      </c>
      <c r="F199" s="102">
        <f>SUM(F194:F197)</f>
        <v>26069.943765061522</v>
      </c>
      <c r="H199" t="s">
        <v>105</v>
      </c>
      <c r="K199" s="102">
        <f>SUM(K194:K197)</f>
        <v>26176.92493971796</v>
      </c>
      <c r="L199" s="6"/>
      <c r="M199" s="6">
        <f>K199-F199</f>
        <v>106.98117465643736</v>
      </c>
      <c r="N199" s="103">
        <f>K199/F199-1</f>
        <v>0.004103621228359167</v>
      </c>
    </row>
    <row r="200" spans="3:13" ht="12.75">
      <c r="C200" s="7"/>
      <c r="E200" s="101"/>
      <c r="F200" s="6"/>
      <c r="H200" s="7"/>
      <c r="J200" s="98"/>
      <c r="K200" s="6"/>
      <c r="L200" s="6"/>
      <c r="M200" s="6"/>
    </row>
    <row r="201" spans="3:13" ht="12.75">
      <c r="C201" s="7"/>
      <c r="E201" s="101"/>
      <c r="F201" s="6"/>
      <c r="J201" s="98"/>
      <c r="K201" s="6"/>
      <c r="L201" s="6"/>
      <c r="M201" s="6"/>
    </row>
    <row r="202" spans="1:14" ht="12.75">
      <c r="A202" s="5" t="s">
        <v>139</v>
      </c>
      <c r="B202" s="5"/>
      <c r="D202" s="105" t="s">
        <v>95</v>
      </c>
      <c r="E202" s="105" t="s">
        <v>85</v>
      </c>
      <c r="F202" s="106" t="s">
        <v>86</v>
      </c>
      <c r="I202" s="105" t="s">
        <v>95</v>
      </c>
      <c r="J202" s="105" t="s">
        <v>85</v>
      </c>
      <c r="K202" s="108" t="s">
        <v>86</v>
      </c>
      <c r="L202" s="5"/>
      <c r="M202" s="5" t="s">
        <v>87</v>
      </c>
      <c r="N202" s="5" t="s">
        <v>87</v>
      </c>
    </row>
    <row r="203" spans="1:14" ht="12.75">
      <c r="A203" s="5" t="s">
        <v>151</v>
      </c>
      <c r="D203" s="107" t="s">
        <v>103</v>
      </c>
      <c r="E203" s="105" t="s">
        <v>25</v>
      </c>
      <c r="F203" s="106" t="s">
        <v>88</v>
      </c>
      <c r="I203" s="105"/>
      <c r="J203" s="105" t="s">
        <v>25</v>
      </c>
      <c r="K203" s="108" t="s">
        <v>88</v>
      </c>
      <c r="L203" s="5"/>
      <c r="M203" s="5" t="s">
        <v>89</v>
      </c>
      <c r="N203" s="105" t="s">
        <v>107</v>
      </c>
    </row>
    <row r="204" spans="1:13" ht="38.25">
      <c r="A204" s="112"/>
      <c r="B204" s="42"/>
      <c r="C204" s="27" t="s">
        <v>22</v>
      </c>
      <c r="D204" s="37" t="s">
        <v>106</v>
      </c>
      <c r="E204" s="37" t="s">
        <v>106</v>
      </c>
      <c r="F204" s="6">
        <f>'1. 2001 Approved Rate Schedule'!B$64</f>
        <v>315.5711050129626</v>
      </c>
      <c r="H204" s="27" t="s">
        <v>22</v>
      </c>
      <c r="I204" s="37" t="s">
        <v>106</v>
      </c>
      <c r="J204" s="37" t="s">
        <v>106</v>
      </c>
      <c r="K204" s="6">
        <f>'4. 2002MARR Base Rate Schedule'!B$64</f>
        <v>324.2187749103639</v>
      </c>
      <c r="L204" s="6"/>
      <c r="M204" s="6"/>
    </row>
    <row r="205" spans="3:13" ht="25.5">
      <c r="C205" s="27" t="s">
        <v>96</v>
      </c>
      <c r="D205">
        <v>1000</v>
      </c>
      <c r="E205" s="99">
        <f>'1. 2001 Approved Rate Schedule'!B$62</f>
        <v>3.552572660048561</v>
      </c>
      <c r="F205" s="6">
        <f>D205*E205</f>
        <v>3552.5726600485614</v>
      </c>
      <c r="H205" s="27" t="s">
        <v>96</v>
      </c>
      <c r="I205">
        <f>D205</f>
        <v>1000</v>
      </c>
      <c r="J205" s="110">
        <f>'4. 2002MARR Base Rate Schedule'!B$62</f>
        <v>3.650906164807597</v>
      </c>
      <c r="K205" s="6">
        <f>I205*J205</f>
        <v>3650.9061648075967</v>
      </c>
      <c r="L205" s="6"/>
      <c r="M205" s="6"/>
    </row>
    <row r="206" spans="3:13" ht="25.5">
      <c r="C206" s="27" t="s">
        <v>108</v>
      </c>
      <c r="D206">
        <f>D205</f>
        <v>1000</v>
      </c>
      <c r="E206" s="99">
        <f>'1. 2001 Approved Rate Schedule'!B$66</f>
        <v>5.7218</v>
      </c>
      <c r="F206" s="6">
        <f>D206*E206</f>
        <v>5721.8</v>
      </c>
      <c r="H206" s="27" t="s">
        <v>108</v>
      </c>
      <c r="I206">
        <f>D206</f>
        <v>1000</v>
      </c>
      <c r="J206" s="98">
        <f>E206</f>
        <v>5.7218</v>
      </c>
      <c r="K206" s="6">
        <f>I206*J206</f>
        <v>5721.8</v>
      </c>
      <c r="L206" s="6"/>
      <c r="M206" s="6"/>
    </row>
    <row r="207" spans="3:11" ht="25.5">
      <c r="C207" s="27" t="s">
        <v>109</v>
      </c>
      <c r="D207" s="134">
        <v>500000</v>
      </c>
      <c r="E207" s="99">
        <f>'1. 2001 Approved Rate Schedule'!B$68</f>
        <v>0.0412</v>
      </c>
      <c r="F207" s="6">
        <f>D207*E207</f>
        <v>20600</v>
      </c>
      <c r="H207" s="27" t="s">
        <v>109</v>
      </c>
      <c r="I207" s="134">
        <f>D207</f>
        <v>500000</v>
      </c>
      <c r="J207" s="98">
        <f>E207</f>
        <v>0.0412</v>
      </c>
      <c r="K207" s="6">
        <f>I207*J207</f>
        <v>20600</v>
      </c>
    </row>
    <row r="208" spans="3:11" ht="12.75">
      <c r="C208" s="7"/>
      <c r="H208" s="7"/>
      <c r="J208" s="98"/>
      <c r="K208" s="6"/>
    </row>
    <row r="209" spans="3:14" ht="12.75">
      <c r="C209" t="s">
        <v>102</v>
      </c>
      <c r="F209" s="102">
        <f>SUM(F204:F207)</f>
        <v>30189.943765061522</v>
      </c>
      <c r="H209" t="s">
        <v>105</v>
      </c>
      <c r="K209" s="102">
        <f>SUM(K204:K207)</f>
        <v>30296.92493971796</v>
      </c>
      <c r="L209" s="6"/>
      <c r="M209" s="6">
        <f>K209-F209</f>
        <v>106.98117465643736</v>
      </c>
      <c r="N209" s="103">
        <f>K209/F209-1</f>
        <v>0.0035436029788251666</v>
      </c>
    </row>
    <row r="210" spans="6:13" ht="12.75">
      <c r="F210" s="6"/>
      <c r="J210" s="98"/>
      <c r="K210" s="6"/>
      <c r="L210" s="6"/>
      <c r="M210" s="6"/>
    </row>
    <row r="211" spans="6:13" ht="12.75">
      <c r="F211" s="6"/>
      <c r="J211" s="98"/>
      <c r="K211" s="6"/>
      <c r="L211" s="6"/>
      <c r="M211" s="6"/>
    </row>
    <row r="212" spans="1:14" ht="12.75">
      <c r="A212" s="5" t="s">
        <v>139</v>
      </c>
      <c r="B212" s="5"/>
      <c r="D212" s="105" t="s">
        <v>95</v>
      </c>
      <c r="E212" s="105" t="s">
        <v>85</v>
      </c>
      <c r="F212" s="106" t="s">
        <v>86</v>
      </c>
      <c r="I212" s="105" t="s">
        <v>95</v>
      </c>
      <c r="J212" s="105" t="s">
        <v>85</v>
      </c>
      <c r="K212" s="108" t="s">
        <v>86</v>
      </c>
      <c r="L212" s="5"/>
      <c r="M212" s="5" t="s">
        <v>87</v>
      </c>
      <c r="N212" s="5" t="s">
        <v>87</v>
      </c>
    </row>
    <row r="213" spans="1:14" ht="12.75">
      <c r="A213" s="5" t="s">
        <v>152</v>
      </c>
      <c r="D213" s="107" t="s">
        <v>103</v>
      </c>
      <c r="E213" s="105" t="s">
        <v>25</v>
      </c>
      <c r="F213" s="106" t="s">
        <v>88</v>
      </c>
      <c r="I213" s="105"/>
      <c r="J213" s="105" t="s">
        <v>25</v>
      </c>
      <c r="K213" s="108" t="s">
        <v>88</v>
      </c>
      <c r="L213" s="5"/>
      <c r="M213" s="5" t="s">
        <v>89</v>
      </c>
      <c r="N213" s="105" t="s">
        <v>107</v>
      </c>
    </row>
    <row r="214" spans="1:13" ht="38.25">
      <c r="A214" s="112"/>
      <c r="B214" s="42"/>
      <c r="C214" s="27" t="s">
        <v>22</v>
      </c>
      <c r="D214" s="37" t="s">
        <v>106</v>
      </c>
      <c r="E214" s="37" t="s">
        <v>106</v>
      </c>
      <c r="F214" s="6">
        <f>'1. 2001 Approved Rate Schedule'!B$64</f>
        <v>315.5711050129626</v>
      </c>
      <c r="H214" s="27" t="s">
        <v>22</v>
      </c>
      <c r="I214" s="37" t="s">
        <v>106</v>
      </c>
      <c r="J214" s="37" t="s">
        <v>106</v>
      </c>
      <c r="K214" s="6">
        <f>'4. 2002MARR Base Rate Schedule'!B$64</f>
        <v>324.2187749103639</v>
      </c>
      <c r="L214" s="6"/>
      <c r="M214" s="6"/>
    </row>
    <row r="215" spans="3:13" ht="25.5">
      <c r="C215" s="27" t="s">
        <v>96</v>
      </c>
      <c r="D215">
        <v>3000</v>
      </c>
      <c r="E215" s="99">
        <f>'1. 2001 Approved Rate Schedule'!B$62</f>
        <v>3.552572660048561</v>
      </c>
      <c r="F215" s="6">
        <f>D215*E215</f>
        <v>10657.717980145684</v>
      </c>
      <c r="H215" s="27" t="s">
        <v>96</v>
      </c>
      <c r="I215">
        <f>D215</f>
        <v>3000</v>
      </c>
      <c r="J215" s="110">
        <f>'4. 2002MARR Base Rate Schedule'!B$62</f>
        <v>3.650906164807597</v>
      </c>
      <c r="K215" s="6">
        <f>I215*J215</f>
        <v>10952.71849442279</v>
      </c>
      <c r="L215" s="6"/>
      <c r="M215" s="6"/>
    </row>
    <row r="216" spans="3:13" ht="25.5">
      <c r="C216" s="27" t="s">
        <v>108</v>
      </c>
      <c r="D216">
        <f>D215</f>
        <v>3000</v>
      </c>
      <c r="E216" s="99">
        <f>'1. 2001 Approved Rate Schedule'!B$66</f>
        <v>5.7218</v>
      </c>
      <c r="F216" s="6">
        <f>D216*E216</f>
        <v>17165.4</v>
      </c>
      <c r="H216" s="27" t="s">
        <v>108</v>
      </c>
      <c r="I216">
        <f>D216</f>
        <v>3000</v>
      </c>
      <c r="J216" s="98">
        <f>E216</f>
        <v>5.7218</v>
      </c>
      <c r="K216" s="6">
        <f>I216*J216</f>
        <v>17165.4</v>
      </c>
      <c r="L216" s="6"/>
      <c r="M216" s="6"/>
    </row>
    <row r="217" spans="3:11" ht="25.5">
      <c r="C217" s="27" t="s">
        <v>109</v>
      </c>
      <c r="D217" s="14">
        <v>1000000</v>
      </c>
      <c r="E217" s="99">
        <f>'1. 2001 Approved Rate Schedule'!B$68</f>
        <v>0.0412</v>
      </c>
      <c r="F217" s="6">
        <f>D217*E217</f>
        <v>41200</v>
      </c>
      <c r="H217" s="27" t="s">
        <v>109</v>
      </c>
      <c r="I217" s="134">
        <f>D217</f>
        <v>1000000</v>
      </c>
      <c r="J217" s="98">
        <f>E217</f>
        <v>0.0412</v>
      </c>
      <c r="K217" s="6">
        <f>I217*J217</f>
        <v>41200</v>
      </c>
    </row>
    <row r="218" spans="3:11" ht="12.75">
      <c r="C218" s="7"/>
      <c r="H218" s="7"/>
      <c r="J218" s="98"/>
      <c r="K218" s="6"/>
    </row>
    <row r="219" spans="3:14" ht="12.75">
      <c r="C219" t="s">
        <v>102</v>
      </c>
      <c r="F219" s="102">
        <f>SUM(F214:F217)</f>
        <v>69338.68908515865</v>
      </c>
      <c r="H219" t="s">
        <v>105</v>
      </c>
      <c r="K219" s="102">
        <f>SUM(K214:K217)</f>
        <v>69642.33726933316</v>
      </c>
      <c r="L219" s="6"/>
      <c r="M219" s="6">
        <f>K219-F219</f>
        <v>303.6481841745117</v>
      </c>
      <c r="N219" s="103">
        <f>K219/F219-1</f>
        <v>0.004379202840157248</v>
      </c>
    </row>
    <row r="220" spans="6:13" ht="12.75">
      <c r="F220" s="6"/>
      <c r="J220" s="98"/>
      <c r="K220" s="6"/>
      <c r="L220" s="6"/>
      <c r="M220" s="6"/>
    </row>
    <row r="221" spans="6:13" ht="12.75">
      <c r="F221" s="6"/>
      <c r="J221" s="98"/>
      <c r="K221" s="6"/>
      <c r="L221" s="6"/>
      <c r="M221" s="6"/>
    </row>
    <row r="222" spans="1:14" ht="12.75">
      <c r="A222" s="5" t="s">
        <v>139</v>
      </c>
      <c r="B222" s="5"/>
      <c r="D222" s="105" t="s">
        <v>95</v>
      </c>
      <c r="E222" s="105" t="s">
        <v>85</v>
      </c>
      <c r="F222" s="106" t="s">
        <v>86</v>
      </c>
      <c r="I222" s="105" t="s">
        <v>95</v>
      </c>
      <c r="J222" s="105" t="s">
        <v>85</v>
      </c>
      <c r="K222" s="108" t="s">
        <v>86</v>
      </c>
      <c r="L222" s="5"/>
      <c r="M222" s="5" t="s">
        <v>87</v>
      </c>
      <c r="N222" s="5" t="s">
        <v>87</v>
      </c>
    </row>
    <row r="223" spans="1:14" ht="12.75">
      <c r="A223" s="5" t="s">
        <v>153</v>
      </c>
      <c r="D223" s="107" t="s">
        <v>103</v>
      </c>
      <c r="E223" s="105" t="s">
        <v>25</v>
      </c>
      <c r="F223" s="106" t="s">
        <v>88</v>
      </c>
      <c r="I223" s="105"/>
      <c r="J223" s="105" t="s">
        <v>25</v>
      </c>
      <c r="K223" s="108" t="s">
        <v>88</v>
      </c>
      <c r="L223" s="5"/>
      <c r="M223" s="5" t="s">
        <v>89</v>
      </c>
      <c r="N223" s="105" t="s">
        <v>107</v>
      </c>
    </row>
    <row r="224" spans="1:13" ht="38.25">
      <c r="A224" s="112"/>
      <c r="B224" s="42"/>
      <c r="C224" s="27" t="s">
        <v>22</v>
      </c>
      <c r="D224" s="37" t="s">
        <v>106</v>
      </c>
      <c r="E224" s="37" t="s">
        <v>106</v>
      </c>
      <c r="F224" s="6">
        <f>'1. 2001 Approved Rate Schedule'!B$64</f>
        <v>315.5711050129626</v>
      </c>
      <c r="H224" s="27" t="s">
        <v>22</v>
      </c>
      <c r="I224" s="37" t="s">
        <v>106</v>
      </c>
      <c r="J224" s="37" t="s">
        <v>106</v>
      </c>
      <c r="K224" s="6">
        <f>'4. 2002MARR Base Rate Schedule'!B$64</f>
        <v>324.2187749103639</v>
      </c>
      <c r="L224" s="6"/>
      <c r="M224" s="6"/>
    </row>
    <row r="225" spans="3:13" ht="25.5">
      <c r="C225" s="27" t="s">
        <v>96</v>
      </c>
      <c r="D225">
        <v>3000</v>
      </c>
      <c r="E225" s="99">
        <f>'1. 2001 Approved Rate Schedule'!B$62</f>
        <v>3.552572660048561</v>
      </c>
      <c r="F225" s="6">
        <f>D225*E225</f>
        <v>10657.717980145684</v>
      </c>
      <c r="H225" s="27" t="s">
        <v>96</v>
      </c>
      <c r="I225">
        <f>D225</f>
        <v>3000</v>
      </c>
      <c r="J225" s="110">
        <f>'4. 2002MARR Base Rate Schedule'!B$62</f>
        <v>3.650906164807597</v>
      </c>
      <c r="K225" s="6">
        <f>I225*J225</f>
        <v>10952.71849442279</v>
      </c>
      <c r="L225" s="6"/>
      <c r="M225" s="6"/>
    </row>
    <row r="226" spans="3:13" ht="25.5">
      <c r="C226" s="27" t="s">
        <v>108</v>
      </c>
      <c r="D226">
        <f>D225</f>
        <v>3000</v>
      </c>
      <c r="E226" s="99">
        <f>'1. 2001 Approved Rate Schedule'!B$66</f>
        <v>5.7218</v>
      </c>
      <c r="F226" s="6">
        <f>D226*E226</f>
        <v>17165.4</v>
      </c>
      <c r="H226" s="27" t="s">
        <v>108</v>
      </c>
      <c r="I226">
        <f>D226</f>
        <v>3000</v>
      </c>
      <c r="J226" s="98">
        <f>E226</f>
        <v>5.7218</v>
      </c>
      <c r="K226" s="6">
        <f>I226*J226</f>
        <v>17165.4</v>
      </c>
      <c r="L226" s="6"/>
      <c r="M226" s="6"/>
    </row>
    <row r="227" spans="3:11" ht="25.5">
      <c r="C227" s="27" t="s">
        <v>109</v>
      </c>
      <c r="D227" s="14">
        <v>1500000</v>
      </c>
      <c r="E227" s="99">
        <f>'1. 2001 Approved Rate Schedule'!B$68</f>
        <v>0.0412</v>
      </c>
      <c r="F227" s="6">
        <f>D227*E227</f>
        <v>61800</v>
      </c>
      <c r="H227" s="27" t="s">
        <v>109</v>
      </c>
      <c r="I227" s="134">
        <f>D227</f>
        <v>1500000</v>
      </c>
      <c r="J227" s="98">
        <f>E227</f>
        <v>0.0412</v>
      </c>
      <c r="K227" s="6">
        <f>I227*J227</f>
        <v>61800</v>
      </c>
    </row>
    <row r="228" spans="3:11" ht="12.75">
      <c r="C228" s="7"/>
      <c r="H228" s="7"/>
      <c r="J228" s="98"/>
      <c r="K228" s="6"/>
    </row>
    <row r="229" spans="3:14" ht="12.75">
      <c r="C229" t="s">
        <v>102</v>
      </c>
      <c r="F229" s="102">
        <f>SUM(F224:F227)</f>
        <v>89938.68908515865</v>
      </c>
      <c r="H229" t="s">
        <v>105</v>
      </c>
      <c r="K229" s="102">
        <f>SUM(K224:K227)</f>
        <v>90242.33726933316</v>
      </c>
      <c r="L229" s="6"/>
      <c r="M229" s="6">
        <f>K229-F229</f>
        <v>303.6481841745117</v>
      </c>
      <c r="N229" s="103">
        <f>K229/F229-1</f>
        <v>0.0033761686684914416</v>
      </c>
    </row>
    <row r="230" spans="6:13" ht="12.75">
      <c r="F230" s="6"/>
      <c r="J230" s="98"/>
      <c r="K230" s="6"/>
      <c r="L230" s="6"/>
      <c r="M230" s="6"/>
    </row>
    <row r="231" spans="6:13" ht="12.75">
      <c r="F231" s="6"/>
      <c r="J231" s="98"/>
      <c r="K231" s="6"/>
      <c r="L231" s="6"/>
      <c r="M231" s="6"/>
    </row>
    <row r="232" spans="1:14" ht="12.75">
      <c r="A232" s="5" t="s">
        <v>139</v>
      </c>
      <c r="B232" s="5"/>
      <c r="D232" s="105" t="s">
        <v>95</v>
      </c>
      <c r="E232" s="105" t="s">
        <v>85</v>
      </c>
      <c r="F232" s="106" t="s">
        <v>86</v>
      </c>
      <c r="I232" s="105" t="s">
        <v>95</v>
      </c>
      <c r="J232" s="105" t="s">
        <v>85</v>
      </c>
      <c r="K232" s="108" t="s">
        <v>86</v>
      </c>
      <c r="L232" s="5"/>
      <c r="M232" s="5" t="s">
        <v>87</v>
      </c>
      <c r="N232" s="5" t="s">
        <v>87</v>
      </c>
    </row>
    <row r="233" spans="1:14" ht="12.75">
      <c r="A233" s="5" t="s">
        <v>154</v>
      </c>
      <c r="D233" s="107" t="s">
        <v>103</v>
      </c>
      <c r="E233" s="105" t="s">
        <v>25</v>
      </c>
      <c r="F233" s="106" t="s">
        <v>88</v>
      </c>
      <c r="I233" s="105"/>
      <c r="J233" s="105" t="s">
        <v>25</v>
      </c>
      <c r="K233" s="108" t="s">
        <v>88</v>
      </c>
      <c r="L233" s="5"/>
      <c r="M233" s="5" t="s">
        <v>89</v>
      </c>
      <c r="N233" s="105" t="s">
        <v>107</v>
      </c>
    </row>
    <row r="234" spans="1:13" ht="38.25">
      <c r="A234" s="112"/>
      <c r="B234" s="42"/>
      <c r="C234" s="27" t="s">
        <v>22</v>
      </c>
      <c r="D234" s="37" t="s">
        <v>106</v>
      </c>
      <c r="E234" s="37" t="s">
        <v>106</v>
      </c>
      <c r="F234" s="6">
        <f>'1. 2001 Approved Rate Schedule'!B$64</f>
        <v>315.5711050129626</v>
      </c>
      <c r="H234" s="27" t="s">
        <v>22</v>
      </c>
      <c r="I234" s="37" t="s">
        <v>106</v>
      </c>
      <c r="J234" s="37" t="s">
        <v>106</v>
      </c>
      <c r="K234" s="6">
        <f>'4. 2002MARR Base Rate Schedule'!B$64</f>
        <v>324.2187749103639</v>
      </c>
      <c r="L234" s="6"/>
      <c r="M234" s="6"/>
    </row>
    <row r="235" spans="3:13" ht="25.5">
      <c r="C235" s="27" t="s">
        <v>96</v>
      </c>
      <c r="D235">
        <v>4000</v>
      </c>
      <c r="E235" s="99">
        <f>'1. 2001 Approved Rate Schedule'!B$62</f>
        <v>3.552572660048561</v>
      </c>
      <c r="F235" s="6">
        <f>D235*E235</f>
        <v>14210.290640194245</v>
      </c>
      <c r="H235" s="27" t="s">
        <v>96</v>
      </c>
      <c r="I235">
        <f>D235</f>
        <v>4000</v>
      </c>
      <c r="J235" s="110">
        <f>'4. 2002MARR Base Rate Schedule'!B$62</f>
        <v>3.650906164807597</v>
      </c>
      <c r="K235" s="6">
        <f>I235*J235</f>
        <v>14603.624659230387</v>
      </c>
      <c r="L235" s="6"/>
      <c r="M235" s="6"/>
    </row>
    <row r="236" spans="3:13" ht="25.5">
      <c r="C236" s="27" t="s">
        <v>108</v>
      </c>
      <c r="D236">
        <f>D235</f>
        <v>4000</v>
      </c>
      <c r="E236" s="99">
        <f>'1. 2001 Approved Rate Schedule'!B$66</f>
        <v>5.7218</v>
      </c>
      <c r="F236" s="6">
        <f>D236*E236</f>
        <v>22887.2</v>
      </c>
      <c r="H236" s="27" t="s">
        <v>108</v>
      </c>
      <c r="I236">
        <f>D236</f>
        <v>4000</v>
      </c>
      <c r="J236" s="98">
        <f>E236</f>
        <v>5.7218</v>
      </c>
      <c r="K236" s="6">
        <f>I236*J236</f>
        <v>22887.2</v>
      </c>
      <c r="L236" s="6"/>
      <c r="M236" s="6"/>
    </row>
    <row r="237" spans="3:11" ht="25.5">
      <c r="C237" s="27" t="s">
        <v>109</v>
      </c>
      <c r="D237" s="14">
        <v>1200000</v>
      </c>
      <c r="E237" s="99">
        <f>'1. 2001 Approved Rate Schedule'!B$68</f>
        <v>0.0412</v>
      </c>
      <c r="F237" s="6">
        <f>D237*E237</f>
        <v>49440</v>
      </c>
      <c r="H237" s="27" t="s">
        <v>109</v>
      </c>
      <c r="I237" s="134">
        <f>D237</f>
        <v>1200000</v>
      </c>
      <c r="J237" s="98">
        <f>E237</f>
        <v>0.0412</v>
      </c>
      <c r="K237" s="6">
        <f>I237*J237</f>
        <v>49440</v>
      </c>
    </row>
    <row r="238" spans="3:11" ht="12.75">
      <c r="C238" s="7"/>
      <c r="H238" s="7"/>
      <c r="J238" s="98"/>
      <c r="K238" s="6"/>
    </row>
    <row r="239" spans="3:14" ht="12.75">
      <c r="C239" t="s">
        <v>102</v>
      </c>
      <c r="F239" s="102">
        <f>SUM(F234:F237)</f>
        <v>86853.0617452072</v>
      </c>
      <c r="H239" t="s">
        <v>105</v>
      </c>
      <c r="K239" s="102">
        <f>SUM(K234:K237)</f>
        <v>87255.04343414075</v>
      </c>
      <c r="L239" s="6"/>
      <c r="M239" s="6">
        <f>K239-F239</f>
        <v>401.98168893354887</v>
      </c>
      <c r="N239" s="103">
        <f>K239/F239-1</f>
        <v>0.004628296122856312</v>
      </c>
    </row>
    <row r="240" spans="3:13" ht="12.75">
      <c r="C240" s="7"/>
      <c r="E240" s="101"/>
      <c r="F240" s="6"/>
      <c r="H240" s="7"/>
      <c r="J240" s="98"/>
      <c r="K240" s="6"/>
      <c r="L240" s="6"/>
      <c r="M240" s="6"/>
    </row>
    <row r="241" spans="3:13" ht="12.75">
      <c r="C241" s="7"/>
      <c r="E241" s="101"/>
      <c r="F241" s="6"/>
      <c r="J241" s="98"/>
      <c r="K241" s="6"/>
      <c r="L241" s="6"/>
      <c r="M241" s="6"/>
    </row>
    <row r="242" spans="1:14" ht="12.75">
      <c r="A242" s="5" t="s">
        <v>139</v>
      </c>
      <c r="B242" s="5"/>
      <c r="D242" s="105" t="s">
        <v>95</v>
      </c>
      <c r="E242" s="105" t="s">
        <v>85</v>
      </c>
      <c r="F242" s="106" t="s">
        <v>86</v>
      </c>
      <c r="I242" s="105" t="s">
        <v>95</v>
      </c>
      <c r="J242" s="105" t="s">
        <v>85</v>
      </c>
      <c r="K242" s="108" t="s">
        <v>86</v>
      </c>
      <c r="L242" s="5"/>
      <c r="M242" s="5" t="s">
        <v>87</v>
      </c>
      <c r="N242" s="5" t="s">
        <v>87</v>
      </c>
    </row>
    <row r="243" spans="1:14" ht="12.75">
      <c r="A243" s="5" t="s">
        <v>155</v>
      </c>
      <c r="D243" s="107" t="s">
        <v>103</v>
      </c>
      <c r="E243" s="105" t="s">
        <v>25</v>
      </c>
      <c r="F243" s="106" t="s">
        <v>88</v>
      </c>
      <c r="I243" s="105"/>
      <c r="J243" s="105" t="s">
        <v>25</v>
      </c>
      <c r="K243" s="108" t="s">
        <v>88</v>
      </c>
      <c r="L243" s="5"/>
      <c r="M243" s="5" t="s">
        <v>89</v>
      </c>
      <c r="N243" s="105" t="s">
        <v>107</v>
      </c>
    </row>
    <row r="244" spans="1:13" ht="38.25">
      <c r="A244" s="112"/>
      <c r="B244" s="42"/>
      <c r="C244" s="27" t="s">
        <v>22</v>
      </c>
      <c r="D244" s="37" t="s">
        <v>106</v>
      </c>
      <c r="E244" s="37" t="s">
        <v>106</v>
      </c>
      <c r="F244" s="6">
        <f>'1. 2001 Approved Rate Schedule'!B$64</f>
        <v>315.5711050129626</v>
      </c>
      <c r="H244" s="27" t="s">
        <v>22</v>
      </c>
      <c r="I244" s="37" t="s">
        <v>106</v>
      </c>
      <c r="J244" s="37" t="s">
        <v>106</v>
      </c>
      <c r="K244" s="6">
        <f>'4. 2002MARR Base Rate Schedule'!B$64</f>
        <v>324.2187749103639</v>
      </c>
      <c r="L244" s="6"/>
      <c r="M244" s="6"/>
    </row>
    <row r="245" spans="3:13" ht="25.5">
      <c r="C245" s="27" t="s">
        <v>96</v>
      </c>
      <c r="D245">
        <v>4000</v>
      </c>
      <c r="E245" s="99">
        <f>'1. 2001 Approved Rate Schedule'!B$62</f>
        <v>3.552572660048561</v>
      </c>
      <c r="F245" s="6">
        <f>D245*E245</f>
        <v>14210.290640194245</v>
      </c>
      <c r="H245" s="27" t="s">
        <v>96</v>
      </c>
      <c r="I245">
        <f>D245</f>
        <v>4000</v>
      </c>
      <c r="J245" s="110">
        <f>'4. 2002MARR Base Rate Schedule'!B$62</f>
        <v>3.650906164807597</v>
      </c>
      <c r="K245" s="6">
        <f>I245*J245</f>
        <v>14603.624659230387</v>
      </c>
      <c r="L245" s="6"/>
      <c r="M245" s="6"/>
    </row>
    <row r="246" spans="3:13" ht="25.5">
      <c r="C246" s="27" t="s">
        <v>108</v>
      </c>
      <c r="D246">
        <f>D245</f>
        <v>4000</v>
      </c>
      <c r="E246" s="99">
        <f>'1. 2001 Approved Rate Schedule'!B$66</f>
        <v>5.7218</v>
      </c>
      <c r="F246" s="6">
        <f>D246*E246</f>
        <v>22887.2</v>
      </c>
      <c r="H246" s="27" t="s">
        <v>108</v>
      </c>
      <c r="I246">
        <f>D246</f>
        <v>4000</v>
      </c>
      <c r="J246" s="98">
        <f>E246</f>
        <v>5.7218</v>
      </c>
      <c r="K246" s="6">
        <f>I246*J246</f>
        <v>22887.2</v>
      </c>
      <c r="L246" s="6"/>
      <c r="M246" s="6"/>
    </row>
    <row r="247" spans="3:11" ht="25.5">
      <c r="C247" s="27" t="s">
        <v>109</v>
      </c>
      <c r="D247" s="14">
        <v>1800000</v>
      </c>
      <c r="E247" s="99">
        <f>'1. 2001 Approved Rate Schedule'!B$68</f>
        <v>0.0412</v>
      </c>
      <c r="F247" s="6">
        <f>D247*E247</f>
        <v>74160</v>
      </c>
      <c r="H247" s="27" t="s">
        <v>109</v>
      </c>
      <c r="I247" s="134">
        <f>D247</f>
        <v>1800000</v>
      </c>
      <c r="J247" s="98">
        <f>E247</f>
        <v>0.0412</v>
      </c>
      <c r="K247" s="6">
        <f>I247*J247</f>
        <v>74160</v>
      </c>
    </row>
    <row r="248" spans="3:11" ht="12.75">
      <c r="C248" s="7"/>
      <c r="H248" s="7"/>
      <c r="J248" s="98"/>
      <c r="K248" s="6"/>
    </row>
    <row r="249" spans="3:14" ht="12.75">
      <c r="C249" t="s">
        <v>102</v>
      </c>
      <c r="F249" s="102">
        <f>SUM(F244:F247)</f>
        <v>111573.0617452072</v>
      </c>
      <c r="H249" t="s">
        <v>105</v>
      </c>
      <c r="K249" s="102">
        <f>SUM(K244:K247)</f>
        <v>111975.04343414075</v>
      </c>
      <c r="L249" s="6"/>
      <c r="M249" s="6">
        <f>K249-F249</f>
        <v>401.98168893354887</v>
      </c>
      <c r="N249" s="103">
        <f>K249/F249-1</f>
        <v>0.0036028561253569347</v>
      </c>
    </row>
    <row r="250" spans="3:13" ht="12.75">
      <c r="C250" s="7"/>
      <c r="E250" s="101"/>
      <c r="F250" s="6"/>
      <c r="H250" s="7"/>
      <c r="J250" s="98"/>
      <c r="K250" s="6"/>
      <c r="L250" s="6"/>
      <c r="M250" s="6"/>
    </row>
    <row r="251" spans="3:13" ht="12.75">
      <c r="C251" s="7"/>
      <c r="E251" s="101"/>
      <c r="F251" s="6"/>
      <c r="J251" s="98"/>
      <c r="K251" s="6"/>
      <c r="L251" s="6"/>
      <c r="M251" s="6"/>
    </row>
    <row r="252" spans="1:14" ht="15.75">
      <c r="A252" s="30" t="s">
        <v>98</v>
      </c>
      <c r="B252" s="30"/>
      <c r="F252" s="6"/>
      <c r="J252" s="98"/>
      <c r="K252" s="6"/>
      <c r="L252" s="6"/>
      <c r="M252" s="6"/>
      <c r="N252" s="100"/>
    </row>
    <row r="253" spans="6:14" ht="12.75">
      <c r="F253" s="6"/>
      <c r="J253" s="98"/>
      <c r="K253" s="6"/>
      <c r="L253" s="6"/>
      <c r="M253" s="6"/>
      <c r="N253" s="100"/>
    </row>
    <row r="254" spans="3:15" ht="15">
      <c r="C254" s="111" t="s">
        <v>102</v>
      </c>
      <c r="D254" s="53"/>
      <c r="E254" s="53"/>
      <c r="F254" s="53"/>
      <c r="H254" s="111" t="s">
        <v>162</v>
      </c>
      <c r="I254" s="53"/>
      <c r="J254" s="53"/>
      <c r="K254" s="104"/>
      <c r="L254" s="53"/>
      <c r="M254" s="53"/>
      <c r="N254" s="53"/>
      <c r="O254" s="42"/>
    </row>
    <row r="255" spans="6:13" ht="12.75">
      <c r="F255" s="6"/>
      <c r="J255" s="98"/>
      <c r="K255" s="6"/>
      <c r="L255" s="6"/>
      <c r="M255" s="6"/>
    </row>
    <row r="256" spans="1:13" ht="12.75">
      <c r="A256" t="s">
        <v>99</v>
      </c>
      <c r="F256" s="101"/>
      <c r="J256" s="98"/>
      <c r="K256" s="6"/>
      <c r="L256" s="6"/>
      <c r="M256" s="6"/>
    </row>
    <row r="257" spans="1:13" ht="12.75">
      <c r="A257" s="5" t="s">
        <v>334</v>
      </c>
      <c r="B257" s="5" t="s">
        <v>156</v>
      </c>
      <c r="D257" s="5"/>
      <c r="E257" s="5"/>
      <c r="F257" s="132"/>
      <c r="G257" s="5" t="s">
        <v>156</v>
      </c>
      <c r="I257" s="5"/>
      <c r="J257" s="5"/>
      <c r="K257" s="132"/>
      <c r="L257" s="6"/>
      <c r="M257" s="6"/>
    </row>
    <row r="258" spans="3:14" ht="12.75">
      <c r="C258" s="5"/>
      <c r="D258" s="137" t="s">
        <v>95</v>
      </c>
      <c r="E258" s="137" t="s">
        <v>85</v>
      </c>
      <c r="F258" s="138" t="s">
        <v>86</v>
      </c>
      <c r="H258" s="5"/>
      <c r="I258" s="137" t="s">
        <v>95</v>
      </c>
      <c r="J258" s="137" t="s">
        <v>85</v>
      </c>
      <c r="K258" s="138" t="s">
        <v>86</v>
      </c>
      <c r="L258" s="6"/>
      <c r="M258" s="132" t="s">
        <v>87</v>
      </c>
      <c r="N258" s="5" t="s">
        <v>87</v>
      </c>
    </row>
    <row r="259" spans="3:14" ht="12.75">
      <c r="C259" s="5"/>
      <c r="D259" s="139"/>
      <c r="E259" s="136" t="s">
        <v>158</v>
      </c>
      <c r="F259" s="140" t="s">
        <v>88</v>
      </c>
      <c r="H259" s="5"/>
      <c r="I259" s="139"/>
      <c r="J259" s="136" t="s">
        <v>158</v>
      </c>
      <c r="K259" s="140" t="s">
        <v>88</v>
      </c>
      <c r="L259" s="6"/>
      <c r="M259" s="135" t="s">
        <v>89</v>
      </c>
      <c r="N259" s="136" t="s">
        <v>107</v>
      </c>
    </row>
    <row r="260" spans="3:13" ht="25.5">
      <c r="C260" s="7" t="s">
        <v>160</v>
      </c>
      <c r="D260">
        <v>250</v>
      </c>
      <c r="E260" s="99">
        <f>'1. 2001 Approved Rate Schedule'!B$74</f>
        <v>1.050536701770863</v>
      </c>
      <c r="F260" s="6">
        <f>D260*E260</f>
        <v>262.63417544271573</v>
      </c>
      <c r="H260" s="7" t="s">
        <v>160</v>
      </c>
      <c r="I260">
        <f>D260</f>
        <v>250</v>
      </c>
      <c r="J260" s="101">
        <f>'4. 2002MARR Base Rate Schedule'!$B$74</f>
        <v>1.0659679755470457</v>
      </c>
      <c r="K260" s="6">
        <f>I260*J260</f>
        <v>266.4919938867614</v>
      </c>
      <c r="L260" s="6"/>
      <c r="M260" s="6"/>
    </row>
    <row r="261" spans="3:14" ht="38.25">
      <c r="C261" s="7" t="s">
        <v>159</v>
      </c>
      <c r="D261">
        <f>D260</f>
        <v>250</v>
      </c>
      <c r="E261" s="99">
        <f>'1. 2001 Approved Rate Schedule'!B$81</f>
        <v>7.89</v>
      </c>
      <c r="F261" s="6">
        <f>D261*E261</f>
        <v>1972.5</v>
      </c>
      <c r="H261" s="7" t="s">
        <v>159</v>
      </c>
      <c r="I261">
        <f>D261</f>
        <v>250</v>
      </c>
      <c r="J261" s="98">
        <f>E261</f>
        <v>7.89</v>
      </c>
      <c r="K261" s="6">
        <f>I261*J261</f>
        <v>1972.5</v>
      </c>
      <c r="L261" s="6"/>
      <c r="M261" s="6"/>
      <c r="N261" s="100"/>
    </row>
    <row r="262" spans="3:14" ht="12.75">
      <c r="C262" s="7"/>
      <c r="E262" s="105" t="s">
        <v>85</v>
      </c>
      <c r="F262" s="6"/>
      <c r="H262" s="7"/>
      <c r="J262" s="105" t="s">
        <v>85</v>
      </c>
      <c r="K262" s="6"/>
      <c r="L262" s="6"/>
      <c r="M262" s="6"/>
      <c r="N262" s="100"/>
    </row>
    <row r="263" spans="3:14" ht="12.75">
      <c r="C263" t="s">
        <v>92</v>
      </c>
      <c r="D263" s="105" t="s">
        <v>39</v>
      </c>
      <c r="E263" s="105" t="s">
        <v>157</v>
      </c>
      <c r="F263" s="6"/>
      <c r="H263" t="s">
        <v>92</v>
      </c>
      <c r="I263" s="105" t="s">
        <v>39</v>
      </c>
      <c r="J263" s="105" t="s">
        <v>157</v>
      </c>
      <c r="K263" s="6"/>
      <c r="L263" s="6"/>
      <c r="M263" s="6"/>
      <c r="N263" s="100"/>
    </row>
    <row r="264" spans="3:14" ht="12.75">
      <c r="C264" t="s">
        <v>12</v>
      </c>
      <c r="D264" s="14">
        <f>145000/2</f>
        <v>72500</v>
      </c>
      <c r="E264" s="99">
        <f>'1. 2001 Approved Rate Schedule'!D$81</f>
        <v>0.0713</v>
      </c>
      <c r="F264" s="6">
        <f>D264*E264</f>
        <v>5169.25</v>
      </c>
      <c r="H264" t="s">
        <v>12</v>
      </c>
      <c r="I264" s="134">
        <f>D264</f>
        <v>72500</v>
      </c>
      <c r="J264" s="101">
        <f>E264</f>
        <v>0.0713</v>
      </c>
      <c r="K264" s="6">
        <f>I264*J264</f>
        <v>5169.25</v>
      </c>
      <c r="L264" s="6"/>
      <c r="M264" s="6"/>
      <c r="N264" s="100"/>
    </row>
    <row r="265" spans="3:14" ht="25.5">
      <c r="C265" s="7" t="s">
        <v>100</v>
      </c>
      <c r="D265" s="14">
        <f>D264</f>
        <v>72500</v>
      </c>
      <c r="E265" s="99">
        <f>'1. 2001 Approved Rate Schedule'!E$81</f>
        <v>0.0418</v>
      </c>
      <c r="F265" s="6">
        <f>D265*E265</f>
        <v>3030.5</v>
      </c>
      <c r="H265" s="7" t="s">
        <v>100</v>
      </c>
      <c r="I265" s="14">
        <f>D265</f>
        <v>72500</v>
      </c>
      <c r="J265" s="101">
        <f>E265</f>
        <v>0.0418</v>
      </c>
      <c r="K265" s="6">
        <f>I265*J265</f>
        <v>3030.5</v>
      </c>
      <c r="L265" s="6"/>
      <c r="M265" s="6"/>
      <c r="N265" s="100"/>
    </row>
    <row r="266" spans="3:14" ht="38.25">
      <c r="C266" s="7" t="s">
        <v>22</v>
      </c>
      <c r="E266" s="98"/>
      <c r="F266" s="6">
        <f>'1. 2001 Approved Rate Schedule'!B$76</f>
        <v>654.2109308164415</v>
      </c>
      <c r="H266" s="7" t="s">
        <v>22</v>
      </c>
      <c r="J266" s="98"/>
      <c r="K266" s="6">
        <f>'4. 2002MARR Base Rate Schedule'!$B$76</f>
        <v>663.8205979168697</v>
      </c>
      <c r="L266" s="6"/>
      <c r="M266" s="6"/>
      <c r="N266" s="100"/>
    </row>
    <row r="267" spans="3:14" ht="12.75">
      <c r="C267" s="7"/>
      <c r="E267" s="101"/>
      <c r="F267" s="6"/>
      <c r="J267" s="98"/>
      <c r="K267" s="6"/>
      <c r="L267" s="6"/>
      <c r="M267" s="6"/>
      <c r="N267" s="100"/>
    </row>
    <row r="268" spans="3:14" ht="12.75">
      <c r="C268" s="5" t="s">
        <v>94</v>
      </c>
      <c r="F268" s="6">
        <f>SUM(F260:F267)</f>
        <v>11089.095106259158</v>
      </c>
      <c r="H268" s="5" t="s">
        <v>94</v>
      </c>
      <c r="K268" s="6">
        <f>SUM(K260:K267)</f>
        <v>11102.562591803631</v>
      </c>
      <c r="L268" s="6"/>
      <c r="M268" s="6">
        <f>K268-F268</f>
        <v>13.467485544473675</v>
      </c>
      <c r="N268" s="100">
        <f>K268/F268-1</f>
        <v>0.0012144801190199228</v>
      </c>
    </row>
    <row r="269" spans="3:14" ht="12.75">
      <c r="C269" s="7"/>
      <c r="E269" s="101"/>
      <c r="F269" s="6"/>
      <c r="J269" s="98"/>
      <c r="K269" s="6"/>
      <c r="L269" s="6"/>
      <c r="M269" s="6"/>
      <c r="N269" s="100"/>
    </row>
    <row r="270" spans="6:13" ht="12.75">
      <c r="F270" s="6"/>
      <c r="J270" s="98"/>
      <c r="K270" s="6"/>
      <c r="L270" s="6"/>
      <c r="M270" s="6"/>
    </row>
    <row r="271" spans="2:13" ht="12.75">
      <c r="B271" s="5" t="s">
        <v>161</v>
      </c>
      <c r="D271" s="5"/>
      <c r="E271" s="5"/>
      <c r="F271" s="132"/>
      <c r="G271" s="5" t="s">
        <v>161</v>
      </c>
      <c r="I271" s="5"/>
      <c r="J271" s="5"/>
      <c r="K271" s="132"/>
      <c r="L271" s="6"/>
      <c r="M271" s="6"/>
    </row>
    <row r="272" spans="3:14" ht="12.75">
      <c r="C272" s="5"/>
      <c r="D272" s="105" t="s">
        <v>95</v>
      </c>
      <c r="E272" s="105" t="s">
        <v>85</v>
      </c>
      <c r="F272" s="133" t="s">
        <v>86</v>
      </c>
      <c r="H272" s="5"/>
      <c r="I272" s="105" t="s">
        <v>95</v>
      </c>
      <c r="J272" s="105" t="s">
        <v>85</v>
      </c>
      <c r="K272" s="133" t="s">
        <v>86</v>
      </c>
      <c r="L272" s="6"/>
      <c r="M272" s="132" t="s">
        <v>87</v>
      </c>
      <c r="N272" s="5" t="s">
        <v>87</v>
      </c>
    </row>
    <row r="273" spans="3:14" ht="12.75">
      <c r="C273" s="5"/>
      <c r="D273" s="139"/>
      <c r="E273" s="136" t="s">
        <v>158</v>
      </c>
      <c r="F273" s="140" t="s">
        <v>88</v>
      </c>
      <c r="H273" s="5"/>
      <c r="I273" s="139"/>
      <c r="J273" s="136" t="s">
        <v>158</v>
      </c>
      <c r="K273" s="140" t="s">
        <v>88</v>
      </c>
      <c r="L273" s="6"/>
      <c r="M273" s="135" t="s">
        <v>89</v>
      </c>
      <c r="N273" s="136" t="s">
        <v>107</v>
      </c>
    </row>
    <row r="274" spans="3:13" ht="25.5">
      <c r="C274" s="7" t="s">
        <v>160</v>
      </c>
      <c r="D274">
        <f>D260</f>
        <v>250</v>
      </c>
      <c r="E274" s="99">
        <f>'1. 2001 Approved Rate Schedule'!B$74</f>
        <v>1.050536701770863</v>
      </c>
      <c r="F274" s="6">
        <f>D274*E274</f>
        <v>262.63417544271573</v>
      </c>
      <c r="H274" s="7" t="s">
        <v>160</v>
      </c>
      <c r="I274">
        <f>D274</f>
        <v>250</v>
      </c>
      <c r="J274" s="101">
        <f>'4. 2002MARR Base Rate Schedule'!$B$74</f>
        <v>1.0659679755470457</v>
      </c>
      <c r="K274" s="6">
        <f>I274*J274</f>
        <v>266.4919938867614</v>
      </c>
      <c r="L274" s="6"/>
      <c r="M274" s="6"/>
    </row>
    <row r="275" spans="3:14" ht="38.25">
      <c r="C275" s="7" t="s">
        <v>159</v>
      </c>
      <c r="D275">
        <f>D274</f>
        <v>250</v>
      </c>
      <c r="E275" s="99">
        <f>'1. 2001 Approved Rate Schedule'!C$81</f>
        <v>6.24</v>
      </c>
      <c r="F275" s="6">
        <f>D275*E275</f>
        <v>1560</v>
      </c>
      <c r="H275" s="7" t="s">
        <v>159</v>
      </c>
      <c r="I275">
        <f>D275</f>
        <v>250</v>
      </c>
      <c r="J275" s="98">
        <f>E275</f>
        <v>6.24</v>
      </c>
      <c r="K275" s="6">
        <f>I275*J275</f>
        <v>1560</v>
      </c>
      <c r="L275" s="6"/>
      <c r="M275" s="6"/>
      <c r="N275" s="100"/>
    </row>
    <row r="276" spans="3:14" ht="12.75">
      <c r="C276" s="7"/>
      <c r="E276" s="105" t="s">
        <v>85</v>
      </c>
      <c r="F276" s="6"/>
      <c r="H276" s="7"/>
      <c r="J276" s="105" t="s">
        <v>85</v>
      </c>
      <c r="K276" s="6"/>
      <c r="L276" s="6"/>
      <c r="M276" s="6"/>
      <c r="N276" s="100"/>
    </row>
    <row r="277" spans="3:14" ht="12.75">
      <c r="C277" t="s">
        <v>92</v>
      </c>
      <c r="D277" s="105" t="s">
        <v>39</v>
      </c>
      <c r="E277" s="105" t="s">
        <v>157</v>
      </c>
      <c r="F277" s="6"/>
      <c r="H277" t="s">
        <v>92</v>
      </c>
      <c r="I277" s="105" t="s">
        <v>39</v>
      </c>
      <c r="J277" s="105" t="s">
        <v>157</v>
      </c>
      <c r="K277" s="6"/>
      <c r="L277" s="6"/>
      <c r="M277" s="6"/>
      <c r="N277" s="100"/>
    </row>
    <row r="278" spans="3:14" ht="12.75">
      <c r="C278" t="s">
        <v>14</v>
      </c>
      <c r="D278" s="14">
        <f>D264</f>
        <v>72500</v>
      </c>
      <c r="E278" s="99">
        <f>'1. 2001 Approved Rate Schedule'!F$81</f>
        <v>0.0599</v>
      </c>
      <c r="F278" s="6">
        <f>D278*E278</f>
        <v>4342.75</v>
      </c>
      <c r="H278" t="s">
        <v>14</v>
      </c>
      <c r="I278" s="134">
        <f>D278</f>
        <v>72500</v>
      </c>
      <c r="J278" s="101">
        <f>E278</f>
        <v>0.0599</v>
      </c>
      <c r="K278" s="6">
        <f>I278*J278</f>
        <v>4342.75</v>
      </c>
      <c r="L278" s="6"/>
      <c r="M278" s="6"/>
      <c r="N278" s="100"/>
    </row>
    <row r="279" spans="3:14" ht="25.5">
      <c r="C279" s="7" t="s">
        <v>101</v>
      </c>
      <c r="D279" s="14">
        <f>D265</f>
        <v>72500</v>
      </c>
      <c r="E279" s="99">
        <f>'1. 2001 Approved Rate Schedule'!G$81</f>
        <v>0.0305</v>
      </c>
      <c r="F279" s="6">
        <f>D279*E279</f>
        <v>2211.25</v>
      </c>
      <c r="H279" s="7" t="s">
        <v>101</v>
      </c>
      <c r="I279" s="14">
        <f>D279</f>
        <v>72500</v>
      </c>
      <c r="J279" s="101">
        <f>E279</f>
        <v>0.0305</v>
      </c>
      <c r="K279" s="6">
        <f>I279*J279</f>
        <v>2211.25</v>
      </c>
      <c r="L279" s="6"/>
      <c r="M279" s="6"/>
      <c r="N279" s="100"/>
    </row>
    <row r="280" spans="3:14" ht="38.25">
      <c r="C280" s="7" t="s">
        <v>22</v>
      </c>
      <c r="E280" s="98"/>
      <c r="F280" s="6">
        <f>'1. 2001 Approved Rate Schedule'!B$76</f>
        <v>654.2109308164415</v>
      </c>
      <c r="H280" s="7" t="s">
        <v>22</v>
      </c>
      <c r="J280" s="98"/>
      <c r="K280" s="6">
        <f>'4. 2002MARR Base Rate Schedule'!$B$76</f>
        <v>663.8205979168697</v>
      </c>
      <c r="L280" s="6"/>
      <c r="M280" s="6"/>
      <c r="N280" s="100"/>
    </row>
    <row r="281" spans="3:14" ht="12.75">
      <c r="C281" s="7"/>
      <c r="E281" s="101"/>
      <c r="F281" s="6"/>
      <c r="J281" s="98"/>
      <c r="K281" s="6"/>
      <c r="L281" s="6"/>
      <c r="M281" s="6"/>
      <c r="N281" s="100"/>
    </row>
    <row r="282" spans="3:14" ht="12.75">
      <c r="C282" s="5" t="s">
        <v>94</v>
      </c>
      <c r="F282" s="6">
        <f>SUM(F274:F281)</f>
        <v>9030.845106259158</v>
      </c>
      <c r="H282" s="5" t="s">
        <v>94</v>
      </c>
      <c r="K282" s="6">
        <f>SUM(K274:K281)</f>
        <v>9044.312591803631</v>
      </c>
      <c r="L282" s="6"/>
      <c r="M282" s="6">
        <f>K282-F282</f>
        <v>13.467485544473675</v>
      </c>
      <c r="N282" s="100">
        <f>K282/F282-1</f>
        <v>0.001491276329735669</v>
      </c>
    </row>
    <row r="283" spans="3:14" ht="12.75">
      <c r="C283" s="7"/>
      <c r="E283" s="101"/>
      <c r="F283" s="6"/>
      <c r="J283" s="98"/>
      <c r="K283" s="6"/>
      <c r="L283" s="6"/>
      <c r="M283" s="6"/>
      <c r="N283" s="100"/>
    </row>
    <row r="284" spans="1:13" ht="12.75">
      <c r="A284" s="5" t="s">
        <v>335</v>
      </c>
      <c r="B284" s="5" t="s">
        <v>156</v>
      </c>
      <c r="D284" s="5"/>
      <c r="E284" s="5"/>
      <c r="F284" s="132"/>
      <c r="G284" s="5" t="s">
        <v>156</v>
      </c>
      <c r="I284" s="5"/>
      <c r="J284" s="5"/>
      <c r="K284" s="132"/>
      <c r="L284" s="71"/>
      <c r="M284" s="71"/>
    </row>
    <row r="285" spans="3:14" ht="12.75">
      <c r="C285" s="5"/>
      <c r="D285" s="137" t="s">
        <v>95</v>
      </c>
      <c r="E285" s="137" t="s">
        <v>85</v>
      </c>
      <c r="F285" s="138" t="s">
        <v>86</v>
      </c>
      <c r="H285" s="5"/>
      <c r="I285" s="137" t="s">
        <v>95</v>
      </c>
      <c r="J285" s="137" t="s">
        <v>85</v>
      </c>
      <c r="K285" s="138" t="s">
        <v>86</v>
      </c>
      <c r="L285" s="71"/>
      <c r="M285" s="132" t="s">
        <v>87</v>
      </c>
      <c r="N285" s="5" t="s">
        <v>87</v>
      </c>
    </row>
    <row r="286" spans="3:14" ht="12.75">
      <c r="C286" s="5"/>
      <c r="D286" s="139"/>
      <c r="E286" s="136" t="s">
        <v>158</v>
      </c>
      <c r="F286" s="140" t="s">
        <v>88</v>
      </c>
      <c r="H286" s="5"/>
      <c r="I286" s="139"/>
      <c r="J286" s="136" t="s">
        <v>158</v>
      </c>
      <c r="K286" s="140" t="s">
        <v>88</v>
      </c>
      <c r="L286" s="71"/>
      <c r="M286" s="135" t="s">
        <v>89</v>
      </c>
      <c r="N286" s="136" t="s">
        <v>107</v>
      </c>
    </row>
    <row r="287" spans="3:13" ht="25.5">
      <c r="C287" s="7" t="s">
        <v>160</v>
      </c>
      <c r="D287">
        <v>750</v>
      </c>
      <c r="E287" s="99">
        <f>'1. 2001 Approved Rate Schedule'!B$74</f>
        <v>1.050536701770863</v>
      </c>
      <c r="F287" s="6">
        <f>D287*E287</f>
        <v>787.9025263281471</v>
      </c>
      <c r="H287" s="7" t="s">
        <v>160</v>
      </c>
      <c r="I287">
        <f>D287</f>
        <v>750</v>
      </c>
      <c r="J287" s="101">
        <f>'4. 2002MARR Base Rate Schedule'!$B$74</f>
        <v>1.0659679755470457</v>
      </c>
      <c r="K287" s="6">
        <f>I287*J287</f>
        <v>799.4759816602842</v>
      </c>
      <c r="L287" s="71"/>
      <c r="M287" s="71"/>
    </row>
    <row r="288" spans="3:14" ht="38.25">
      <c r="C288" s="7" t="s">
        <v>159</v>
      </c>
      <c r="D288">
        <f>D287</f>
        <v>750</v>
      </c>
      <c r="E288" s="99">
        <f>'1. 2001 Approved Rate Schedule'!B$81</f>
        <v>7.89</v>
      </c>
      <c r="F288" s="6">
        <f>D288*E288</f>
        <v>5917.5</v>
      </c>
      <c r="H288" s="7" t="s">
        <v>159</v>
      </c>
      <c r="I288">
        <f>D288</f>
        <v>750</v>
      </c>
      <c r="J288" s="98">
        <f>E288</f>
        <v>7.89</v>
      </c>
      <c r="K288" s="6">
        <f>I288*J288</f>
        <v>5917.5</v>
      </c>
      <c r="L288" s="71"/>
      <c r="M288" s="71"/>
      <c r="N288" s="100"/>
    </row>
    <row r="289" spans="3:14" ht="12.75">
      <c r="C289" s="7"/>
      <c r="E289" s="105" t="s">
        <v>85</v>
      </c>
      <c r="F289" s="6"/>
      <c r="H289" s="7"/>
      <c r="J289" s="105" t="s">
        <v>85</v>
      </c>
      <c r="K289" s="6"/>
      <c r="L289" s="71"/>
      <c r="M289" s="71"/>
      <c r="N289" s="100"/>
    </row>
    <row r="290" spans="3:14" ht="12.75">
      <c r="C290" t="s">
        <v>92</v>
      </c>
      <c r="D290" s="105" t="s">
        <v>39</v>
      </c>
      <c r="E290" s="105" t="s">
        <v>157</v>
      </c>
      <c r="F290" s="6"/>
      <c r="H290" t="s">
        <v>92</v>
      </c>
      <c r="I290" s="105" t="s">
        <v>39</v>
      </c>
      <c r="J290" s="105" t="s">
        <v>157</v>
      </c>
      <c r="K290" s="6"/>
      <c r="L290" s="71"/>
      <c r="M290" s="71"/>
      <c r="N290" s="100"/>
    </row>
    <row r="291" spans="3:14" ht="12.75">
      <c r="C291" t="s">
        <v>12</v>
      </c>
      <c r="D291" s="14">
        <f>400000/2</f>
        <v>200000</v>
      </c>
      <c r="E291" s="99">
        <f>'1. 2001 Approved Rate Schedule'!D$81</f>
        <v>0.0713</v>
      </c>
      <c r="F291" s="6">
        <f>D291*E291</f>
        <v>14260</v>
      </c>
      <c r="H291" t="s">
        <v>12</v>
      </c>
      <c r="I291" s="154">
        <f>D291</f>
        <v>200000</v>
      </c>
      <c r="J291" s="101">
        <f>E291</f>
        <v>0.0713</v>
      </c>
      <c r="K291" s="6">
        <f>I291*J291</f>
        <v>14260</v>
      </c>
      <c r="L291" s="71"/>
      <c r="M291" s="71"/>
      <c r="N291" s="100"/>
    </row>
    <row r="292" spans="3:14" ht="25.5">
      <c r="C292" s="7" t="s">
        <v>100</v>
      </c>
      <c r="D292" s="14">
        <f>D291</f>
        <v>200000</v>
      </c>
      <c r="E292" s="99">
        <f>'1. 2001 Approved Rate Schedule'!E$81</f>
        <v>0.0418</v>
      </c>
      <c r="F292" s="6">
        <f>D292*E292</f>
        <v>8360</v>
      </c>
      <c r="H292" s="7" t="s">
        <v>100</v>
      </c>
      <c r="I292" s="14">
        <f>D292</f>
        <v>200000</v>
      </c>
      <c r="J292" s="101">
        <f>E292</f>
        <v>0.0418</v>
      </c>
      <c r="K292" s="6">
        <f>I292*J292</f>
        <v>8360</v>
      </c>
      <c r="L292" s="71"/>
      <c r="M292" s="71"/>
      <c r="N292" s="100"/>
    </row>
    <row r="293" spans="3:14" ht="38.25">
      <c r="C293" s="7" t="s">
        <v>22</v>
      </c>
      <c r="E293" s="98"/>
      <c r="F293" s="6">
        <f>'1. 2001 Approved Rate Schedule'!B$76</f>
        <v>654.2109308164415</v>
      </c>
      <c r="H293" s="7" t="s">
        <v>22</v>
      </c>
      <c r="J293" s="98"/>
      <c r="K293" s="6">
        <f>'4. 2002MARR Base Rate Schedule'!$B$76</f>
        <v>663.8205979168697</v>
      </c>
      <c r="L293" s="71"/>
      <c r="M293" s="71"/>
      <c r="N293" s="100"/>
    </row>
    <row r="294" spans="3:14" ht="12.75">
      <c r="C294" s="7"/>
      <c r="E294" s="101"/>
      <c r="F294" s="6"/>
      <c r="J294" s="98"/>
      <c r="K294" s="6"/>
      <c r="L294" s="71"/>
      <c r="M294" s="71"/>
      <c r="N294" s="100"/>
    </row>
    <row r="295" spans="3:14" ht="12.75">
      <c r="C295" s="5" t="s">
        <v>94</v>
      </c>
      <c r="F295" s="6">
        <f>SUM(F287:F294)</f>
        <v>29979.613457144587</v>
      </c>
      <c r="H295" s="5" t="s">
        <v>94</v>
      </c>
      <c r="K295" s="6">
        <f>SUM(K287:K294)</f>
        <v>30000.796579577156</v>
      </c>
      <c r="L295" s="71"/>
      <c r="M295" s="71">
        <f>K295-F295</f>
        <v>21.18312243256878</v>
      </c>
      <c r="N295" s="100">
        <f>K295/F295-1</f>
        <v>0.0007065842414162304</v>
      </c>
    </row>
    <row r="296" spans="3:14" ht="12.75">
      <c r="C296" s="7"/>
      <c r="E296" s="101"/>
      <c r="F296" s="6"/>
      <c r="J296" s="98"/>
      <c r="K296" s="6"/>
      <c r="L296" s="71"/>
      <c r="M296" s="71"/>
      <c r="N296" s="100"/>
    </row>
    <row r="297" spans="6:13" ht="12.75">
      <c r="F297" s="6"/>
      <c r="J297" s="98"/>
      <c r="K297" s="6"/>
      <c r="L297" s="71"/>
      <c r="M297" s="71"/>
    </row>
    <row r="298" spans="2:13" ht="12.75">
      <c r="B298" s="5" t="s">
        <v>161</v>
      </c>
      <c r="D298" s="5"/>
      <c r="E298" s="5"/>
      <c r="F298" s="132"/>
      <c r="G298" s="5" t="s">
        <v>161</v>
      </c>
      <c r="I298" s="5"/>
      <c r="J298" s="5"/>
      <c r="K298" s="132"/>
      <c r="L298" s="71"/>
      <c r="M298" s="71"/>
    </row>
    <row r="299" spans="3:14" ht="12.75">
      <c r="C299" s="5"/>
      <c r="D299" s="105" t="s">
        <v>95</v>
      </c>
      <c r="E299" s="105" t="s">
        <v>85</v>
      </c>
      <c r="F299" s="133" t="s">
        <v>86</v>
      </c>
      <c r="H299" s="5"/>
      <c r="I299" s="105" t="s">
        <v>95</v>
      </c>
      <c r="J299" s="105" t="s">
        <v>85</v>
      </c>
      <c r="K299" s="133" t="s">
        <v>86</v>
      </c>
      <c r="L299" s="71"/>
      <c r="M299" s="132" t="s">
        <v>87</v>
      </c>
      <c r="N299" s="5" t="s">
        <v>87</v>
      </c>
    </row>
    <row r="300" spans="3:14" ht="12.75">
      <c r="C300" s="5"/>
      <c r="D300" s="139"/>
      <c r="E300" s="136" t="s">
        <v>158</v>
      </c>
      <c r="F300" s="140" t="s">
        <v>88</v>
      </c>
      <c r="H300" s="5"/>
      <c r="I300" s="139"/>
      <c r="J300" s="136" t="s">
        <v>158</v>
      </c>
      <c r="K300" s="140" t="s">
        <v>88</v>
      </c>
      <c r="L300" s="71"/>
      <c r="M300" s="135" t="s">
        <v>89</v>
      </c>
      <c r="N300" s="136" t="s">
        <v>107</v>
      </c>
    </row>
    <row r="301" spans="3:13" ht="25.5">
      <c r="C301" s="7" t="s">
        <v>160</v>
      </c>
      <c r="D301">
        <f>D287</f>
        <v>750</v>
      </c>
      <c r="E301" s="99">
        <f>'1. 2001 Approved Rate Schedule'!B$74</f>
        <v>1.050536701770863</v>
      </c>
      <c r="F301" s="6">
        <f>D301*E301</f>
        <v>787.9025263281471</v>
      </c>
      <c r="H301" s="7" t="s">
        <v>160</v>
      </c>
      <c r="I301">
        <f>D301</f>
        <v>750</v>
      </c>
      <c r="J301" s="101">
        <f>'4. 2002MARR Base Rate Schedule'!$B$74</f>
        <v>1.0659679755470457</v>
      </c>
      <c r="K301" s="6">
        <f>I301*J301</f>
        <v>799.4759816602842</v>
      </c>
      <c r="L301" s="71"/>
      <c r="M301" s="71"/>
    </row>
    <row r="302" spans="3:14" ht="38.25">
      <c r="C302" s="7" t="s">
        <v>159</v>
      </c>
      <c r="D302">
        <f>D288</f>
        <v>750</v>
      </c>
      <c r="E302" s="99">
        <f>'1. 2001 Approved Rate Schedule'!C$81</f>
        <v>6.24</v>
      </c>
      <c r="F302" s="6">
        <f>D302*E302</f>
        <v>4680</v>
      </c>
      <c r="H302" s="7" t="s">
        <v>159</v>
      </c>
      <c r="I302">
        <f>D302</f>
        <v>750</v>
      </c>
      <c r="J302" s="98">
        <f>E302</f>
        <v>6.24</v>
      </c>
      <c r="K302" s="6">
        <f>I302*J302</f>
        <v>4680</v>
      </c>
      <c r="L302" s="71"/>
      <c r="M302" s="71"/>
      <c r="N302" s="100"/>
    </row>
    <row r="303" spans="3:14" ht="12.75">
      <c r="C303" s="7"/>
      <c r="E303" s="105" t="s">
        <v>85</v>
      </c>
      <c r="F303" s="6"/>
      <c r="H303" s="7"/>
      <c r="J303" s="105" t="s">
        <v>85</v>
      </c>
      <c r="K303" s="6"/>
      <c r="L303" s="71"/>
      <c r="M303" s="71"/>
      <c r="N303" s="100"/>
    </row>
    <row r="304" spans="3:14" ht="12.75">
      <c r="C304" t="s">
        <v>92</v>
      </c>
      <c r="D304" s="105" t="s">
        <v>39</v>
      </c>
      <c r="E304" s="105" t="s">
        <v>157</v>
      </c>
      <c r="F304" s="6"/>
      <c r="H304" t="s">
        <v>92</v>
      </c>
      <c r="I304" s="105" t="s">
        <v>39</v>
      </c>
      <c r="J304" s="105" t="s">
        <v>157</v>
      </c>
      <c r="K304" s="6"/>
      <c r="L304" s="71"/>
      <c r="M304" s="71"/>
      <c r="N304" s="100"/>
    </row>
    <row r="305" spans="3:14" ht="12.75">
      <c r="C305" t="s">
        <v>14</v>
      </c>
      <c r="D305" s="14">
        <f>D291</f>
        <v>200000</v>
      </c>
      <c r="E305" s="99">
        <f>'1. 2001 Approved Rate Schedule'!F$81</f>
        <v>0.0599</v>
      </c>
      <c r="F305" s="6">
        <f>D305*E305</f>
        <v>11980</v>
      </c>
      <c r="H305" t="s">
        <v>14</v>
      </c>
      <c r="I305" s="154">
        <f>D305</f>
        <v>200000</v>
      </c>
      <c r="J305" s="101">
        <f>E305</f>
        <v>0.0599</v>
      </c>
      <c r="K305" s="6">
        <f>I305*J305</f>
        <v>11980</v>
      </c>
      <c r="L305" s="71"/>
      <c r="M305" s="71"/>
      <c r="N305" s="100"/>
    </row>
    <row r="306" spans="3:14" ht="25.5">
      <c r="C306" s="7" t="s">
        <v>101</v>
      </c>
      <c r="D306" s="14">
        <f>D292</f>
        <v>200000</v>
      </c>
      <c r="E306" s="99">
        <f>'1. 2001 Approved Rate Schedule'!G$81</f>
        <v>0.0305</v>
      </c>
      <c r="F306" s="6">
        <f>D306*E306</f>
        <v>6100</v>
      </c>
      <c r="H306" s="7" t="s">
        <v>101</v>
      </c>
      <c r="I306" s="14">
        <f>D306</f>
        <v>200000</v>
      </c>
      <c r="J306" s="101">
        <f>E306</f>
        <v>0.0305</v>
      </c>
      <c r="K306" s="6">
        <f>I306*J306</f>
        <v>6100</v>
      </c>
      <c r="L306" s="71"/>
      <c r="M306" s="71"/>
      <c r="N306" s="100"/>
    </row>
    <row r="307" spans="3:14" ht="38.25">
      <c r="C307" s="7" t="s">
        <v>22</v>
      </c>
      <c r="E307" s="98"/>
      <c r="F307" s="6">
        <f>'1. 2001 Approved Rate Schedule'!B$76</f>
        <v>654.2109308164415</v>
      </c>
      <c r="H307" s="7" t="s">
        <v>22</v>
      </c>
      <c r="J307" s="98"/>
      <c r="K307" s="6">
        <f>'4. 2002MARR Base Rate Schedule'!$B$76</f>
        <v>663.8205979168697</v>
      </c>
      <c r="L307" s="71"/>
      <c r="M307" s="71"/>
      <c r="N307" s="100"/>
    </row>
    <row r="308" spans="3:14" ht="12.75">
      <c r="C308" s="7"/>
      <c r="E308" s="101"/>
      <c r="F308" s="6"/>
      <c r="J308" s="98"/>
      <c r="K308" s="6"/>
      <c r="L308" s="71"/>
      <c r="M308" s="71"/>
      <c r="N308" s="100"/>
    </row>
    <row r="309" spans="3:14" ht="12.75">
      <c r="C309" s="5" t="s">
        <v>94</v>
      </c>
      <c r="F309" s="6">
        <f>SUM(F301:F308)</f>
        <v>24202.113457144587</v>
      </c>
      <c r="H309" s="5" t="s">
        <v>94</v>
      </c>
      <c r="K309" s="6">
        <f>SUM(K301:K308)</f>
        <v>24223.296579577156</v>
      </c>
      <c r="L309" s="71"/>
      <c r="M309" s="71">
        <f>K309-F309</f>
        <v>21.18312243256878</v>
      </c>
      <c r="N309" s="100">
        <f>K309/F309-1</f>
        <v>0.0008752591987504221</v>
      </c>
    </row>
    <row r="311" spans="1:13" ht="12.75">
      <c r="A311" s="5" t="s">
        <v>336</v>
      </c>
      <c r="B311" s="5" t="s">
        <v>156</v>
      </c>
      <c r="D311" s="5"/>
      <c r="E311" s="5"/>
      <c r="F311" s="132"/>
      <c r="G311" s="5" t="s">
        <v>156</v>
      </c>
      <c r="I311" s="5"/>
      <c r="J311" s="5"/>
      <c r="K311" s="132"/>
      <c r="L311" s="71"/>
      <c r="M311" s="71"/>
    </row>
    <row r="312" spans="3:14" ht="12.75">
      <c r="C312" s="5"/>
      <c r="D312" s="137" t="s">
        <v>95</v>
      </c>
      <c r="E312" s="137" t="s">
        <v>85</v>
      </c>
      <c r="F312" s="138" t="s">
        <v>86</v>
      </c>
      <c r="H312" s="5"/>
      <c r="I312" s="137" t="s">
        <v>95</v>
      </c>
      <c r="J312" s="137" t="s">
        <v>85</v>
      </c>
      <c r="K312" s="138" t="s">
        <v>86</v>
      </c>
      <c r="L312" s="71"/>
      <c r="M312" s="132" t="s">
        <v>87</v>
      </c>
      <c r="N312" s="5" t="s">
        <v>87</v>
      </c>
    </row>
    <row r="313" spans="3:14" ht="12.75">
      <c r="C313" s="5"/>
      <c r="D313" s="139"/>
      <c r="E313" s="136" t="s">
        <v>158</v>
      </c>
      <c r="F313" s="140" t="s">
        <v>88</v>
      </c>
      <c r="H313" s="5"/>
      <c r="I313" s="139"/>
      <c r="J313" s="136" t="s">
        <v>158</v>
      </c>
      <c r="K313" s="140" t="s">
        <v>88</v>
      </c>
      <c r="L313" s="71"/>
      <c r="M313" s="135" t="s">
        <v>89</v>
      </c>
      <c r="N313" s="136" t="s">
        <v>107</v>
      </c>
    </row>
    <row r="314" spans="3:13" ht="25.5">
      <c r="C314" s="7" t="s">
        <v>160</v>
      </c>
      <c r="D314">
        <v>5000</v>
      </c>
      <c r="E314" s="99">
        <f>'1. 2001 Approved Rate Schedule'!B$74</f>
        <v>1.050536701770863</v>
      </c>
      <c r="F314" s="6">
        <f>D314*E314</f>
        <v>5252.683508854315</v>
      </c>
      <c r="H314" s="7" t="s">
        <v>160</v>
      </c>
      <c r="I314">
        <f>D314</f>
        <v>5000</v>
      </c>
      <c r="J314" s="101">
        <f>'4. 2002MARR Base Rate Schedule'!$B$74</f>
        <v>1.0659679755470457</v>
      </c>
      <c r="K314" s="6">
        <f>I314*J314</f>
        <v>5329.839877735229</v>
      </c>
      <c r="L314" s="71"/>
      <c r="M314" s="71"/>
    </row>
    <row r="315" spans="3:14" ht="38.25">
      <c r="C315" s="7" t="s">
        <v>159</v>
      </c>
      <c r="D315">
        <f>D314</f>
        <v>5000</v>
      </c>
      <c r="E315" s="99">
        <f>'1. 2001 Approved Rate Schedule'!B$81</f>
        <v>7.89</v>
      </c>
      <c r="F315" s="6">
        <f>D315*E315</f>
        <v>39450</v>
      </c>
      <c r="H315" s="7" t="s">
        <v>159</v>
      </c>
      <c r="I315">
        <f>D315</f>
        <v>5000</v>
      </c>
      <c r="J315" s="98">
        <f>E315</f>
        <v>7.89</v>
      </c>
      <c r="K315" s="6">
        <f>I315*J315</f>
        <v>39450</v>
      </c>
      <c r="L315" s="71"/>
      <c r="M315" s="71"/>
      <c r="N315" s="100"/>
    </row>
    <row r="316" spans="3:14" ht="12.75">
      <c r="C316" s="7"/>
      <c r="E316" s="105" t="s">
        <v>85</v>
      </c>
      <c r="F316" s="6"/>
      <c r="H316" s="7"/>
      <c r="J316" s="105" t="s">
        <v>85</v>
      </c>
      <c r="K316" s="6"/>
      <c r="L316" s="71"/>
      <c r="M316" s="71"/>
      <c r="N316" s="100"/>
    </row>
    <row r="317" spans="3:14" ht="12.75">
      <c r="C317" t="s">
        <v>92</v>
      </c>
      <c r="D317" s="105" t="s">
        <v>39</v>
      </c>
      <c r="E317" s="105" t="s">
        <v>157</v>
      </c>
      <c r="F317" s="6"/>
      <c r="H317" t="s">
        <v>92</v>
      </c>
      <c r="I317" s="105" t="s">
        <v>39</v>
      </c>
      <c r="J317" s="105" t="s">
        <v>157</v>
      </c>
      <c r="K317" s="6"/>
      <c r="L317" s="71"/>
      <c r="M317" s="71"/>
      <c r="N317" s="100"/>
    </row>
    <row r="318" spans="3:14" ht="12.75">
      <c r="C318" t="s">
        <v>12</v>
      </c>
      <c r="D318" s="14">
        <f>1450000/2</f>
        <v>725000</v>
      </c>
      <c r="E318" s="99">
        <f>'1. 2001 Approved Rate Schedule'!D$81</f>
        <v>0.0713</v>
      </c>
      <c r="F318" s="6">
        <f>D318*E318</f>
        <v>51692.5</v>
      </c>
      <c r="H318" t="s">
        <v>12</v>
      </c>
      <c r="I318" s="154">
        <f>D318</f>
        <v>725000</v>
      </c>
      <c r="J318" s="101">
        <f>E318</f>
        <v>0.0713</v>
      </c>
      <c r="K318" s="6">
        <f>I318*J318</f>
        <v>51692.5</v>
      </c>
      <c r="L318" s="71"/>
      <c r="M318" s="71"/>
      <c r="N318" s="100"/>
    </row>
    <row r="319" spans="3:14" ht="25.5">
      <c r="C319" s="7" t="s">
        <v>100</v>
      </c>
      <c r="D319" s="14">
        <f>D318</f>
        <v>725000</v>
      </c>
      <c r="E319" s="99">
        <f>'1. 2001 Approved Rate Schedule'!E$81</f>
        <v>0.0418</v>
      </c>
      <c r="F319" s="6">
        <f>D319*E319</f>
        <v>30304.999999999996</v>
      </c>
      <c r="H319" s="7" t="s">
        <v>100</v>
      </c>
      <c r="I319" s="14">
        <f>D319</f>
        <v>725000</v>
      </c>
      <c r="J319" s="101">
        <f>E319</f>
        <v>0.0418</v>
      </c>
      <c r="K319" s="6">
        <f>I319*J319</f>
        <v>30304.999999999996</v>
      </c>
      <c r="L319" s="71"/>
      <c r="M319" s="71"/>
      <c r="N319" s="100"/>
    </row>
    <row r="320" spans="3:14" ht="38.25">
      <c r="C320" s="7" t="s">
        <v>22</v>
      </c>
      <c r="E320" s="98"/>
      <c r="F320" s="6">
        <f>'1. 2001 Approved Rate Schedule'!B$76</f>
        <v>654.2109308164415</v>
      </c>
      <c r="H320" s="7" t="s">
        <v>22</v>
      </c>
      <c r="J320" s="98"/>
      <c r="K320" s="6">
        <f>'4. 2002MARR Base Rate Schedule'!$B$76</f>
        <v>663.8205979168697</v>
      </c>
      <c r="L320" s="71"/>
      <c r="M320" s="71"/>
      <c r="N320" s="100"/>
    </row>
    <row r="321" spans="3:14" ht="12.75">
      <c r="C321" s="7"/>
      <c r="E321" s="101"/>
      <c r="F321" s="6"/>
      <c r="J321" s="98"/>
      <c r="K321" s="6"/>
      <c r="L321" s="71"/>
      <c r="M321" s="71"/>
      <c r="N321" s="100"/>
    </row>
    <row r="322" spans="3:14" ht="12.75">
      <c r="C322" s="5" t="s">
        <v>94</v>
      </c>
      <c r="F322" s="6">
        <f>SUM(F314:F321)</f>
        <v>127354.39443967075</v>
      </c>
      <c r="H322" s="5" t="s">
        <v>94</v>
      </c>
      <c r="K322" s="6">
        <f>SUM(K314:K321)</f>
        <v>127441.1604756521</v>
      </c>
      <c r="L322" s="71"/>
      <c r="M322" s="71">
        <f>K322-F322</f>
        <v>86.76603598134534</v>
      </c>
      <c r="N322" s="100">
        <f>K322/F322-1</f>
        <v>0.0006812959722599654</v>
      </c>
    </row>
    <row r="323" spans="3:14" ht="12.75">
      <c r="C323" s="5"/>
      <c r="F323" s="6"/>
      <c r="H323" s="5"/>
      <c r="K323" s="6"/>
      <c r="L323" s="71"/>
      <c r="M323" s="71"/>
      <c r="N323" s="100"/>
    </row>
    <row r="324" spans="3:14" ht="12.75">
      <c r="C324" s="5"/>
      <c r="F324" s="6"/>
      <c r="H324" s="5"/>
      <c r="K324" s="6"/>
      <c r="L324" s="71"/>
      <c r="M324" s="71"/>
      <c r="N324" s="100"/>
    </row>
    <row r="325" spans="2:13" ht="12.75">
      <c r="B325" s="5" t="s">
        <v>161</v>
      </c>
      <c r="D325" s="5"/>
      <c r="E325" s="5"/>
      <c r="F325" s="132"/>
      <c r="G325" s="5" t="s">
        <v>161</v>
      </c>
      <c r="I325" s="5"/>
      <c r="J325" s="5"/>
      <c r="K325" s="132"/>
      <c r="L325" s="71"/>
      <c r="M325" s="71"/>
    </row>
    <row r="326" spans="3:14" ht="12.75">
      <c r="C326" s="5"/>
      <c r="D326" s="105" t="s">
        <v>95</v>
      </c>
      <c r="E326" s="105" t="s">
        <v>85</v>
      </c>
      <c r="F326" s="133" t="s">
        <v>86</v>
      </c>
      <c r="H326" s="5"/>
      <c r="I326" s="105" t="s">
        <v>95</v>
      </c>
      <c r="J326" s="105" t="s">
        <v>85</v>
      </c>
      <c r="K326" s="133" t="s">
        <v>86</v>
      </c>
      <c r="L326" s="71"/>
      <c r="M326" s="132" t="s">
        <v>87</v>
      </c>
      <c r="N326" s="5" t="s">
        <v>87</v>
      </c>
    </row>
    <row r="327" spans="3:14" ht="12.75">
      <c r="C327" s="5"/>
      <c r="D327" s="139"/>
      <c r="E327" s="136" t="s">
        <v>158</v>
      </c>
      <c r="F327" s="140" t="s">
        <v>88</v>
      </c>
      <c r="H327" s="5"/>
      <c r="I327" s="139"/>
      <c r="J327" s="136" t="s">
        <v>158</v>
      </c>
      <c r="K327" s="140" t="s">
        <v>88</v>
      </c>
      <c r="L327" s="71"/>
      <c r="M327" s="135" t="s">
        <v>89</v>
      </c>
      <c r="N327" s="136" t="s">
        <v>107</v>
      </c>
    </row>
    <row r="328" spans="3:13" ht="25.5">
      <c r="C328" s="7" t="s">
        <v>160</v>
      </c>
      <c r="D328">
        <f>D314</f>
        <v>5000</v>
      </c>
      <c r="E328" s="99">
        <f>'1. 2001 Approved Rate Schedule'!B$74</f>
        <v>1.050536701770863</v>
      </c>
      <c r="F328" s="6">
        <f>D328*E328</f>
        <v>5252.683508854315</v>
      </c>
      <c r="H328" s="7" t="s">
        <v>160</v>
      </c>
      <c r="I328">
        <f>D328</f>
        <v>5000</v>
      </c>
      <c r="J328" s="101">
        <f>'4. 2002MARR Base Rate Schedule'!$B$74</f>
        <v>1.0659679755470457</v>
      </c>
      <c r="K328" s="6">
        <f>I328*J328</f>
        <v>5329.839877735229</v>
      </c>
      <c r="L328" s="71"/>
      <c r="M328" s="71"/>
    </row>
    <row r="329" spans="3:14" ht="38.25">
      <c r="C329" s="7" t="s">
        <v>159</v>
      </c>
      <c r="D329">
        <f>D315</f>
        <v>5000</v>
      </c>
      <c r="E329" s="99">
        <f>'1. 2001 Approved Rate Schedule'!C$81</f>
        <v>6.24</v>
      </c>
      <c r="F329" s="6">
        <f>D329*E329</f>
        <v>31200</v>
      </c>
      <c r="H329" s="7" t="s">
        <v>159</v>
      </c>
      <c r="I329">
        <f>D329</f>
        <v>5000</v>
      </c>
      <c r="J329" s="98">
        <f>E329</f>
        <v>6.24</v>
      </c>
      <c r="K329" s="6">
        <f>I329*J329</f>
        <v>31200</v>
      </c>
      <c r="L329" s="71"/>
      <c r="M329" s="71"/>
      <c r="N329" s="100"/>
    </row>
    <row r="330" spans="3:14" ht="12.75">
      <c r="C330" s="7"/>
      <c r="E330" s="105" t="s">
        <v>85</v>
      </c>
      <c r="F330" s="6"/>
      <c r="H330" s="7"/>
      <c r="J330" s="105" t="s">
        <v>85</v>
      </c>
      <c r="K330" s="6"/>
      <c r="L330" s="71"/>
      <c r="M330" s="71"/>
      <c r="N330" s="100"/>
    </row>
    <row r="331" spans="3:14" ht="12.75">
      <c r="C331" t="s">
        <v>92</v>
      </c>
      <c r="D331" s="105" t="s">
        <v>39</v>
      </c>
      <c r="E331" s="105" t="s">
        <v>157</v>
      </c>
      <c r="F331" s="6"/>
      <c r="H331" t="s">
        <v>92</v>
      </c>
      <c r="I331" s="105" t="s">
        <v>39</v>
      </c>
      <c r="J331" s="105" t="s">
        <v>157</v>
      </c>
      <c r="K331" s="6"/>
      <c r="L331" s="71"/>
      <c r="M331" s="71"/>
      <c r="N331" s="100"/>
    </row>
    <row r="332" spans="3:14" ht="12.75">
      <c r="C332" t="s">
        <v>14</v>
      </c>
      <c r="D332" s="14">
        <f>D318</f>
        <v>725000</v>
      </c>
      <c r="E332" s="99">
        <f>'1. 2001 Approved Rate Schedule'!F$81</f>
        <v>0.0599</v>
      </c>
      <c r="F332" s="6">
        <f>D332*E332</f>
        <v>43427.5</v>
      </c>
      <c r="H332" t="s">
        <v>14</v>
      </c>
      <c r="I332" s="154">
        <f>D332</f>
        <v>725000</v>
      </c>
      <c r="J332" s="101">
        <f>E332</f>
        <v>0.0599</v>
      </c>
      <c r="K332" s="6">
        <f>I332*J332</f>
        <v>43427.5</v>
      </c>
      <c r="L332" s="71"/>
      <c r="M332" s="71"/>
      <c r="N332" s="100"/>
    </row>
    <row r="333" spans="3:14" ht="25.5">
      <c r="C333" s="7" t="s">
        <v>101</v>
      </c>
      <c r="D333" s="14">
        <f>D319</f>
        <v>725000</v>
      </c>
      <c r="E333" s="99">
        <f>'1. 2001 Approved Rate Schedule'!G$81</f>
        <v>0.0305</v>
      </c>
      <c r="F333" s="6">
        <f>D333*E333</f>
        <v>22112.5</v>
      </c>
      <c r="H333" s="7" t="s">
        <v>101</v>
      </c>
      <c r="I333" s="14">
        <f>D333</f>
        <v>725000</v>
      </c>
      <c r="J333" s="101">
        <f>E333</f>
        <v>0.0305</v>
      </c>
      <c r="K333" s="6">
        <f>I333*J333</f>
        <v>22112.5</v>
      </c>
      <c r="L333" s="71"/>
      <c r="M333" s="71"/>
      <c r="N333" s="100"/>
    </row>
    <row r="334" spans="3:14" ht="38.25">
      <c r="C334" s="7" t="s">
        <v>22</v>
      </c>
      <c r="E334" s="98"/>
      <c r="F334" s="6">
        <f>'1. 2001 Approved Rate Schedule'!B$76</f>
        <v>654.2109308164415</v>
      </c>
      <c r="H334" s="7" t="s">
        <v>22</v>
      </c>
      <c r="J334" s="98"/>
      <c r="K334" s="6">
        <f>'4. 2002MARR Base Rate Schedule'!$B$76</f>
        <v>663.8205979168697</v>
      </c>
      <c r="L334" s="71"/>
      <c r="M334" s="71"/>
      <c r="N334" s="100"/>
    </row>
    <row r="335" spans="3:14" ht="12.75">
      <c r="C335" s="7"/>
      <c r="E335" s="101"/>
      <c r="F335" s="6"/>
      <c r="J335" s="98"/>
      <c r="K335" s="6"/>
      <c r="L335" s="71"/>
      <c r="M335" s="71"/>
      <c r="N335" s="100"/>
    </row>
    <row r="336" spans="3:14" ht="12.75">
      <c r="C336" s="5" t="s">
        <v>94</v>
      </c>
      <c r="F336" s="6">
        <f>SUM(F328:F335)</f>
        <v>102646.89443967075</v>
      </c>
      <c r="H336" s="5" t="s">
        <v>94</v>
      </c>
      <c r="K336" s="6">
        <f>SUM(K328:K335)</f>
        <v>102733.6604756521</v>
      </c>
      <c r="L336" s="71"/>
      <c r="M336" s="71">
        <f>K336-F336</f>
        <v>86.76603598134534</v>
      </c>
      <c r="N336" s="100">
        <f>K336/F336-1</f>
        <v>0.0008452865179700009</v>
      </c>
    </row>
  </sheetData>
  <sheetProtection/>
  <printOptions horizontalCentered="1"/>
  <pageMargins left="0.11811023622047245" right="0.11811023622047245" top="0.984251968503937" bottom="0.7874015748031497" header="0.5118110236220472" footer="0.5118110236220472"/>
  <pageSetup fitToHeight="7" horizontalDpi="600" verticalDpi="600" orientation="portrait" scale="60" r:id="rId1"/>
  <headerFooter alignWithMargins="0">
    <oddHeader>&amp;ROrillia Power Distribution Corporation
EB-2011-0191
Filed: October 28, 2011
Appendix K</oddHeader>
    <oddFooter>&amp;C&amp;F
&amp;A&amp;RPage &amp;P
of &amp;N</oddFooter>
  </headerFooter>
  <rowBreaks count="7" manualBreakCount="7">
    <brk id="55" max="14" man="1"/>
    <brk id="96" max="14" man="1"/>
    <brk id="133" max="14" man="1"/>
    <brk id="180" max="14" man="1"/>
    <brk id="220" max="14" man="1"/>
    <brk id="269" max="14" man="1"/>
    <brk id="309" max="14" man="1"/>
  </rowBreaks>
</worksheet>
</file>

<file path=xl/worksheets/sheet6.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F35" sqref="F35"/>
    </sheetView>
  </sheetViews>
  <sheetFormatPr defaultColWidth="9.140625" defaultRowHeight="12.75" outlineLevelRow="2"/>
  <cols>
    <col min="1" max="1" width="50.8515625" style="0" customWidth="1"/>
    <col min="2" max="2" width="15.57421875" style="0" customWidth="1"/>
    <col min="3" max="3" width="14.421875" style="0" customWidth="1"/>
    <col min="4" max="4" width="13.28125" style="0" customWidth="1"/>
    <col min="5" max="5" width="17.140625" style="0" customWidth="1"/>
    <col min="6" max="6" width="12.00390625" style="0" customWidth="1"/>
    <col min="7" max="7" width="12.28125" style="0" customWidth="1"/>
    <col min="8" max="8" width="3.140625" style="0" customWidth="1"/>
  </cols>
  <sheetData>
    <row r="1" ht="18">
      <c r="A1" s="17" t="s">
        <v>173</v>
      </c>
    </row>
    <row r="2" ht="18">
      <c r="A2" s="1"/>
    </row>
    <row r="3" spans="1:7" ht="18">
      <c r="A3" s="150" t="s">
        <v>0</v>
      </c>
      <c r="B3" s="222" t="str">
        <f>'1. 2001 Approved Rate Schedule'!B3</f>
        <v>ORILLIA POWER DISTRIBUTION CORPORATION</v>
      </c>
      <c r="C3" s="223"/>
      <c r="D3" s="218"/>
      <c r="E3" s="150" t="s">
        <v>1</v>
      </c>
      <c r="F3" s="228"/>
      <c r="G3" s="221" t="str">
        <f>'1. 2001 Approved Rate Schedule'!F3</f>
        <v>ED-1999-0084</v>
      </c>
    </row>
    <row r="4" spans="1:7" ht="18">
      <c r="A4" s="150" t="s">
        <v>3</v>
      </c>
      <c r="B4" s="222" t="str">
        <f>'1. 2001 Approved Rate Schedule'!B4</f>
        <v>Pat Hurley, Treasurer</v>
      </c>
      <c r="C4" s="223"/>
      <c r="D4" s="218"/>
      <c r="E4" s="150" t="s">
        <v>4</v>
      </c>
      <c r="F4" s="228"/>
      <c r="G4" s="221" t="str">
        <f>'1. 2001 Approved Rate Schedule'!F4</f>
        <v>705-326-2495 x 222</v>
      </c>
    </row>
    <row r="5" spans="1:4" ht="18">
      <c r="A5" s="113" t="s">
        <v>33</v>
      </c>
      <c r="B5" s="222" t="str">
        <f>'1. 2001 Approved Rate Schedule'!B5</f>
        <v>phurley@orilliapower.ca</v>
      </c>
      <c r="C5" s="223"/>
      <c r="D5" s="218"/>
    </row>
    <row r="6" spans="1:4" ht="18">
      <c r="A6" s="150" t="s">
        <v>2</v>
      </c>
      <c r="B6" s="218">
        <f>'1. 2001 Approved Rate Schedule'!B6</f>
        <v>2</v>
      </c>
      <c r="C6" s="223"/>
      <c r="D6" s="218"/>
    </row>
    <row r="7" spans="1:4" ht="18">
      <c r="A7" s="113" t="s">
        <v>34</v>
      </c>
      <c r="B7" s="224">
        <f>'1. 2001 Approved Rate Schedule'!B7</f>
        <v>37314</v>
      </c>
      <c r="C7" s="223"/>
      <c r="D7" s="218"/>
    </row>
    <row r="8" spans="1:3" ht="18">
      <c r="A8" s="30"/>
      <c r="C8" s="17"/>
    </row>
    <row r="9" spans="1:3" ht="18">
      <c r="A9" s="30"/>
      <c r="C9" s="17"/>
    </row>
    <row r="10" ht="18">
      <c r="C10" s="17"/>
    </row>
    <row r="11" spans="1:2" ht="12.75">
      <c r="A11" t="s">
        <v>165</v>
      </c>
      <c r="B11" s="5"/>
    </row>
    <row r="13" spans="2:3" ht="12.75">
      <c r="B13" s="10"/>
      <c r="C13" s="71"/>
    </row>
    <row r="14" spans="1:6" ht="12.75">
      <c r="A14" t="s">
        <v>166</v>
      </c>
      <c r="B14" s="10"/>
      <c r="C14" s="71"/>
      <c r="E14" s="206">
        <f>'[2]TAXCALC'!$G$87</f>
        <v>304090.38907294156</v>
      </c>
      <c r="F14" s="70"/>
    </row>
    <row r="15" spans="2:3" ht="12.75">
      <c r="B15" s="10"/>
      <c r="C15" s="70"/>
    </row>
    <row r="16" ht="12.75">
      <c r="A16" t="s">
        <v>176</v>
      </c>
    </row>
    <row r="17" ht="12.75">
      <c r="A17" t="s">
        <v>186</v>
      </c>
    </row>
    <row r="19" ht="12.75">
      <c r="E19" s="14"/>
    </row>
    <row r="24" spans="1:8" ht="38.25">
      <c r="A24" s="151" t="s">
        <v>78</v>
      </c>
      <c r="B24" s="62" t="s">
        <v>38</v>
      </c>
      <c r="C24" s="63" t="s">
        <v>39</v>
      </c>
      <c r="D24" s="63" t="s">
        <v>40</v>
      </c>
      <c r="E24" s="63" t="s">
        <v>41</v>
      </c>
      <c r="F24" s="63" t="s">
        <v>79</v>
      </c>
      <c r="G24" s="64" t="s">
        <v>167</v>
      </c>
      <c r="H24" s="28"/>
    </row>
    <row r="25" spans="1:7" ht="12.75">
      <c r="A25" s="41"/>
      <c r="B25" s="42"/>
      <c r="C25" s="43"/>
      <c r="D25" s="43"/>
      <c r="E25" s="42"/>
      <c r="F25" s="42"/>
      <c r="G25" s="44"/>
    </row>
    <row r="26" spans="1:8" ht="12.75">
      <c r="A26" s="65" t="s">
        <v>43</v>
      </c>
      <c r="B26" s="72"/>
      <c r="C26" s="55">
        <v>105203225</v>
      </c>
      <c r="D26" s="73">
        <v>10450</v>
      </c>
      <c r="E26" s="207">
        <v>2609630.5547552477</v>
      </c>
      <c r="F26" s="74">
        <f>E26/E35</f>
        <v>0.4671386174297297</v>
      </c>
      <c r="G26" s="212">
        <f>G35*F26</f>
        <v>142052.3639252025</v>
      </c>
      <c r="H26" s="76"/>
    </row>
    <row r="27" spans="1:8" ht="12.75">
      <c r="A27" s="65" t="s">
        <v>129</v>
      </c>
      <c r="B27" s="72"/>
      <c r="C27" s="55">
        <v>47608009.800000004</v>
      </c>
      <c r="D27" s="77">
        <v>1413</v>
      </c>
      <c r="E27" s="207">
        <v>1235610.1494678936</v>
      </c>
      <c r="F27" s="74">
        <f>E27/E35</f>
        <v>0.22118119971150785</v>
      </c>
      <c r="G27" s="212">
        <f>G35*F27</f>
        <v>67259.0770758924</v>
      </c>
      <c r="H27" s="76"/>
    </row>
    <row r="28" spans="1:8" ht="12.75">
      <c r="A28" s="65" t="s">
        <v>130</v>
      </c>
      <c r="B28" s="78">
        <v>255977.33</v>
      </c>
      <c r="C28" s="79"/>
      <c r="D28" s="73">
        <v>140</v>
      </c>
      <c r="E28" s="207">
        <v>1504833.685726956</v>
      </c>
      <c r="F28" s="74">
        <f>E28/E35</f>
        <v>0.26937373419821276</v>
      </c>
      <c r="G28" s="212">
        <f>G35*F28</f>
        <v>81913.96363836566</v>
      </c>
      <c r="H28" s="76"/>
    </row>
    <row r="29" spans="1:8" ht="12.75">
      <c r="A29" s="65" t="s">
        <v>98</v>
      </c>
      <c r="B29" s="144">
        <v>154413.14</v>
      </c>
      <c r="C29" s="45"/>
      <c r="D29" s="144">
        <v>9</v>
      </c>
      <c r="E29" s="195">
        <v>162312.81995934693</v>
      </c>
      <c r="F29" s="74">
        <f>E29/E35</f>
        <v>0.029054912071276393</v>
      </c>
      <c r="G29" s="212">
        <f>G35*F29</f>
        <v>8835.319516234546</v>
      </c>
      <c r="H29" s="80"/>
    </row>
    <row r="30" spans="1:8" ht="12.75">
      <c r="A30" s="65" t="s">
        <v>5</v>
      </c>
      <c r="B30" s="144"/>
      <c r="C30" s="45"/>
      <c r="D30" s="144"/>
      <c r="E30" s="195"/>
      <c r="F30" s="74">
        <f>E30/E35</f>
        <v>0</v>
      </c>
      <c r="G30" s="212">
        <f>G35*F30</f>
        <v>0</v>
      </c>
      <c r="H30" s="80"/>
    </row>
    <row r="31" spans="1:8" ht="12.75">
      <c r="A31" s="65" t="s">
        <v>46</v>
      </c>
      <c r="B31" s="144"/>
      <c r="C31" s="45"/>
      <c r="D31" s="144"/>
      <c r="E31" s="195"/>
      <c r="F31" s="74">
        <f>E31/E35</f>
        <v>0</v>
      </c>
      <c r="G31" s="212">
        <f>G35*F31</f>
        <v>0</v>
      </c>
      <c r="H31" s="80"/>
    </row>
    <row r="32" spans="1:8" ht="12.75">
      <c r="A32" s="65" t="s">
        <v>44</v>
      </c>
      <c r="B32" s="78">
        <v>1505.586037690744</v>
      </c>
      <c r="C32" s="79"/>
      <c r="D32" s="73">
        <v>114</v>
      </c>
      <c r="E32" s="208">
        <v>14227.261224052592</v>
      </c>
      <c r="F32" s="74">
        <f>E32/E35</f>
        <v>0.0025467601633898163</v>
      </c>
      <c r="G32" s="212">
        <f>G35*F32</f>
        <v>774.4452889606774</v>
      </c>
      <c r="H32" s="76"/>
    </row>
    <row r="33" spans="1:8" ht="12.75">
      <c r="A33" s="65" t="s">
        <v>45</v>
      </c>
      <c r="B33" s="81">
        <v>6897</v>
      </c>
      <c r="C33" s="82"/>
      <c r="D33" s="83">
        <v>3444</v>
      </c>
      <c r="E33" s="209">
        <v>59801.332196672345</v>
      </c>
      <c r="F33" s="84">
        <f>E33/E35</f>
        <v>0.010704776425883593</v>
      </c>
      <c r="G33" s="213">
        <f>G35*F33</f>
        <v>3255.2196282857944</v>
      </c>
      <c r="H33" s="86"/>
    </row>
    <row r="34" spans="1:8" ht="12.75">
      <c r="A34" s="65"/>
      <c r="B34" s="87"/>
      <c r="C34" s="88"/>
      <c r="D34" s="89"/>
      <c r="E34" s="210"/>
      <c r="F34" s="87"/>
      <c r="G34" s="212"/>
      <c r="H34" s="71"/>
    </row>
    <row r="35" spans="1:8" ht="12.75">
      <c r="A35" s="65" t="s">
        <v>42</v>
      </c>
      <c r="B35" s="42"/>
      <c r="C35" s="89"/>
      <c r="D35" s="87"/>
      <c r="E35" s="211">
        <f>SUM(E26:E33)</f>
        <v>5586415.803330169</v>
      </c>
      <c r="F35" s="89">
        <f>SUM(F26:F33)</f>
        <v>1</v>
      </c>
      <c r="G35" s="214">
        <f>E14</f>
        <v>304090.38907294156</v>
      </c>
      <c r="H35" s="71"/>
    </row>
    <row r="36" spans="1:8" ht="12.75">
      <c r="A36" s="41"/>
      <c r="B36" s="42"/>
      <c r="C36" s="42"/>
      <c r="D36" s="42"/>
      <c r="E36" s="42"/>
      <c r="F36" s="42"/>
      <c r="G36" s="202">
        <f>SUM(G26:G33)</f>
        <v>304090.3890729416</v>
      </c>
      <c r="H36" s="91"/>
    </row>
    <row r="37" spans="1:7" ht="12.75">
      <c r="A37" s="52"/>
      <c r="B37" s="53"/>
      <c r="C37" s="53"/>
      <c r="D37" s="53"/>
      <c r="E37" s="53"/>
      <c r="F37" s="53"/>
      <c r="G37" s="54"/>
    </row>
    <row r="39" ht="15.75">
      <c r="A39" s="67" t="s">
        <v>57</v>
      </c>
    </row>
    <row r="40" ht="10.5" customHeight="1">
      <c r="A40" s="30"/>
    </row>
    <row r="41" ht="14.25">
      <c r="A41" s="149" t="s">
        <v>187</v>
      </c>
    </row>
    <row r="42" ht="9" customHeight="1">
      <c r="A42" s="36"/>
    </row>
    <row r="43" spans="1:4" ht="51.75" customHeight="1">
      <c r="A43" s="36"/>
      <c r="B43" s="27" t="s">
        <v>50</v>
      </c>
      <c r="C43" s="27" t="s">
        <v>51</v>
      </c>
      <c r="D43" s="27" t="s">
        <v>188</v>
      </c>
    </row>
    <row r="44" spans="1:3" ht="15">
      <c r="A44" s="36"/>
      <c r="B44" s="37" t="s">
        <v>49</v>
      </c>
      <c r="C44" s="37" t="s">
        <v>49</v>
      </c>
    </row>
    <row r="45" spans="1:4" ht="15">
      <c r="A45" s="36"/>
      <c r="B45" s="38">
        <f>'3. 1999 Data &amp; add 2002 MARR'!B45</f>
        <v>0.351</v>
      </c>
      <c r="C45" s="38">
        <f>1-B45</f>
        <v>0.649</v>
      </c>
      <c r="D45" s="39">
        <f>B45+C45</f>
        <v>1</v>
      </c>
    </row>
    <row r="46" spans="2:4" ht="13.5" customHeight="1">
      <c r="B46" s="27"/>
      <c r="C46" s="27"/>
      <c r="D46" s="27"/>
    </row>
    <row r="47" spans="1:4" ht="12.75">
      <c r="A47" t="s">
        <v>174</v>
      </c>
      <c r="B47" s="71">
        <f>D47*B45</f>
        <v>49860.37973774607</v>
      </c>
      <c r="C47" s="71">
        <f>D47*C45</f>
        <v>92191.98418745642</v>
      </c>
      <c r="D47" s="71">
        <f>G26</f>
        <v>142052.3639252025</v>
      </c>
    </row>
    <row r="48" spans="1:4" ht="12.75">
      <c r="A48" t="s">
        <v>64</v>
      </c>
      <c r="B48" s="71"/>
      <c r="C48" s="71"/>
      <c r="D48" s="71"/>
    </row>
    <row r="49" spans="2:4" ht="12.75">
      <c r="B49" s="71"/>
      <c r="C49" s="71"/>
      <c r="D49" s="71"/>
    </row>
    <row r="50" spans="1:2" ht="12.75">
      <c r="A50" t="s">
        <v>52</v>
      </c>
      <c r="B50" s="14">
        <f>C26</f>
        <v>105203225</v>
      </c>
    </row>
    <row r="52" spans="1:3" ht="12.75">
      <c r="A52" t="s">
        <v>53</v>
      </c>
      <c r="C52" s="40">
        <f>D26</f>
        <v>10450</v>
      </c>
    </row>
    <row r="54" spans="1:2" ht="12.75">
      <c r="A54" t="s">
        <v>54</v>
      </c>
      <c r="B54" s="92">
        <f>B47/B50</f>
        <v>0.0004739434531379249</v>
      </c>
    </row>
    <row r="55" ht="12.75">
      <c r="A55" t="s">
        <v>194</v>
      </c>
    </row>
    <row r="56" ht="12.75">
      <c r="A56" t="s">
        <v>195</v>
      </c>
    </row>
    <row r="58" spans="1:3" ht="12.75">
      <c r="A58" t="s">
        <v>56</v>
      </c>
      <c r="C58" s="93">
        <f>C47/C52/12</f>
        <v>0.7351832869813112</v>
      </c>
    </row>
    <row r="59" ht="12.75">
      <c r="A59" t="s">
        <v>196</v>
      </c>
    </row>
    <row r="60" ht="12.75">
      <c r="A60" t="s">
        <v>197</v>
      </c>
    </row>
    <row r="63" ht="15.75">
      <c r="A63" s="67" t="s">
        <v>58</v>
      </c>
    </row>
    <row r="64" ht="7.5" customHeight="1">
      <c r="A64" s="67"/>
    </row>
    <row r="65" ht="14.25">
      <c r="A65" s="149" t="s">
        <v>187</v>
      </c>
    </row>
    <row r="66" ht="8.25" customHeight="1">
      <c r="A66" s="36"/>
    </row>
    <row r="67" spans="1:4" ht="51">
      <c r="A67" s="36"/>
      <c r="B67" s="27" t="s">
        <v>50</v>
      </c>
      <c r="C67" s="27" t="s">
        <v>51</v>
      </c>
      <c r="D67" s="27" t="s">
        <v>188</v>
      </c>
    </row>
    <row r="68" spans="1:3" ht="13.5" customHeight="1">
      <c r="A68" s="36"/>
      <c r="B68" s="37" t="s">
        <v>49</v>
      </c>
      <c r="C68" s="37" t="s">
        <v>49</v>
      </c>
    </row>
    <row r="69" spans="1:4" ht="15">
      <c r="A69" s="36"/>
      <c r="B69" s="38">
        <f>'3. 1999 Data &amp; add 2002 MARR'!B68</f>
        <v>0.5043083243794382</v>
      </c>
      <c r="C69" s="38">
        <f>1-B69</f>
        <v>0.4956916756205618</v>
      </c>
      <c r="D69" s="39">
        <f>B69+C69</f>
        <v>1</v>
      </c>
    </row>
    <row r="70" spans="2:4" ht="12.75">
      <c r="B70" s="27"/>
      <c r="C70" s="27"/>
      <c r="D70" s="27"/>
    </row>
    <row r="71" spans="1:4" ht="12.75">
      <c r="A71" t="s">
        <v>174</v>
      </c>
      <c r="B71" s="71">
        <f>D71*B69</f>
        <v>33919.31245945078</v>
      </c>
      <c r="C71" s="71">
        <f>D71*C69</f>
        <v>33339.76461644162</v>
      </c>
      <c r="D71" s="71">
        <f>G27</f>
        <v>67259.0770758924</v>
      </c>
    </row>
    <row r="72" spans="1:4" ht="12.75">
      <c r="A72" t="s">
        <v>68</v>
      </c>
      <c r="B72" s="71"/>
      <c r="C72" s="71"/>
      <c r="D72" s="71"/>
    </row>
    <row r="73" spans="2:4" ht="12.75">
      <c r="B73" s="71"/>
      <c r="C73" s="71"/>
      <c r="D73" s="71"/>
    </row>
    <row r="74" spans="1:2" ht="12.75">
      <c r="A74" t="s">
        <v>52</v>
      </c>
      <c r="B74" s="14">
        <f>C27</f>
        <v>47608009.800000004</v>
      </c>
    </row>
    <row r="76" spans="1:3" ht="12.75">
      <c r="A76" t="s">
        <v>53</v>
      </c>
      <c r="C76" s="40">
        <f>D27</f>
        <v>1413</v>
      </c>
    </row>
    <row r="78" spans="1:2" ht="12.75">
      <c r="A78" t="s">
        <v>54</v>
      </c>
      <c r="B78" s="92">
        <f>B71/B74</f>
        <v>0.0007124707082263031</v>
      </c>
    </row>
    <row r="79" ht="12.75">
      <c r="A79" t="s">
        <v>194</v>
      </c>
    </row>
    <row r="80" ht="12.75">
      <c r="A80" t="s">
        <v>195</v>
      </c>
    </row>
    <row r="82" spans="1:3" ht="12.75">
      <c r="A82" t="s">
        <v>56</v>
      </c>
      <c r="C82" s="93">
        <f>C71/C76/12</f>
        <v>1.9662517466644032</v>
      </c>
    </row>
    <row r="83" ht="12.75">
      <c r="A83" t="s">
        <v>196</v>
      </c>
    </row>
    <row r="84" ht="12.75">
      <c r="A84" t="s">
        <v>197</v>
      </c>
    </row>
    <row r="85" spans="2:3" ht="12.75">
      <c r="B85" s="13"/>
      <c r="C85" s="13"/>
    </row>
    <row r="86" ht="12.75">
      <c r="C86" s="71"/>
    </row>
    <row r="87" ht="15.75">
      <c r="A87" s="67" t="s">
        <v>63</v>
      </c>
    </row>
    <row r="88" ht="9" customHeight="1">
      <c r="A88" s="67"/>
    </row>
    <row r="89" ht="14.25">
      <c r="A89" s="149" t="s">
        <v>187</v>
      </c>
    </row>
    <row r="90" ht="9" customHeight="1">
      <c r="A90" s="36"/>
    </row>
    <row r="91" spans="1:4" ht="51">
      <c r="A91" s="36"/>
      <c r="B91" s="27" t="s">
        <v>50</v>
      </c>
      <c r="C91" s="27" t="s">
        <v>51</v>
      </c>
      <c r="D91" s="27" t="s">
        <v>188</v>
      </c>
    </row>
    <row r="92" spans="1:3" ht="15">
      <c r="A92" s="36"/>
      <c r="B92" s="37" t="s">
        <v>49</v>
      </c>
      <c r="C92" s="37" t="s">
        <v>49</v>
      </c>
    </row>
    <row r="93" spans="1:4" ht="15">
      <c r="A93" s="36"/>
      <c r="B93" s="38">
        <f>'3. 1999 Data &amp; add 2002 MARR'!B92</f>
        <v>0.6266062489522383</v>
      </c>
      <c r="C93" s="38">
        <f>1-B93</f>
        <v>0.37339375104776173</v>
      </c>
      <c r="D93" s="39">
        <f>B93+C93</f>
        <v>1</v>
      </c>
    </row>
    <row r="94" spans="2:4" ht="12.75">
      <c r="B94" s="27"/>
      <c r="C94" s="27"/>
      <c r="D94" s="27"/>
    </row>
    <row r="95" spans="1:4" ht="12.75">
      <c r="A95" t="s">
        <v>174</v>
      </c>
      <c r="B95" s="71">
        <f>D95*B93</f>
        <v>51327.80149224635</v>
      </c>
      <c r="C95" s="71">
        <f>D95*C93</f>
        <v>30586.162146119314</v>
      </c>
      <c r="D95" s="71">
        <f>G28</f>
        <v>81913.96363836566</v>
      </c>
    </row>
    <row r="96" spans="1:4" ht="12.75">
      <c r="A96" t="s">
        <v>70</v>
      </c>
      <c r="B96" s="71"/>
      <c r="C96" s="71"/>
      <c r="D96" s="71"/>
    </row>
    <row r="97" spans="2:4" ht="12.75">
      <c r="B97" s="71"/>
      <c r="C97" s="71"/>
      <c r="D97" s="71"/>
    </row>
    <row r="98" spans="1:2" ht="12.75">
      <c r="A98" t="s">
        <v>65</v>
      </c>
      <c r="B98" s="14">
        <f>B28</f>
        <v>255977.33</v>
      </c>
    </row>
    <row r="100" spans="1:3" ht="12.75">
      <c r="A100" t="s">
        <v>53</v>
      </c>
      <c r="C100" s="40">
        <f>D28</f>
        <v>140</v>
      </c>
    </row>
    <row r="102" spans="1:2" ht="12.75">
      <c r="A102" t="s">
        <v>66</v>
      </c>
      <c r="B102" s="92">
        <f>B95/B98</f>
        <v>0.20051698129770457</v>
      </c>
    </row>
    <row r="103" ht="12.75">
      <c r="A103" t="s">
        <v>198</v>
      </c>
    </row>
    <row r="104" ht="12.75">
      <c r="A104" t="s">
        <v>195</v>
      </c>
    </row>
    <row r="106" spans="1:3" ht="12.75">
      <c r="A106" t="s">
        <v>56</v>
      </c>
      <c r="C106" s="93">
        <f>C95/C100/12</f>
        <v>18.206048896499592</v>
      </c>
    </row>
    <row r="107" ht="12.75">
      <c r="A107" t="s">
        <v>196</v>
      </c>
    </row>
    <row r="108" ht="12.75">
      <c r="A108" t="s">
        <v>197</v>
      </c>
    </row>
    <row r="109" spans="2:3" ht="12.75">
      <c r="B109" s="13"/>
      <c r="C109" s="13"/>
    </row>
    <row r="110" spans="2:4" ht="12.75">
      <c r="B110" s="71"/>
      <c r="C110" s="71"/>
      <c r="D110" s="71"/>
    </row>
    <row r="111" ht="15.75">
      <c r="A111" s="67" t="s">
        <v>67</v>
      </c>
    </row>
    <row r="112" ht="9" customHeight="1">
      <c r="A112" s="67"/>
    </row>
    <row r="113" ht="14.25">
      <c r="A113" s="149" t="s">
        <v>187</v>
      </c>
    </row>
    <row r="114" ht="6" customHeight="1">
      <c r="A114" s="36"/>
    </row>
    <row r="115" spans="1:4" ht="51">
      <c r="A115" s="36"/>
      <c r="B115" s="27" t="s">
        <v>50</v>
      </c>
      <c r="C115" s="27" t="s">
        <v>51</v>
      </c>
      <c r="D115" s="27" t="s">
        <v>188</v>
      </c>
    </row>
    <row r="116" spans="1:3" ht="15">
      <c r="A116" s="36"/>
      <c r="B116" s="37" t="s">
        <v>49</v>
      </c>
      <c r="C116" s="37" t="s">
        <v>49</v>
      </c>
    </row>
    <row r="117" spans="1:4" ht="15">
      <c r="A117" s="36"/>
      <c r="B117" s="38">
        <f>'3. 1999 Data &amp; add 2002 MARR'!B116</f>
        <v>0.7023292180186128</v>
      </c>
      <c r="C117" s="38">
        <f>1-B117</f>
        <v>0.2976707819813872</v>
      </c>
      <c r="D117" s="39">
        <f>B117+C117</f>
        <v>1</v>
      </c>
    </row>
    <row r="118" spans="2:4" ht="12.75">
      <c r="B118" s="27"/>
      <c r="C118" s="27"/>
      <c r="D118" s="27"/>
    </row>
    <row r="119" spans="1:4" ht="12.75">
      <c r="A119" t="s">
        <v>174</v>
      </c>
      <c r="B119" s="71">
        <f>D119*B117</f>
        <v>6205.303046781597</v>
      </c>
      <c r="C119" s="71">
        <f>D119*C117</f>
        <v>2630.0164694529485</v>
      </c>
      <c r="D119" s="71">
        <f>G29</f>
        <v>8835.319516234546</v>
      </c>
    </row>
    <row r="120" spans="1:4" ht="12.75">
      <c r="A120" t="s">
        <v>72</v>
      </c>
      <c r="B120" s="71"/>
      <c r="C120" s="71"/>
      <c r="D120" s="71"/>
    </row>
    <row r="121" spans="2:4" ht="12.75">
      <c r="B121" s="71"/>
      <c r="C121" s="71"/>
      <c r="D121" s="71"/>
    </row>
    <row r="122" spans="1:2" ht="12.75">
      <c r="A122" t="s">
        <v>65</v>
      </c>
      <c r="B122" s="14">
        <f>B29</f>
        <v>154413.14</v>
      </c>
    </row>
    <row r="124" spans="1:3" ht="12.75">
      <c r="A124" t="s">
        <v>53</v>
      </c>
      <c r="C124" s="40">
        <f>D29</f>
        <v>9</v>
      </c>
    </row>
    <row r="126" spans="1:2" ht="12.75">
      <c r="A126" t="s">
        <v>66</v>
      </c>
      <c r="B126" s="92">
        <f>B119/B122</f>
        <v>0.04018636656687116</v>
      </c>
    </row>
    <row r="127" ht="12.75">
      <c r="A127" t="s">
        <v>198</v>
      </c>
    </row>
    <row r="128" ht="12.75">
      <c r="A128" t="s">
        <v>195</v>
      </c>
    </row>
    <row r="130" spans="1:3" ht="12.75">
      <c r="A130" t="s">
        <v>56</v>
      </c>
      <c r="C130" s="93">
        <f>C119/C124/12</f>
        <v>24.35200434678656</v>
      </c>
    </row>
    <row r="131" ht="12.75">
      <c r="A131" t="s">
        <v>196</v>
      </c>
    </row>
    <row r="132" ht="12.75">
      <c r="A132" t="s">
        <v>197</v>
      </c>
    </row>
    <row r="133" spans="2:3" ht="12.75">
      <c r="B133" s="13"/>
      <c r="C133" s="13"/>
    </row>
    <row r="134" ht="16.5" customHeight="1" hidden="1" outlineLevel="2"/>
    <row r="135" ht="15.75" hidden="1" outlineLevel="2">
      <c r="A135" s="67" t="s">
        <v>69</v>
      </c>
    </row>
    <row r="136" ht="10.5" customHeight="1" hidden="1" outlineLevel="2">
      <c r="A136" s="67"/>
    </row>
    <row r="137" ht="14.25" hidden="1" outlineLevel="2">
      <c r="A137" s="149" t="s">
        <v>187</v>
      </c>
    </row>
    <row r="138" ht="6" customHeight="1" hidden="1" outlineLevel="2">
      <c r="A138" s="36"/>
    </row>
    <row r="139" spans="1:4" ht="51" hidden="1" outlineLevel="2">
      <c r="A139" s="36"/>
      <c r="B139" s="27" t="s">
        <v>50</v>
      </c>
      <c r="C139" s="27" t="s">
        <v>51</v>
      </c>
      <c r="D139" s="27" t="s">
        <v>188</v>
      </c>
    </row>
    <row r="140" spans="1:3" ht="15" hidden="1" outlineLevel="2">
      <c r="A140" s="36"/>
      <c r="B140" s="37" t="s">
        <v>49</v>
      </c>
      <c r="C140" s="37" t="s">
        <v>49</v>
      </c>
    </row>
    <row r="141" spans="1:4" ht="15" hidden="1" outlineLevel="2">
      <c r="A141" s="36"/>
      <c r="B141" s="38">
        <f>'3. 1999 Data &amp; add 2002 MARR'!B140</f>
        <v>0</v>
      </c>
      <c r="C141" s="38">
        <f>1-B141</f>
        <v>1</v>
      </c>
      <c r="D141" s="39">
        <f>B141+C141</f>
        <v>1</v>
      </c>
    </row>
    <row r="142" spans="2:4" ht="12.75" hidden="1" outlineLevel="2">
      <c r="B142" s="27"/>
      <c r="C142" s="27"/>
      <c r="D142" s="27"/>
    </row>
    <row r="143" spans="2:4" ht="12.75" hidden="1" outlineLevel="2">
      <c r="B143" s="27"/>
      <c r="C143" s="27"/>
      <c r="D143" s="27"/>
    </row>
    <row r="144" spans="1:4" ht="12.75" hidden="1" outlineLevel="2">
      <c r="A144" t="s">
        <v>174</v>
      </c>
      <c r="B144" s="71">
        <f>D144*B141</f>
        <v>0</v>
      </c>
      <c r="C144" s="71">
        <f>D144*C141</f>
        <v>0</v>
      </c>
      <c r="D144" s="71">
        <f>G30</f>
        <v>0</v>
      </c>
    </row>
    <row r="145" spans="1:4" ht="12.75" hidden="1" outlineLevel="2">
      <c r="A145" t="s">
        <v>74</v>
      </c>
      <c r="B145" s="71"/>
      <c r="C145" s="71"/>
      <c r="D145" s="71"/>
    </row>
    <row r="146" spans="2:4" ht="12.75" hidden="1" outlineLevel="2">
      <c r="B146" s="71"/>
      <c r="C146" s="71"/>
      <c r="D146" s="71"/>
    </row>
    <row r="147" spans="1:2" ht="12.75" hidden="1" outlineLevel="2">
      <c r="A147" t="s">
        <v>65</v>
      </c>
      <c r="B147" s="14">
        <f>B30</f>
        <v>0</v>
      </c>
    </row>
    <row r="148" ht="12.75" hidden="1" outlineLevel="2"/>
    <row r="149" spans="1:3" ht="12.75" hidden="1" outlineLevel="2">
      <c r="A149" t="s">
        <v>53</v>
      </c>
      <c r="C149" s="40">
        <f>D30</f>
        <v>0</v>
      </c>
    </row>
    <row r="150" ht="12.75" hidden="1" outlineLevel="2"/>
    <row r="151" spans="1:2" ht="12.75" hidden="1" outlineLevel="2">
      <c r="A151" t="s">
        <v>66</v>
      </c>
      <c r="B151" s="92" t="e">
        <f>B144/B147</f>
        <v>#DIV/0!</v>
      </c>
    </row>
    <row r="152" ht="12.75" hidden="1" outlineLevel="2">
      <c r="A152" t="s">
        <v>198</v>
      </c>
    </row>
    <row r="153" ht="12.75" hidden="1" outlineLevel="2">
      <c r="A153" t="s">
        <v>195</v>
      </c>
    </row>
    <row r="154" ht="12.75" hidden="1" outlineLevel="2"/>
    <row r="155" spans="1:3" ht="12.75" hidden="1" outlineLevel="2">
      <c r="A155" t="s">
        <v>56</v>
      </c>
      <c r="C155" s="93" t="e">
        <f>C144/C149/12</f>
        <v>#DIV/0!</v>
      </c>
    </row>
    <row r="156" ht="12.75" hidden="1" outlineLevel="2">
      <c r="A156" t="s">
        <v>196</v>
      </c>
    </row>
    <row r="157" ht="12.75" hidden="1" outlineLevel="2">
      <c r="A157" t="s">
        <v>197</v>
      </c>
    </row>
    <row r="158" spans="2:3" ht="12.75" hidden="1" outlineLevel="2">
      <c r="B158" s="13"/>
      <c r="C158" s="13"/>
    </row>
    <row r="159" ht="12.75" hidden="1" outlineLevel="2"/>
    <row r="160" ht="15.75" hidden="1" outlineLevel="2">
      <c r="A160" s="67" t="s">
        <v>71</v>
      </c>
    </row>
    <row r="161" ht="10.5" customHeight="1" hidden="1" outlineLevel="2">
      <c r="A161" s="67"/>
    </row>
    <row r="162" ht="14.25" hidden="1" outlineLevel="2">
      <c r="A162" s="149" t="s">
        <v>187</v>
      </c>
    </row>
    <row r="163" ht="9" customHeight="1" hidden="1" outlineLevel="2">
      <c r="A163" s="36"/>
    </row>
    <row r="164" spans="1:4" ht="51" hidden="1" outlineLevel="2">
      <c r="A164" s="36"/>
      <c r="B164" s="27" t="s">
        <v>50</v>
      </c>
      <c r="C164" s="27" t="s">
        <v>51</v>
      </c>
      <c r="D164" s="27" t="s">
        <v>188</v>
      </c>
    </row>
    <row r="165" spans="1:3" ht="15" hidden="1" outlineLevel="2">
      <c r="A165" s="36"/>
      <c r="B165" s="37" t="s">
        <v>49</v>
      </c>
      <c r="C165" s="37" t="s">
        <v>49</v>
      </c>
    </row>
    <row r="166" spans="1:4" ht="15" hidden="1" outlineLevel="2">
      <c r="A166" s="36"/>
      <c r="B166" s="38">
        <f>'3. 1999 Data &amp; add 2002 MARR'!B165</f>
        <v>0</v>
      </c>
      <c r="C166" s="38">
        <f>1-B166</f>
        <v>1</v>
      </c>
      <c r="D166" s="39">
        <f>B166+C166</f>
        <v>1</v>
      </c>
    </row>
    <row r="167" spans="2:4" ht="12.75" hidden="1" outlineLevel="2">
      <c r="B167" s="27"/>
      <c r="C167" s="27"/>
      <c r="D167" s="27"/>
    </row>
    <row r="168" spans="2:4" ht="12.75" hidden="1" outlineLevel="2">
      <c r="B168" s="27"/>
      <c r="C168" s="27"/>
      <c r="D168" s="27"/>
    </row>
    <row r="169" spans="1:4" ht="12.75" hidden="1" outlineLevel="2">
      <c r="A169" t="s">
        <v>174</v>
      </c>
      <c r="B169" s="71">
        <f>D169*B166</f>
        <v>0</v>
      </c>
      <c r="C169" s="71">
        <f>D169*C166</f>
        <v>0</v>
      </c>
      <c r="D169" s="71">
        <f>G31</f>
        <v>0</v>
      </c>
    </row>
    <row r="170" spans="1:4" ht="12.75" hidden="1" outlineLevel="2">
      <c r="A170" t="s">
        <v>75</v>
      </c>
      <c r="B170" s="71"/>
      <c r="C170" s="71"/>
      <c r="D170" s="71"/>
    </row>
    <row r="171" spans="2:4" ht="12.75" hidden="1" outlineLevel="2">
      <c r="B171" s="71"/>
      <c r="C171" s="71"/>
      <c r="D171" s="71"/>
    </row>
    <row r="172" spans="1:2" ht="12.75" hidden="1" outlineLevel="2">
      <c r="A172" t="s">
        <v>65</v>
      </c>
      <c r="B172" s="14">
        <f>B31</f>
        <v>0</v>
      </c>
    </row>
    <row r="173" ht="12.75" hidden="1" outlineLevel="2"/>
    <row r="174" spans="1:3" ht="12.75" hidden="1" outlineLevel="2">
      <c r="A174" t="s">
        <v>53</v>
      </c>
      <c r="C174" s="40">
        <f>D31</f>
        <v>0</v>
      </c>
    </row>
    <row r="175" ht="12.75" hidden="1" outlineLevel="2"/>
    <row r="176" spans="1:2" ht="12.75" hidden="1" outlineLevel="2">
      <c r="A176" t="s">
        <v>66</v>
      </c>
      <c r="B176" s="92" t="e">
        <f>B169/B172</f>
        <v>#DIV/0!</v>
      </c>
    </row>
    <row r="177" ht="12.75" hidden="1" outlineLevel="2">
      <c r="A177" t="s">
        <v>198</v>
      </c>
    </row>
    <row r="178" ht="12.75" hidden="1" outlineLevel="2">
      <c r="A178" t="s">
        <v>195</v>
      </c>
    </row>
    <row r="179" ht="12.75" hidden="1" outlineLevel="2"/>
    <row r="180" spans="1:3" ht="12.75" hidden="1" outlineLevel="2">
      <c r="A180" t="s">
        <v>56</v>
      </c>
      <c r="C180" s="93" t="e">
        <f>C169/C174/12</f>
        <v>#DIV/0!</v>
      </c>
    </row>
    <row r="181" ht="12.75" hidden="1" outlineLevel="2">
      <c r="A181" t="s">
        <v>196</v>
      </c>
    </row>
    <row r="182" ht="12.75" hidden="1" outlineLevel="2">
      <c r="A182" t="s">
        <v>197</v>
      </c>
    </row>
    <row r="183" ht="12.75" hidden="1" outlineLevel="2"/>
    <row r="184" ht="12.75" collapsed="1"/>
    <row r="185" ht="15.75">
      <c r="A185" s="67" t="s">
        <v>80</v>
      </c>
    </row>
    <row r="186" ht="6.75" customHeight="1">
      <c r="A186" s="67"/>
    </row>
    <row r="187" ht="14.25">
      <c r="A187" s="149" t="s">
        <v>187</v>
      </c>
    </row>
    <row r="188" ht="6.75" customHeight="1">
      <c r="A188" s="36"/>
    </row>
    <row r="189" spans="1:4" ht="51">
      <c r="A189" s="36"/>
      <c r="B189" s="27" t="s">
        <v>50</v>
      </c>
      <c r="C189" s="27" t="s">
        <v>51</v>
      </c>
      <c r="D189" s="27" t="s">
        <v>188</v>
      </c>
    </row>
    <row r="190" spans="1:3" ht="15">
      <c r="A190" s="36"/>
      <c r="B190" s="37" t="s">
        <v>49</v>
      </c>
      <c r="C190" s="37" t="s">
        <v>49</v>
      </c>
    </row>
    <row r="191" spans="1:4" ht="15">
      <c r="A191" s="36"/>
      <c r="B191" s="38">
        <f>'3. 1999 Data &amp; add 2002 MARR'!B190</f>
        <v>0.6</v>
      </c>
      <c r="C191" s="38">
        <f>1-B191</f>
        <v>0.4</v>
      </c>
      <c r="D191" s="39">
        <f>B191+C191</f>
        <v>1</v>
      </c>
    </row>
    <row r="192" spans="2:4" ht="12.75">
      <c r="B192" s="27"/>
      <c r="C192" s="27"/>
      <c r="D192" s="27"/>
    </row>
    <row r="193" spans="2:4" ht="12.75">
      <c r="B193" s="27"/>
      <c r="C193" s="27"/>
      <c r="D193" s="27"/>
    </row>
    <row r="194" spans="1:4" ht="12.75">
      <c r="A194" t="s">
        <v>174</v>
      </c>
      <c r="B194" s="71">
        <f>D194*B191</f>
        <v>464.6671733764064</v>
      </c>
      <c r="C194" s="71">
        <f>D194*C191</f>
        <v>309.778115584271</v>
      </c>
      <c r="D194" s="71">
        <f>G32</f>
        <v>774.4452889606774</v>
      </c>
    </row>
    <row r="195" spans="1:4" ht="12.75">
      <c r="A195" t="s">
        <v>169</v>
      </c>
      <c r="B195" s="71"/>
      <c r="C195" s="71"/>
      <c r="D195" s="71"/>
    </row>
    <row r="196" spans="2:4" ht="12.75">
      <c r="B196" s="71"/>
      <c r="C196" s="71"/>
      <c r="D196" s="71"/>
    </row>
    <row r="197" spans="1:2" ht="12.75">
      <c r="A197" t="s">
        <v>65</v>
      </c>
      <c r="B197" s="14">
        <f>B32</f>
        <v>1505.586037690744</v>
      </c>
    </row>
    <row r="199" spans="1:3" ht="12.75">
      <c r="A199" t="s">
        <v>53</v>
      </c>
      <c r="C199" s="40">
        <f>D32</f>
        <v>114</v>
      </c>
    </row>
    <row r="201" spans="1:2" ht="12.75">
      <c r="A201" t="s">
        <v>66</v>
      </c>
      <c r="B201" s="92">
        <f>B194/B197</f>
        <v>0.3086287742739095</v>
      </c>
    </row>
    <row r="202" ht="12.75">
      <c r="A202" t="s">
        <v>198</v>
      </c>
    </row>
    <row r="203" ht="12.75">
      <c r="A203" t="s">
        <v>195</v>
      </c>
    </row>
    <row r="205" spans="1:3" ht="12.75">
      <c r="A205" t="s">
        <v>56</v>
      </c>
      <c r="C205" s="93">
        <f>C194/C199/12</f>
        <v>0.22644599092417472</v>
      </c>
    </row>
    <row r="206" ht="12.75">
      <c r="A206" t="s">
        <v>196</v>
      </c>
    </row>
    <row r="207" ht="12.75">
      <c r="A207" t="s">
        <v>197</v>
      </c>
    </row>
    <row r="210" ht="15.75">
      <c r="A210" s="67" t="s">
        <v>73</v>
      </c>
    </row>
    <row r="211" ht="9.75" customHeight="1">
      <c r="A211" s="67"/>
    </row>
    <row r="212" ht="14.25">
      <c r="A212" s="149" t="s">
        <v>187</v>
      </c>
    </row>
    <row r="213" ht="9" customHeight="1">
      <c r="A213" s="36"/>
    </row>
    <row r="214" spans="1:4" ht="51">
      <c r="A214" s="36"/>
      <c r="B214" s="27" t="s">
        <v>50</v>
      </c>
      <c r="C214" s="27" t="s">
        <v>51</v>
      </c>
      <c r="D214" s="27" t="s">
        <v>188</v>
      </c>
    </row>
    <row r="215" spans="1:3" ht="15">
      <c r="A215" s="36"/>
      <c r="B215" s="37" t="s">
        <v>49</v>
      </c>
      <c r="C215" s="37" t="s">
        <v>49</v>
      </c>
    </row>
    <row r="216" spans="1:4" ht="15">
      <c r="A216" s="36"/>
      <c r="B216" s="38">
        <f>'3. 1999 Data &amp; add 2002 MARR'!B215</f>
        <v>0.2575632563316582</v>
      </c>
      <c r="C216" s="38">
        <f>1-B216</f>
        <v>0.7424367436683418</v>
      </c>
      <c r="D216" s="39">
        <f>B216+C216</f>
        <v>1</v>
      </c>
    </row>
    <row r="217" spans="2:4" ht="12.75">
      <c r="B217" s="27"/>
      <c r="C217" s="27"/>
      <c r="D217" s="27"/>
    </row>
    <row r="218" spans="2:4" ht="12.75">
      <c r="B218" s="27"/>
      <c r="C218" s="27"/>
      <c r="D218" s="27"/>
    </row>
    <row r="219" spans="1:4" ht="12.75">
      <c r="A219" t="s">
        <v>174</v>
      </c>
      <c r="B219" s="71">
        <f>D219*B216</f>
        <v>838.4249675360193</v>
      </c>
      <c r="C219" s="71">
        <f>D219*C216</f>
        <v>2416.794660749775</v>
      </c>
      <c r="D219" s="71">
        <f>G33</f>
        <v>3255.2196282857944</v>
      </c>
    </row>
    <row r="220" spans="1:4" ht="12.75">
      <c r="A220" t="s">
        <v>170</v>
      </c>
      <c r="B220" s="71"/>
      <c r="C220" s="71"/>
      <c r="D220" s="71"/>
    </row>
    <row r="221" spans="2:4" ht="12.75">
      <c r="B221" s="71"/>
      <c r="C221" s="71"/>
      <c r="D221" s="71"/>
    </row>
    <row r="222" spans="1:2" ht="12.75">
      <c r="A222" t="s">
        <v>65</v>
      </c>
      <c r="B222" s="14">
        <f>B33</f>
        <v>6897</v>
      </c>
    </row>
    <row r="224" spans="1:3" ht="12.75">
      <c r="A224" t="s">
        <v>81</v>
      </c>
      <c r="C224" s="40">
        <f>D33</f>
        <v>3444</v>
      </c>
    </row>
    <row r="226" spans="1:2" ht="12.75">
      <c r="A226" t="s">
        <v>66</v>
      </c>
      <c r="B226" s="92">
        <f>B219/B222</f>
        <v>0.12156371865101048</v>
      </c>
    </row>
    <row r="227" ht="12.75">
      <c r="A227" t="s">
        <v>198</v>
      </c>
    </row>
    <row r="228" ht="12.75">
      <c r="A228" t="s">
        <v>195</v>
      </c>
    </row>
    <row r="230" spans="1:3" ht="12.75">
      <c r="A230" t="s">
        <v>56</v>
      </c>
      <c r="C230" s="93">
        <f>C219/C224/12</f>
        <v>0.058478384164483525</v>
      </c>
    </row>
    <row r="231" ht="12.75">
      <c r="A231" t="s">
        <v>196</v>
      </c>
    </row>
    <row r="232" ht="12.75">
      <c r="A232" t="s">
        <v>197</v>
      </c>
    </row>
  </sheetData>
  <sheetProtection/>
  <printOptions horizontalCentered="1"/>
  <pageMargins left="0.5118110236220472" right="0.5118110236220472" top="0.984251968503937" bottom="0.7874015748031497" header="0.5118110236220472" footer="0.5118110236220472"/>
  <pageSetup fitToHeight="8" horizontalDpi="600" verticalDpi="600" orientation="portrait" scale="70" r:id="rId1"/>
  <headerFooter alignWithMargins="0">
    <oddHeader>&amp;ROrillia Power Distribution Corporation
EB-2011-0191
Filed: October 28, 2011
Appendix K</oddHeader>
    <oddFooter>&amp;C&amp;F
&amp;A&amp;RPage &amp;P
of &amp;N</oddFooter>
  </headerFooter>
  <rowBreaks count="3" manualBreakCount="3">
    <brk id="61" max="255" man="1"/>
    <brk id="109" max="255" man="1"/>
    <brk id="208" max="7" man="1"/>
  </rowBreaks>
</worksheet>
</file>

<file path=xl/worksheets/sheet7.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F35" sqref="F35"/>
    </sheetView>
  </sheetViews>
  <sheetFormatPr defaultColWidth="9.140625" defaultRowHeight="12.75" outlineLevelRow="1"/>
  <cols>
    <col min="1" max="1" width="38.28125" style="0" customWidth="1"/>
    <col min="2" max="2" width="14.421875" style="0" customWidth="1"/>
    <col min="3" max="3" width="14.7109375" style="0" customWidth="1"/>
    <col min="4" max="4" width="19.140625" style="0" customWidth="1"/>
    <col min="5" max="5" width="19.7109375" style="0" customWidth="1"/>
    <col min="6" max="6" width="22.140625" style="0" customWidth="1"/>
    <col min="7" max="7" width="14.00390625" style="0" customWidth="1"/>
    <col min="8" max="8" width="2.28125" style="0" customWidth="1"/>
  </cols>
  <sheetData>
    <row r="1" ht="18">
      <c r="A1" s="17" t="s">
        <v>175</v>
      </c>
    </row>
    <row r="3" spans="1:6" ht="18">
      <c r="A3" s="130" t="s">
        <v>0</v>
      </c>
      <c r="B3" s="222" t="str">
        <f>'1. 2001 Approved Rate Schedule'!B3</f>
        <v>ORILLIA POWER DISTRIBUTION CORPORATION</v>
      </c>
      <c r="C3" s="223"/>
      <c r="D3" s="218"/>
      <c r="E3" s="130" t="s">
        <v>1</v>
      </c>
      <c r="F3" s="221" t="str">
        <f>'1. 2001 Approved Rate Schedule'!F3</f>
        <v>ED-1999-0084</v>
      </c>
    </row>
    <row r="4" spans="1:6" ht="18">
      <c r="A4" s="130" t="s">
        <v>3</v>
      </c>
      <c r="B4" s="222" t="str">
        <f>'1. 2001 Approved Rate Schedule'!B4</f>
        <v>Pat Hurley, Treasurer</v>
      </c>
      <c r="C4" s="223"/>
      <c r="D4" s="218"/>
      <c r="E4" s="130" t="s">
        <v>4</v>
      </c>
      <c r="F4" s="221" t="str">
        <f>'1. 2001 Approved Rate Schedule'!F4</f>
        <v>705-326-2495 x 222</v>
      </c>
    </row>
    <row r="5" spans="1:4" ht="18">
      <c r="A5" s="30" t="s">
        <v>33</v>
      </c>
      <c r="B5" s="222" t="str">
        <f>'1. 2001 Approved Rate Schedule'!B5</f>
        <v>phurley@orilliapower.ca</v>
      </c>
      <c r="C5" s="223"/>
      <c r="D5" s="218"/>
    </row>
    <row r="6" spans="1:4" ht="18">
      <c r="A6" s="130" t="s">
        <v>2</v>
      </c>
      <c r="B6" s="218">
        <f>'1. 2001 Approved Rate Schedule'!B6</f>
        <v>2</v>
      </c>
      <c r="C6" s="223"/>
      <c r="D6" s="218"/>
    </row>
    <row r="7" spans="1:4" ht="18">
      <c r="A7" s="30" t="s">
        <v>34</v>
      </c>
      <c r="B7" s="224">
        <f>'1. 2001 Approved Rate Schedule'!B7</f>
        <v>37314</v>
      </c>
      <c r="C7" s="223"/>
      <c r="D7" s="218"/>
    </row>
    <row r="8" ht="18">
      <c r="C8" s="17"/>
    </row>
    <row r="9" ht="14.25">
      <c r="A9" s="149" t="s">
        <v>190</v>
      </c>
    </row>
    <row r="10" ht="14.25">
      <c r="A10" s="149" t="s">
        <v>189</v>
      </c>
    </row>
    <row r="14" spans="1:7" ht="18">
      <c r="A14" s="114"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0.009502327981927116</v>
      </c>
      <c r="C16" s="16"/>
      <c r="D16" s="19"/>
      <c r="E16" s="16"/>
      <c r="F16" s="94"/>
      <c r="G16" s="22"/>
      <c r="H16" s="22"/>
    </row>
    <row r="17" spans="2:7" ht="12.75">
      <c r="B17" s="16"/>
      <c r="C17" s="16"/>
      <c r="D17" s="19"/>
      <c r="E17" s="16"/>
      <c r="F17" s="94"/>
      <c r="G17" s="16"/>
    </row>
    <row r="18" spans="1:8" ht="12.75">
      <c r="A18" t="s">
        <v>114</v>
      </c>
      <c r="B18" s="22">
        <f>('4. 2002MARR Base Rate Schedule'!B18)+('6. 2001PILs DefAcct Adder Calc'!C58)</f>
        <v>14.535672935019537</v>
      </c>
      <c r="C18" s="16"/>
      <c r="D18" s="19"/>
      <c r="E18" s="16"/>
      <c r="F18" s="94"/>
      <c r="G18" s="93"/>
      <c r="H18" s="22"/>
    </row>
    <row r="19" spans="2:7" ht="12.75">
      <c r="B19" s="16"/>
      <c r="C19" s="16"/>
      <c r="D19" s="19"/>
      <c r="E19" s="16"/>
      <c r="F19" s="16"/>
      <c r="G19" s="16"/>
    </row>
    <row r="20" spans="1:7" ht="12.75">
      <c r="A20" t="s">
        <v>9</v>
      </c>
      <c r="B20" s="22">
        <f>'1. 2001 Approved Rate Schedule'!B20</f>
        <v>0.0586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4" t="s">
        <v>10</v>
      </c>
      <c r="B24" s="18"/>
      <c r="C24" s="7"/>
      <c r="D24" s="16"/>
      <c r="E24" s="16"/>
      <c r="F24" s="16"/>
      <c r="G24" s="16"/>
    </row>
    <row r="25" spans="2:7" ht="12.75">
      <c r="B25" s="16"/>
      <c r="C25" s="16"/>
      <c r="D25" s="16"/>
      <c r="E25" s="16"/>
      <c r="F25" s="16"/>
      <c r="G25" s="16"/>
    </row>
    <row r="26" spans="1:7" ht="12.75">
      <c r="A26" t="s">
        <v>8</v>
      </c>
      <c r="B26" s="22">
        <v>0</v>
      </c>
      <c r="C26" s="16"/>
      <c r="D26" s="16"/>
      <c r="E26" s="16"/>
      <c r="F26" s="16"/>
      <c r="G26" s="16"/>
    </row>
    <row r="27" spans="2:7" ht="12.75">
      <c r="B27" s="16"/>
      <c r="C27" s="16"/>
      <c r="D27" s="16"/>
      <c r="E27" s="16"/>
      <c r="F27" s="16"/>
      <c r="G27" s="16"/>
    </row>
    <row r="28" spans="1:7" ht="12.75">
      <c r="A28" t="s">
        <v>114</v>
      </c>
      <c r="B28" s="22">
        <v>0</v>
      </c>
      <c r="C28" s="16"/>
      <c r="D28" s="16"/>
      <c r="E28" s="16"/>
      <c r="F28" s="16"/>
      <c r="G28" s="16"/>
    </row>
    <row r="29" spans="2:7" ht="12.75">
      <c r="B29" s="19"/>
      <c r="C29" s="16"/>
      <c r="D29" s="16"/>
      <c r="E29" s="16"/>
      <c r="F29" s="16"/>
      <c r="G29" s="16"/>
    </row>
    <row r="30" spans="1:7" ht="12.75">
      <c r="A30" t="s">
        <v>11</v>
      </c>
      <c r="B30" s="116" t="s">
        <v>12</v>
      </c>
      <c r="C30" s="116" t="s">
        <v>13</v>
      </c>
      <c r="D30" s="117" t="s">
        <v>14</v>
      </c>
      <c r="E30" s="116" t="s">
        <v>15</v>
      </c>
      <c r="F30" s="16"/>
      <c r="G30" s="16"/>
    </row>
    <row r="31" spans="2:7" ht="12.75">
      <c r="B31" s="116"/>
      <c r="C31" s="116" t="s">
        <v>16</v>
      </c>
      <c r="D31" s="117"/>
      <c r="E31" s="116" t="s">
        <v>16</v>
      </c>
      <c r="F31" s="16"/>
      <c r="G31" s="16"/>
    </row>
    <row r="32" spans="2:7" ht="12.75">
      <c r="B32" s="116" t="s">
        <v>17</v>
      </c>
      <c r="C32" s="116" t="s">
        <v>17</v>
      </c>
      <c r="D32" s="117" t="s">
        <v>17</v>
      </c>
      <c r="E32" s="116" t="s">
        <v>17</v>
      </c>
      <c r="F32" s="16"/>
      <c r="G32" s="16"/>
    </row>
    <row r="33" spans="2:7" ht="12.75">
      <c r="B33" s="116">
        <f>'1. 2001 Approved Rate Schedule'!B33</f>
        <v>0</v>
      </c>
      <c r="C33" s="116">
        <f>'1. 2001 Approved Rate Schedule'!C33</f>
        <v>0</v>
      </c>
      <c r="D33" s="116">
        <f>'1. 2001 Approved Rate Schedule'!D33</f>
        <v>0</v>
      </c>
      <c r="E33" s="116">
        <f>'1. 2001 Approved Rate Schedule'!E33</f>
        <v>0</v>
      </c>
      <c r="F33" s="16"/>
      <c r="G33" s="16"/>
    </row>
    <row r="34" spans="2:7" ht="12.75">
      <c r="B34" s="116"/>
      <c r="C34" s="116"/>
      <c r="D34" s="116"/>
      <c r="E34" s="116"/>
      <c r="F34" s="16"/>
      <c r="G34" s="16"/>
    </row>
    <row r="35" spans="2:7" ht="12.75">
      <c r="B35" s="16"/>
      <c r="C35" s="16"/>
      <c r="D35" s="19"/>
      <c r="E35" s="16"/>
      <c r="F35" s="16"/>
      <c r="G35" s="16"/>
    </row>
    <row r="36" spans="2:7" ht="12.75">
      <c r="B36" s="16"/>
      <c r="C36" s="16"/>
      <c r="D36" s="19"/>
      <c r="E36" s="16"/>
      <c r="F36" s="16"/>
      <c r="G36" s="16"/>
    </row>
    <row r="37" spans="1:7" ht="18">
      <c r="A37" s="114"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0.0117979265345334</v>
      </c>
      <c r="C39" s="16"/>
      <c r="D39" s="19"/>
      <c r="E39" s="16"/>
      <c r="F39" s="23"/>
      <c r="G39" s="23"/>
      <c r="H39" s="22"/>
    </row>
    <row r="40" spans="2:7" ht="12.75">
      <c r="B40" s="16"/>
      <c r="C40" s="16"/>
      <c r="D40" s="19"/>
      <c r="E40" s="16"/>
      <c r="F40" s="23"/>
      <c r="G40" s="23"/>
    </row>
    <row r="41" spans="1:8" ht="12.75">
      <c r="A41" t="s">
        <v>114</v>
      </c>
      <c r="B41" s="22">
        <f>('4. 2002MARR Base Rate Schedule'!B41)+('6. 2001PILs DefAcct Adder Calc'!C82)</f>
        <v>34.04636713432744</v>
      </c>
      <c r="C41" s="16"/>
      <c r="D41" s="19"/>
      <c r="E41" s="16"/>
      <c r="F41" s="23"/>
      <c r="G41" s="23"/>
      <c r="H41" s="22"/>
    </row>
    <row r="42" spans="2:7" ht="12.75">
      <c r="B42" s="16"/>
      <c r="C42" s="16"/>
      <c r="D42" s="19"/>
      <c r="E42" s="16"/>
      <c r="F42" s="16"/>
      <c r="G42" s="16"/>
    </row>
    <row r="43" spans="1:7" ht="12.75">
      <c r="A43" t="s">
        <v>9</v>
      </c>
      <c r="B43" s="23">
        <f>'1. 2001 Approved Rate Schedule'!B43</f>
        <v>0.0586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4" t="s">
        <v>19</v>
      </c>
      <c r="B47" s="18"/>
      <c r="C47" s="7"/>
      <c r="D47" s="19"/>
      <c r="E47" s="16"/>
      <c r="F47" s="16"/>
      <c r="G47" s="16"/>
    </row>
    <row r="48" spans="2:7" ht="12.75">
      <c r="B48" s="16"/>
      <c r="C48" s="16"/>
      <c r="D48" s="19"/>
      <c r="E48" s="16"/>
      <c r="F48" s="16"/>
      <c r="G48" s="16"/>
    </row>
    <row r="49" spans="1:7" ht="12.75">
      <c r="A49" t="s">
        <v>8</v>
      </c>
      <c r="B49" s="22">
        <v>0</v>
      </c>
      <c r="C49" s="16"/>
      <c r="D49" s="19"/>
      <c r="E49" s="16"/>
      <c r="F49" s="16"/>
      <c r="G49" s="16"/>
    </row>
    <row r="50" spans="2:7" ht="12.75">
      <c r="B50" s="16"/>
      <c r="C50" s="16"/>
      <c r="D50" s="19"/>
      <c r="E50" s="16"/>
      <c r="F50" s="16"/>
      <c r="G50" s="16"/>
    </row>
    <row r="51" spans="1:7" ht="12.75">
      <c r="A51" t="s">
        <v>114</v>
      </c>
      <c r="B51" s="22">
        <v>0</v>
      </c>
      <c r="C51" s="16"/>
      <c r="D51" s="19"/>
      <c r="E51" s="16"/>
      <c r="F51" s="16"/>
      <c r="G51" s="16"/>
    </row>
    <row r="52" spans="2:7" ht="12.75">
      <c r="B52" s="16"/>
      <c r="C52" s="16"/>
      <c r="D52" s="19"/>
      <c r="E52" s="16"/>
      <c r="F52" s="16"/>
      <c r="G52" s="16"/>
    </row>
    <row r="53" spans="1:7" ht="12.75">
      <c r="A53" t="s">
        <v>11</v>
      </c>
      <c r="B53" s="116" t="s">
        <v>12</v>
      </c>
      <c r="C53" s="116" t="s">
        <v>13</v>
      </c>
      <c r="D53" s="117" t="s">
        <v>14</v>
      </c>
      <c r="E53" s="116" t="s">
        <v>15</v>
      </c>
      <c r="F53" s="16"/>
      <c r="G53" s="16"/>
    </row>
    <row r="54" spans="2:7" ht="12.75">
      <c r="B54" s="116"/>
      <c r="C54" s="116" t="s">
        <v>16</v>
      </c>
      <c r="D54" s="117"/>
      <c r="E54" s="116" t="s">
        <v>16</v>
      </c>
      <c r="F54" s="16"/>
      <c r="G54" s="16"/>
    </row>
    <row r="55" spans="2:7" ht="12.75">
      <c r="B55" s="116" t="s">
        <v>17</v>
      </c>
      <c r="C55" s="116" t="s">
        <v>17</v>
      </c>
      <c r="D55" s="117" t="s">
        <v>17</v>
      </c>
      <c r="E55" s="116" t="s">
        <v>17</v>
      </c>
      <c r="F55" s="16"/>
      <c r="G55" s="16"/>
    </row>
    <row r="56" spans="2:7" ht="12.75">
      <c r="B56" s="116">
        <f>'1. 2001 Approved Rate Schedule'!B56</f>
        <v>0</v>
      </c>
      <c r="C56" s="116">
        <f>'1. 2001 Approved Rate Schedule'!C56</f>
        <v>0</v>
      </c>
      <c r="D56" s="116">
        <f>'1. 2001 Approved Rate Schedule'!D56</f>
        <v>0</v>
      </c>
      <c r="E56" s="11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4"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3.8514231461053017</v>
      </c>
      <c r="C62" s="16"/>
      <c r="D62" s="19"/>
      <c r="E62" s="16"/>
      <c r="F62" s="16"/>
      <c r="G62" s="16"/>
    </row>
    <row r="63" spans="2:7" ht="12.75">
      <c r="B63" s="16"/>
      <c r="C63" s="16"/>
      <c r="D63" s="19"/>
      <c r="E63" s="16"/>
      <c r="F63" s="16"/>
      <c r="G63" s="16"/>
    </row>
    <row r="64" spans="1:7" ht="12.75">
      <c r="A64" t="s">
        <v>114</v>
      </c>
      <c r="B64" s="22">
        <f>('4. 2002MARR Base Rate Schedule'!B64)+('6. 2001PILs DefAcct Adder Calc'!C106)</f>
        <v>342.42482380686346</v>
      </c>
      <c r="C64" s="16"/>
      <c r="D64" s="19"/>
      <c r="E64" s="16"/>
      <c r="F64" s="16"/>
      <c r="G64" s="16"/>
    </row>
    <row r="65" spans="2:7" ht="12.75">
      <c r="B65" s="16"/>
      <c r="C65" s="16"/>
      <c r="D65" s="19"/>
      <c r="E65" s="16"/>
      <c r="F65" s="16"/>
      <c r="G65" s="16"/>
    </row>
    <row r="66" spans="1:7" ht="12.75">
      <c r="A66" t="s">
        <v>23</v>
      </c>
      <c r="B66" s="23">
        <f>'1. 2001 Approved Rate Schedule'!B66</f>
        <v>5.7218</v>
      </c>
      <c r="C66" s="16"/>
      <c r="D66" s="19"/>
      <c r="E66" s="16"/>
      <c r="F66" s="16"/>
      <c r="G66" s="16"/>
    </row>
    <row r="67" spans="2:7" ht="12.75">
      <c r="B67" s="16"/>
      <c r="C67" s="16"/>
      <c r="D67" s="19"/>
      <c r="E67" s="16"/>
      <c r="F67" s="16"/>
      <c r="G67" s="16"/>
    </row>
    <row r="68" spans="1:7" ht="12.75">
      <c r="A68" t="s">
        <v>9</v>
      </c>
      <c r="B68" s="23">
        <f>'1. 2001 Approved Rate Schedule'!B68</f>
        <v>0.0412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4" t="s">
        <v>24</v>
      </c>
      <c r="B72" s="18"/>
      <c r="C72" s="7"/>
      <c r="D72" s="19"/>
      <c r="E72" s="16"/>
      <c r="F72" s="16"/>
      <c r="G72" s="16"/>
    </row>
    <row r="73" spans="1:7" ht="18">
      <c r="A73" s="17"/>
      <c r="B73" s="16"/>
      <c r="C73" s="16"/>
      <c r="D73" s="19"/>
      <c r="E73" s="16"/>
      <c r="F73" s="16"/>
      <c r="G73" s="16"/>
    </row>
    <row r="74" spans="1:7" ht="12.75">
      <c r="A74" t="s">
        <v>21</v>
      </c>
      <c r="B74" s="22">
        <f>('4. 2002MARR Base Rate Schedule'!B74)+('6. 2001PILs DefAcct Adder Calc'!B126)</f>
        <v>1.1061543421139168</v>
      </c>
      <c r="C74" s="16"/>
      <c r="D74" s="19"/>
      <c r="E74" s="16"/>
      <c r="F74" s="16"/>
      <c r="G74" s="16"/>
    </row>
    <row r="75" spans="2:7" ht="12.75">
      <c r="B75" s="16"/>
      <c r="C75" s="16"/>
      <c r="D75" s="19"/>
      <c r="E75" s="16"/>
      <c r="F75" s="16"/>
      <c r="G75" s="16"/>
    </row>
    <row r="76" spans="1:7" ht="12.75">
      <c r="A76" t="s">
        <v>114</v>
      </c>
      <c r="B76" s="22">
        <f>('4. 2002MARR Base Rate Schedule'!B76)+('6. 2001PILs DefAcct Adder Calc'!C130)</f>
        <v>688.1726022636562</v>
      </c>
      <c r="C76" s="16"/>
      <c r="D76" s="19"/>
      <c r="E76" s="16"/>
      <c r="F76" s="16"/>
      <c r="G76" s="16"/>
    </row>
    <row r="77" spans="2:7" ht="12.75">
      <c r="B77" s="16"/>
      <c r="C77" s="16"/>
      <c r="D77" s="19"/>
      <c r="E77" s="16"/>
      <c r="F77" s="16"/>
      <c r="G77" s="16"/>
    </row>
    <row r="78" spans="1:7" ht="12.75">
      <c r="A78" t="s">
        <v>11</v>
      </c>
      <c r="B78" s="116" t="s">
        <v>12</v>
      </c>
      <c r="C78" s="116" t="s">
        <v>14</v>
      </c>
      <c r="D78" s="116" t="s">
        <v>12</v>
      </c>
      <c r="E78" s="116" t="s">
        <v>13</v>
      </c>
      <c r="F78" s="117" t="s">
        <v>14</v>
      </c>
      <c r="G78" s="116" t="s">
        <v>15</v>
      </c>
    </row>
    <row r="79" spans="2:7" ht="12.75">
      <c r="B79" s="116"/>
      <c r="C79" s="116"/>
      <c r="D79" s="116"/>
      <c r="E79" s="116" t="s">
        <v>16</v>
      </c>
      <c r="F79" s="117"/>
      <c r="G79" s="116" t="s">
        <v>16</v>
      </c>
    </row>
    <row r="80" spans="2:7" ht="12.75">
      <c r="B80" s="116" t="s">
        <v>25</v>
      </c>
      <c r="C80" s="116" t="s">
        <v>25</v>
      </c>
      <c r="D80" s="116" t="s">
        <v>17</v>
      </c>
      <c r="E80" s="116" t="s">
        <v>17</v>
      </c>
      <c r="F80" s="117" t="s">
        <v>17</v>
      </c>
      <c r="G80" s="116" t="s">
        <v>17</v>
      </c>
    </row>
    <row r="81" spans="1:7" ht="18">
      <c r="A81" s="17"/>
      <c r="B81" s="116">
        <f>'1. 2001 Approved Rate Schedule'!B81</f>
        <v>7.89</v>
      </c>
      <c r="C81" s="116">
        <f>'1. 2001 Approved Rate Schedule'!C81</f>
        <v>6.24</v>
      </c>
      <c r="D81" s="116">
        <f>'1. 2001 Approved Rate Schedule'!D81</f>
        <v>0.0713</v>
      </c>
      <c r="E81" s="116">
        <f>'1. 2001 Approved Rate Schedule'!E81</f>
        <v>0.0418</v>
      </c>
      <c r="F81" s="116">
        <f>'1. 2001 Approved Rate Schedule'!F81</f>
        <v>0.0599</v>
      </c>
      <c r="G81" s="116">
        <f>'1. 2001 Approved Rate Schedule'!G81</f>
        <v>0.0305</v>
      </c>
    </row>
    <row r="82" spans="1:7" ht="12.75" customHeight="1">
      <c r="A82" s="17"/>
      <c r="B82" s="116"/>
      <c r="C82" s="116"/>
      <c r="D82" s="116"/>
      <c r="E82" s="116"/>
      <c r="F82" s="116"/>
      <c r="G82" s="116"/>
    </row>
    <row r="83" spans="1:7" ht="12" customHeight="1">
      <c r="A83" s="17"/>
      <c r="B83" s="116"/>
      <c r="C83" s="116"/>
      <c r="D83" s="116"/>
      <c r="E83" s="116"/>
      <c r="F83" s="116"/>
      <c r="G83" s="116"/>
    </row>
    <row r="84" spans="1:7" ht="12" customHeight="1" hidden="1" outlineLevel="1">
      <c r="A84" s="17"/>
      <c r="B84" s="16"/>
      <c r="C84" s="16"/>
      <c r="D84" s="19"/>
      <c r="E84" s="16"/>
      <c r="F84" s="16"/>
      <c r="G84" s="16"/>
    </row>
    <row r="85" spans="1:7" ht="18" hidden="1" outlineLevel="1">
      <c r="A85" s="114" t="s">
        <v>26</v>
      </c>
      <c r="B85" s="16"/>
      <c r="C85" s="16"/>
      <c r="D85" s="19"/>
      <c r="E85" s="16"/>
      <c r="F85" s="16"/>
      <c r="G85" s="16"/>
    </row>
    <row r="86" spans="2:7" ht="12.75" hidden="1" outlineLevel="1">
      <c r="B86" s="16"/>
      <c r="C86" s="16"/>
      <c r="D86" s="19"/>
      <c r="E86" s="16"/>
      <c r="F86" s="16"/>
      <c r="G86" s="16"/>
    </row>
    <row r="87" spans="1:7" ht="12.75" hidden="1" outlineLevel="1">
      <c r="A87" t="s">
        <v>21</v>
      </c>
      <c r="B87" s="22" t="e">
        <f>('4. 2002MARR Base Rate Schedule'!B87)+('6. 2001PILs DefAcct Adder Calc'!B151)</f>
        <v>#DIV/0!</v>
      </c>
      <c r="C87" s="16"/>
      <c r="D87" s="19"/>
      <c r="E87" s="16"/>
      <c r="F87" s="16"/>
      <c r="G87" s="16"/>
    </row>
    <row r="88" spans="2:7" ht="12.75" hidden="1" outlineLevel="1">
      <c r="B88" s="16"/>
      <c r="C88" s="16"/>
      <c r="D88" s="19"/>
      <c r="E88" s="16"/>
      <c r="F88" s="16"/>
      <c r="G88" s="16"/>
    </row>
    <row r="89" spans="1:7" ht="12.75" hidden="1" outlineLevel="1">
      <c r="A89" t="s">
        <v>114</v>
      </c>
      <c r="B89" s="22" t="e">
        <f>('4. 2002MARR Base Rate Schedule'!B89)+('6. 2001PILs DefAcct Adder Calc'!C155)</f>
        <v>#DIV/0!</v>
      </c>
      <c r="C89" s="16"/>
      <c r="D89" s="19"/>
      <c r="E89" s="16"/>
      <c r="F89" s="16"/>
      <c r="G89" s="16"/>
    </row>
    <row r="90" spans="2:7" ht="12.75" hidden="1" outlineLevel="1">
      <c r="B90" s="16"/>
      <c r="C90" s="16"/>
      <c r="D90" s="19"/>
      <c r="E90" s="16"/>
      <c r="F90" s="16"/>
      <c r="G90" s="16"/>
    </row>
    <row r="91" spans="1:7" ht="12.75" hidden="1" outlineLevel="1">
      <c r="A91" t="s">
        <v>11</v>
      </c>
      <c r="B91" s="116" t="s">
        <v>12</v>
      </c>
      <c r="C91" s="116" t="s">
        <v>14</v>
      </c>
      <c r="D91" s="116" t="s">
        <v>12</v>
      </c>
      <c r="E91" s="116" t="s">
        <v>13</v>
      </c>
      <c r="F91" s="117" t="s">
        <v>14</v>
      </c>
      <c r="G91" s="116" t="s">
        <v>15</v>
      </c>
    </row>
    <row r="92" spans="2:7" ht="12.75" hidden="1" outlineLevel="1">
      <c r="B92" s="116"/>
      <c r="C92" s="116"/>
      <c r="D92" s="116"/>
      <c r="E92" s="116" t="s">
        <v>16</v>
      </c>
      <c r="F92" s="117"/>
      <c r="G92" s="116" t="s">
        <v>16</v>
      </c>
    </row>
    <row r="93" spans="2:7" ht="12.75" hidden="1" outlineLevel="1">
      <c r="B93" s="116" t="s">
        <v>25</v>
      </c>
      <c r="C93" s="116" t="s">
        <v>25</v>
      </c>
      <c r="D93" s="116" t="s">
        <v>17</v>
      </c>
      <c r="E93" s="116" t="s">
        <v>17</v>
      </c>
      <c r="F93" s="117" t="s">
        <v>17</v>
      </c>
      <c r="G93" s="116" t="s">
        <v>17</v>
      </c>
    </row>
    <row r="94" spans="1:7" ht="12.75" hidden="1" outlineLevel="1">
      <c r="A94" s="5"/>
      <c r="B94" s="116">
        <f>'1. 2001 Approved Rate Schedule'!B94</f>
        <v>0</v>
      </c>
      <c r="C94" s="116">
        <f>'1. 2001 Approved Rate Schedule'!C94</f>
        <v>0</v>
      </c>
      <c r="D94" s="116">
        <f>'1. 2001 Approved Rate Schedule'!D94</f>
        <v>0</v>
      </c>
      <c r="E94" s="116">
        <f>'1. 2001 Approved Rate Schedule'!E94</f>
        <v>0</v>
      </c>
      <c r="F94" s="116">
        <f>'1. 2001 Approved Rate Schedule'!F94</f>
        <v>0</v>
      </c>
      <c r="G94" s="116">
        <f>'1. 2001 Approved Rate Schedule'!G94</f>
        <v>0</v>
      </c>
    </row>
    <row r="95" spans="2:7" ht="12.75" hidden="1" outlineLevel="1">
      <c r="B95" s="16"/>
      <c r="C95" s="16"/>
      <c r="D95" s="19"/>
      <c r="E95" s="16"/>
      <c r="F95" s="16"/>
      <c r="G95" s="16"/>
    </row>
    <row r="96" spans="2:7" ht="12.75" hidden="1" outlineLevel="1">
      <c r="B96" s="16"/>
      <c r="C96" s="16"/>
      <c r="D96" s="19"/>
      <c r="E96" s="16"/>
      <c r="F96" s="16"/>
      <c r="G96" s="16"/>
    </row>
    <row r="97" spans="2:7" ht="12.75" hidden="1" outlineLevel="1">
      <c r="B97" s="16"/>
      <c r="C97" s="16"/>
      <c r="D97" s="19"/>
      <c r="E97" s="16"/>
      <c r="F97" s="16"/>
      <c r="G97" s="16"/>
    </row>
    <row r="98" spans="1:7" ht="18" hidden="1" outlineLevel="1">
      <c r="A98" s="114" t="s">
        <v>7</v>
      </c>
      <c r="B98" s="16"/>
      <c r="C98" s="16"/>
      <c r="D98" s="19"/>
      <c r="E98" s="16"/>
      <c r="F98" s="16"/>
      <c r="G98" s="16"/>
    </row>
    <row r="99" spans="2:7" ht="12.75" hidden="1" outlineLevel="1">
      <c r="B99" s="16"/>
      <c r="C99" s="16"/>
      <c r="D99" s="19"/>
      <c r="E99" s="16"/>
      <c r="F99" s="16"/>
      <c r="G99" s="16"/>
    </row>
    <row r="100" spans="1:7" ht="12.75" hidden="1" outlineLevel="1">
      <c r="A100" t="s">
        <v>21</v>
      </c>
      <c r="B100" s="22" t="e">
        <f>('4. 2002MARR Base Rate Schedule'!B100)+('6. 2001PILs DefAcct Adder Calc'!B176)</f>
        <v>#DIV/0!</v>
      </c>
      <c r="C100" s="16"/>
      <c r="D100" s="19"/>
      <c r="E100" s="16"/>
      <c r="F100" s="16"/>
      <c r="G100" s="16"/>
    </row>
    <row r="101" spans="2:7" ht="12.75" hidden="1" outlineLevel="1">
      <c r="B101" s="16"/>
      <c r="C101" s="16"/>
      <c r="D101" s="19"/>
      <c r="E101" s="16"/>
      <c r="F101" s="16"/>
      <c r="G101" s="16"/>
    </row>
    <row r="102" spans="1:7" ht="12.75" hidden="1" outlineLevel="1">
      <c r="A102" t="s">
        <v>114</v>
      </c>
      <c r="B102" s="22" t="e">
        <f>('4. 2002MARR Base Rate Schedule'!B102)+('6. 2001PILs DefAcct Adder Calc'!C180)</f>
        <v>#DIV/0!</v>
      </c>
      <c r="C102" s="16"/>
      <c r="D102" s="19"/>
      <c r="E102" s="16"/>
      <c r="F102" s="16"/>
      <c r="G102" s="16"/>
    </row>
    <row r="103" spans="2:7" ht="12.75" hidden="1" outlineLevel="1">
      <c r="B103" s="16"/>
      <c r="C103" s="16"/>
      <c r="D103" s="19"/>
      <c r="E103" s="16"/>
      <c r="F103" s="16"/>
      <c r="G103" s="16"/>
    </row>
    <row r="104" spans="1:7" ht="12.75" hidden="1" outlineLevel="1">
      <c r="A104" t="s">
        <v>11</v>
      </c>
      <c r="B104" s="116" t="s">
        <v>12</v>
      </c>
      <c r="C104" s="116" t="s">
        <v>14</v>
      </c>
      <c r="D104" s="116" t="s">
        <v>12</v>
      </c>
      <c r="E104" s="116" t="s">
        <v>13</v>
      </c>
      <c r="F104" s="117" t="s">
        <v>14</v>
      </c>
      <c r="G104" s="116" t="s">
        <v>15</v>
      </c>
    </row>
    <row r="105" spans="2:7" ht="12.75" hidden="1" outlineLevel="1">
      <c r="B105" s="116"/>
      <c r="C105" s="116"/>
      <c r="D105" s="116"/>
      <c r="E105" s="116" t="s">
        <v>16</v>
      </c>
      <c r="F105" s="117"/>
      <c r="G105" s="116" t="s">
        <v>16</v>
      </c>
    </row>
    <row r="106" spans="2:7" ht="12.75" hidden="1" outlineLevel="1">
      <c r="B106" s="116" t="s">
        <v>25</v>
      </c>
      <c r="C106" s="116" t="s">
        <v>25</v>
      </c>
      <c r="D106" s="116" t="s">
        <v>17</v>
      </c>
      <c r="E106" s="116" t="s">
        <v>17</v>
      </c>
      <c r="F106" s="117" t="s">
        <v>17</v>
      </c>
      <c r="G106" s="116" t="s">
        <v>17</v>
      </c>
    </row>
    <row r="107" spans="1:7" ht="12.75" hidden="1" outlineLevel="1">
      <c r="A107" s="5"/>
      <c r="B107" s="116">
        <f>'1. 2001 Approved Rate Schedule'!B107</f>
        <v>0</v>
      </c>
      <c r="C107" s="116">
        <f>'1. 2001 Approved Rate Schedule'!C107</f>
        <v>0</v>
      </c>
      <c r="D107" s="116">
        <f>'1. 2001 Approved Rate Schedule'!D107</f>
        <v>0</v>
      </c>
      <c r="E107" s="116">
        <f>'1. 2001 Approved Rate Schedule'!E107</f>
        <v>0</v>
      </c>
      <c r="F107" s="116">
        <f>'1. 2001 Approved Rate Schedule'!F107</f>
        <v>0</v>
      </c>
      <c r="G107" s="116">
        <f>'1. 2001 Approved Rate Schedule'!G107</f>
        <v>0</v>
      </c>
    </row>
    <row r="108" spans="1:7" ht="12.75" hidden="1" outlineLevel="1">
      <c r="A108" s="5"/>
      <c r="B108" s="116"/>
      <c r="C108" s="116"/>
      <c r="D108" s="116"/>
      <c r="E108" s="116"/>
      <c r="F108" s="116"/>
      <c r="G108" s="116"/>
    </row>
    <row r="109" spans="1:7" ht="12.75" hidden="1" outlineLevel="1">
      <c r="A109" s="5"/>
      <c r="B109" s="116"/>
      <c r="C109" s="116"/>
      <c r="D109" s="116"/>
      <c r="E109" s="116"/>
      <c r="F109" s="116"/>
      <c r="G109" s="116"/>
    </row>
    <row r="110" spans="3:7" ht="12.75" collapsed="1">
      <c r="C110" s="16"/>
      <c r="E110" s="16"/>
      <c r="F110" s="16"/>
      <c r="G110" s="16"/>
    </row>
    <row r="111" spans="1:7" ht="18">
      <c r="A111" s="114"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7.10600786474483</v>
      </c>
      <c r="C113" s="16"/>
      <c r="D113" s="19"/>
      <c r="E113" s="16"/>
      <c r="F113" s="16"/>
      <c r="G113" s="16"/>
    </row>
    <row r="114" spans="2:7" ht="12.75">
      <c r="B114" s="16"/>
      <c r="C114" s="16"/>
      <c r="D114" s="19"/>
      <c r="E114" s="16"/>
      <c r="F114" s="16"/>
      <c r="G114" s="16"/>
    </row>
    <row r="115" spans="1:7" ht="12.75">
      <c r="A115" t="s">
        <v>117</v>
      </c>
      <c r="B115" s="22">
        <f>('4. 2002MARR Base Rate Schedule'!B115)+('6. 2001PILs DefAcct Adder Calc'!C205)</f>
        <v>3.417458348662413</v>
      </c>
      <c r="C115" s="16"/>
      <c r="D115" s="19"/>
      <c r="E115" s="16"/>
      <c r="F115" s="16"/>
      <c r="G115" s="16"/>
    </row>
    <row r="116" spans="2:7" ht="12.75">
      <c r="B116" s="16"/>
      <c r="C116" s="16"/>
      <c r="D116" s="19"/>
      <c r="E116" s="16"/>
      <c r="F116" s="16"/>
      <c r="G116" s="16"/>
    </row>
    <row r="117" spans="1:7" ht="12.75">
      <c r="A117" t="s">
        <v>23</v>
      </c>
      <c r="B117" s="16">
        <f>'1. 2001 Approved Rate Schedule'!B117</f>
        <v>18.0686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4" t="s">
        <v>29</v>
      </c>
      <c r="B121" s="16"/>
      <c r="C121" s="16"/>
      <c r="D121" s="19"/>
      <c r="E121" s="16"/>
      <c r="F121" s="16"/>
      <c r="G121" s="16"/>
    </row>
    <row r="122" spans="2:7" ht="12.75">
      <c r="B122" s="16"/>
      <c r="C122" s="16"/>
      <c r="D122" s="19"/>
      <c r="E122" s="16"/>
      <c r="F122" s="16"/>
      <c r="G122" s="16"/>
    </row>
    <row r="123" spans="1:7" ht="12.75">
      <c r="A123" t="s">
        <v>21</v>
      </c>
      <c r="B123" s="22">
        <v>0</v>
      </c>
      <c r="C123" s="16"/>
      <c r="D123" s="19"/>
      <c r="E123" s="16"/>
      <c r="F123" s="16"/>
      <c r="G123" s="16"/>
    </row>
    <row r="124" spans="2:7" ht="12.75">
      <c r="B124" s="16"/>
      <c r="C124" s="16"/>
      <c r="D124" s="19"/>
      <c r="E124" s="16"/>
      <c r="F124" s="16"/>
      <c r="G124" s="16"/>
    </row>
    <row r="125" spans="1:7" ht="12.75">
      <c r="A125" t="s">
        <v>117</v>
      </c>
      <c r="B125" s="22">
        <v>0</v>
      </c>
      <c r="C125" s="16"/>
      <c r="D125" s="19"/>
      <c r="E125" s="16"/>
      <c r="F125" s="16"/>
      <c r="G125" s="16"/>
    </row>
    <row r="126" spans="2:7" ht="12.75">
      <c r="B126" s="16"/>
      <c r="C126" s="16"/>
      <c r="D126" s="19"/>
      <c r="E126" s="16"/>
      <c r="F126" s="16"/>
      <c r="G126" s="16"/>
    </row>
    <row r="127" spans="1:7" ht="12.75">
      <c r="A127" t="s">
        <v>11</v>
      </c>
      <c r="B127" s="116" t="s">
        <v>12</v>
      </c>
      <c r="C127" s="116" t="s">
        <v>14</v>
      </c>
      <c r="D127" s="19"/>
      <c r="E127" s="16"/>
      <c r="F127" s="16"/>
      <c r="G127" s="16"/>
    </row>
    <row r="128" spans="2:7" ht="12.75">
      <c r="B128" s="116" t="s">
        <v>25</v>
      </c>
      <c r="C128" s="116" t="s">
        <v>25</v>
      </c>
      <c r="D128" s="19"/>
      <c r="E128" s="16"/>
      <c r="F128" s="16"/>
      <c r="G128" s="16"/>
    </row>
    <row r="129" spans="2:7" ht="12.75">
      <c r="B129" s="116">
        <f>'1. 2001 Approved Rate Schedule'!B129</f>
        <v>0</v>
      </c>
      <c r="C129" s="11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4"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2.3962425259792455</v>
      </c>
      <c r="C135" s="16"/>
      <c r="D135" s="19"/>
      <c r="E135" s="16"/>
      <c r="F135" s="16"/>
      <c r="G135" s="16"/>
    </row>
    <row r="136" spans="2:7" ht="12.75">
      <c r="B136" s="16"/>
      <c r="C136" s="16"/>
      <c r="D136" s="19"/>
      <c r="E136" s="16"/>
      <c r="F136" s="16"/>
      <c r="G136" s="16"/>
    </row>
    <row r="137" spans="1:7" ht="12.75">
      <c r="A137" t="s">
        <v>117</v>
      </c>
      <c r="B137" s="22">
        <f>('4. 2002MARR Base Rate Schedule'!B137)+('6. 2001PILs DefAcct Adder Calc'!C230)</f>
        <v>1.166513590208095</v>
      </c>
      <c r="C137" s="16"/>
      <c r="D137" s="19"/>
      <c r="E137" s="16"/>
      <c r="F137" s="16"/>
      <c r="G137" s="16"/>
    </row>
    <row r="138" spans="2:7" ht="12.75">
      <c r="B138" s="16"/>
      <c r="C138" s="16"/>
      <c r="D138" s="19"/>
      <c r="E138" s="16"/>
      <c r="F138" s="16"/>
      <c r="G138" s="16"/>
    </row>
    <row r="139" spans="1:7" ht="12.75">
      <c r="A139" t="s">
        <v>23</v>
      </c>
      <c r="B139" s="16">
        <f>'1. 2001 Approved Rate Schedule'!B139</f>
        <v>18.064</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4" t="s">
        <v>31</v>
      </c>
      <c r="B143" s="16"/>
      <c r="C143" s="16"/>
      <c r="D143" s="19"/>
      <c r="E143" s="16"/>
      <c r="F143" s="16"/>
      <c r="G143" s="16"/>
    </row>
    <row r="144" spans="2:7" ht="12.75">
      <c r="B144" s="16"/>
      <c r="C144" s="16"/>
      <c r="D144" s="19"/>
      <c r="E144" s="16"/>
      <c r="F144" s="16"/>
      <c r="G144" s="16"/>
    </row>
    <row r="145" spans="1:7" ht="12.75">
      <c r="A145" t="s">
        <v>21</v>
      </c>
      <c r="B145" s="22">
        <v>0</v>
      </c>
      <c r="C145" s="16"/>
      <c r="D145" s="19"/>
      <c r="E145" s="16"/>
      <c r="F145" s="16"/>
      <c r="G145" s="16"/>
    </row>
    <row r="146" spans="2:7" ht="12.75">
      <c r="B146" s="16"/>
      <c r="C146" s="16"/>
      <c r="D146" s="19"/>
      <c r="E146" s="16"/>
      <c r="F146" s="16"/>
      <c r="G146" s="16"/>
    </row>
    <row r="147" spans="1:7" ht="12.75">
      <c r="A147" t="s">
        <v>117</v>
      </c>
      <c r="B147" s="22">
        <v>0</v>
      </c>
      <c r="C147" s="16"/>
      <c r="D147" s="19"/>
      <c r="E147" s="16"/>
      <c r="F147" s="16"/>
      <c r="G147" s="16"/>
    </row>
    <row r="148" spans="2:7" ht="12.75">
      <c r="B148" s="16"/>
      <c r="C148" s="16"/>
      <c r="D148" s="19"/>
      <c r="E148" s="16"/>
      <c r="F148" s="16"/>
      <c r="G148" s="16"/>
    </row>
    <row r="149" spans="1:7" ht="12.75">
      <c r="A149" t="s">
        <v>11</v>
      </c>
      <c r="B149" s="116" t="s">
        <v>12</v>
      </c>
      <c r="C149" s="116" t="s">
        <v>14</v>
      </c>
      <c r="D149" s="19"/>
      <c r="E149" s="16"/>
      <c r="F149" s="16"/>
      <c r="G149" s="16"/>
    </row>
    <row r="150" spans="2:7" ht="12.75">
      <c r="B150" s="116" t="s">
        <v>25</v>
      </c>
      <c r="C150" s="116" t="s">
        <v>25</v>
      </c>
      <c r="D150" s="19"/>
      <c r="E150" s="16"/>
      <c r="F150" s="16"/>
      <c r="G150" s="16"/>
    </row>
    <row r="151" spans="2:7" ht="12.75">
      <c r="B151" s="116">
        <f>'1. 2001 Approved Rate Schedule'!B151</f>
        <v>0</v>
      </c>
      <c r="C151" s="116">
        <f>'1. 2001 Approved Rate Schedule'!C151</f>
        <v>0</v>
      </c>
      <c r="E151" s="16"/>
      <c r="F151" s="16"/>
      <c r="G151" s="16"/>
    </row>
    <row r="152" spans="2:7" ht="12.75">
      <c r="B152" s="16"/>
      <c r="C152" s="16"/>
      <c r="D152" s="19"/>
      <c r="E152" s="16"/>
      <c r="F152" s="16"/>
      <c r="G152" s="16"/>
    </row>
  </sheetData>
  <sheetProtection/>
  <printOptions horizontalCentered="1"/>
  <pageMargins left="0.31496062992125984" right="0.31496062992125984" top="0.984251968503937" bottom="0.7874015748031497" header="0.5118110236220472" footer="0.5118110236220472"/>
  <pageSetup horizontalDpi="600" verticalDpi="600" orientation="portrait" scale="70" r:id="rId1"/>
  <headerFooter alignWithMargins="0">
    <oddHeader>&amp;ROrillia Power Distribution Corporation
EB-2011-0191
Filed: October 28, 2011
Appendix K</oddHeader>
    <oddFooter>&amp;C&amp;F
&amp;A&amp;RPage &amp;P
of &amp;N</oddFooter>
  </headerFooter>
  <rowBreaks count="1" manualBreakCount="1">
    <brk id="70" max="255" man="1"/>
  </rowBreaks>
</worksheet>
</file>

<file path=xl/worksheets/sheet8.xml><?xml version="1.0" encoding="utf-8"?>
<worksheet xmlns="http://schemas.openxmlformats.org/spreadsheetml/2006/main" xmlns:r="http://schemas.openxmlformats.org/officeDocument/2006/relationships">
  <dimension ref="A1:H231"/>
  <sheetViews>
    <sheetView zoomScale="75" zoomScaleNormal="75" zoomScalePageLayoutView="0" workbookViewId="0" topLeftCell="A1">
      <selection activeCell="F35" sqref="F35"/>
    </sheetView>
  </sheetViews>
  <sheetFormatPr defaultColWidth="9.140625" defaultRowHeight="12.75" outlineLevelRow="1"/>
  <cols>
    <col min="1" max="1" width="51.00390625" style="0" customWidth="1"/>
    <col min="2" max="2" width="14.57421875" style="0" customWidth="1"/>
    <col min="3" max="3" width="14.28125" style="0" customWidth="1"/>
    <col min="4" max="4" width="16.421875" style="0" customWidth="1"/>
    <col min="5" max="5" width="17.8515625" style="0" customWidth="1"/>
    <col min="6" max="6" width="11.7109375" style="0" customWidth="1"/>
    <col min="7" max="7" width="14.00390625" style="0" customWidth="1"/>
    <col min="8" max="8" width="15.28125" style="0" customWidth="1"/>
  </cols>
  <sheetData>
    <row r="1" ht="18">
      <c r="A1" s="17" t="s">
        <v>303</v>
      </c>
    </row>
    <row r="2" ht="18">
      <c r="A2" s="1"/>
    </row>
    <row r="3" spans="1:7" ht="18">
      <c r="A3" s="130" t="s">
        <v>0</v>
      </c>
      <c r="B3" s="222" t="str">
        <f>'1. 2001 Approved Rate Schedule'!B3</f>
        <v>ORILLIA POWER DISTRIBUTION CORPORATION</v>
      </c>
      <c r="C3" s="223"/>
      <c r="D3" s="218"/>
      <c r="E3" s="150" t="s">
        <v>1</v>
      </c>
      <c r="F3" s="228"/>
      <c r="G3" s="221" t="str">
        <f>'1. 2001 Approved Rate Schedule'!F3</f>
        <v>ED-1999-0084</v>
      </c>
    </row>
    <row r="4" spans="1:7" ht="18">
      <c r="A4" s="130" t="s">
        <v>3</v>
      </c>
      <c r="B4" s="222" t="str">
        <f>'1. 2001 Approved Rate Schedule'!B4</f>
        <v>Pat Hurley, Treasurer</v>
      </c>
      <c r="C4" s="223"/>
      <c r="D4" s="218"/>
      <c r="E4" s="150" t="s">
        <v>4</v>
      </c>
      <c r="F4" s="228"/>
      <c r="G4" s="221" t="str">
        <f>'1. 2001 Approved Rate Schedule'!F4</f>
        <v>705-326-2495 x 222</v>
      </c>
    </row>
    <row r="5" spans="1:4" ht="18">
      <c r="A5" s="30" t="s">
        <v>33</v>
      </c>
      <c r="B5" s="222" t="str">
        <f>'1. 2001 Approved Rate Schedule'!B5</f>
        <v>phurley@orilliapower.ca</v>
      </c>
      <c r="C5" s="223"/>
      <c r="D5" s="218"/>
    </row>
    <row r="6" spans="1:4" ht="18">
      <c r="A6" s="130" t="s">
        <v>2</v>
      </c>
      <c r="B6" s="218">
        <f>'1. 2001 Approved Rate Schedule'!B6</f>
        <v>2</v>
      </c>
      <c r="C6" s="223"/>
      <c r="D6" s="218"/>
    </row>
    <row r="7" spans="1:4" ht="18">
      <c r="A7" s="30" t="s">
        <v>34</v>
      </c>
      <c r="B7" s="224">
        <f>'1. 2001 Approved Rate Schedule'!B7</f>
        <v>37314</v>
      </c>
      <c r="C7" s="223"/>
      <c r="D7" s="218"/>
    </row>
    <row r="8" spans="1:3" ht="18">
      <c r="A8" s="30"/>
      <c r="C8" s="17"/>
    </row>
    <row r="9" spans="1:3" ht="18">
      <c r="A9" s="30"/>
      <c r="C9" s="17"/>
    </row>
    <row r="10" ht="18">
      <c r="C10" s="17"/>
    </row>
    <row r="11" spans="1:2" ht="12.75">
      <c r="A11" s="97" t="s">
        <v>305</v>
      </c>
      <c r="B11" s="5"/>
    </row>
    <row r="13" spans="2:3" ht="12.75">
      <c r="B13" s="10"/>
      <c r="C13" s="71"/>
    </row>
    <row r="14" spans="1:6" ht="12.75">
      <c r="A14" t="s">
        <v>304</v>
      </c>
      <c r="B14" s="10"/>
      <c r="C14" s="71"/>
      <c r="E14" s="215">
        <f>'[3]TAXCALC'!$C$87</f>
        <v>872014.4356410007</v>
      </c>
      <c r="F14" s="70"/>
    </row>
    <row r="15" spans="2:3" ht="12.75">
      <c r="B15" s="10"/>
      <c r="C15" s="70"/>
    </row>
    <row r="16" ht="12.75">
      <c r="A16" t="s">
        <v>306</v>
      </c>
    </row>
    <row r="17" ht="12.75">
      <c r="A17" t="s">
        <v>186</v>
      </c>
    </row>
    <row r="19" spans="1:5" ht="12.75">
      <c r="A19" t="s">
        <v>191</v>
      </c>
      <c r="E19" s="14"/>
    </row>
    <row r="24" spans="1:8" ht="38.25">
      <c r="A24" s="151" t="s">
        <v>78</v>
      </c>
      <c r="B24" s="62" t="s">
        <v>38</v>
      </c>
      <c r="C24" s="63" t="s">
        <v>39</v>
      </c>
      <c r="D24" s="63" t="s">
        <v>40</v>
      </c>
      <c r="E24" s="63" t="s">
        <v>41</v>
      </c>
      <c r="F24" s="63" t="s">
        <v>79</v>
      </c>
      <c r="G24" s="64" t="s">
        <v>192</v>
      </c>
      <c r="H24" s="28"/>
    </row>
    <row r="25" spans="1:7" ht="12.75">
      <c r="A25" s="41"/>
      <c r="B25" s="42"/>
      <c r="C25" s="43"/>
      <c r="D25" s="43"/>
      <c r="E25" s="42"/>
      <c r="F25" s="42"/>
      <c r="G25" s="44"/>
    </row>
    <row r="26" spans="1:8" ht="12.75">
      <c r="A26" s="65" t="s">
        <v>43</v>
      </c>
      <c r="B26" s="72" t="s">
        <v>48</v>
      </c>
      <c r="C26" s="55">
        <f>'6. 2001PILs DefAcct Adder Calc'!C26</f>
        <v>105203225</v>
      </c>
      <c r="D26" s="73">
        <f>'6. 2001PILs DefAcct Adder Calc'!D26</f>
        <v>10450</v>
      </c>
      <c r="E26" s="207">
        <f>'6. 2001PILs DefAcct Adder Calc'!E26</f>
        <v>2609630.5547552477</v>
      </c>
      <c r="F26" s="74">
        <f>E26/E35</f>
        <v>0.4671386174297297</v>
      </c>
      <c r="G26" s="212">
        <f>G35*F26</f>
        <v>407351.6178441031</v>
      </c>
      <c r="H26" s="76"/>
    </row>
    <row r="27" spans="1:8" ht="12.75">
      <c r="A27" s="65" t="s">
        <v>129</v>
      </c>
      <c r="B27" s="72" t="s">
        <v>48</v>
      </c>
      <c r="C27" s="55">
        <f>'6. 2001PILs DefAcct Adder Calc'!C27</f>
        <v>47608009.800000004</v>
      </c>
      <c r="D27" s="73">
        <f>'6. 2001PILs DefAcct Adder Calc'!D27</f>
        <v>1413</v>
      </c>
      <c r="E27" s="207">
        <f>'6. 2001PILs DefAcct Adder Calc'!E27</f>
        <v>1235610.1494678936</v>
      </c>
      <c r="F27" s="74">
        <f>E27/E35</f>
        <v>0.22118119971150785</v>
      </c>
      <c r="G27" s="212">
        <f>G35*F27</f>
        <v>192873.19904083</v>
      </c>
      <c r="H27" s="76"/>
    </row>
    <row r="28" spans="1:8" ht="12.75">
      <c r="A28" s="65" t="s">
        <v>130</v>
      </c>
      <c r="B28" s="78">
        <f>'6. 2001PILs DefAcct Adder Calc'!B28</f>
        <v>255977.33</v>
      </c>
      <c r="C28" s="79" t="s">
        <v>48</v>
      </c>
      <c r="D28" s="73">
        <f>'6. 2001PILs DefAcct Adder Calc'!D28</f>
        <v>140</v>
      </c>
      <c r="E28" s="207">
        <f>'6. 2001PILs DefAcct Adder Calc'!E28</f>
        <v>1504833.685726956</v>
      </c>
      <c r="F28" s="74">
        <f>E28/E35</f>
        <v>0.26937373419821276</v>
      </c>
      <c r="G28" s="212">
        <f>G35*F28</f>
        <v>234897.78480336344</v>
      </c>
      <c r="H28" s="76"/>
    </row>
    <row r="29" spans="1:8" ht="12.75">
      <c r="A29" s="65" t="s">
        <v>98</v>
      </c>
      <c r="B29" s="78">
        <f>'6. 2001PILs DefAcct Adder Calc'!B29</f>
        <v>154413.14</v>
      </c>
      <c r="C29" s="45" t="s">
        <v>48</v>
      </c>
      <c r="D29" s="73">
        <f>'6. 2001PILs DefAcct Adder Calc'!D29</f>
        <v>9</v>
      </c>
      <c r="E29" s="207">
        <f>'6. 2001PILs DefAcct Adder Calc'!E29</f>
        <v>162312.81995934693</v>
      </c>
      <c r="F29" s="74">
        <f>E29/E35</f>
        <v>0.029054912071276393</v>
      </c>
      <c r="G29" s="212">
        <f>G35*F29</f>
        <v>25336.302752432985</v>
      </c>
      <c r="H29" s="80"/>
    </row>
    <row r="30" spans="1:8" ht="12.75">
      <c r="A30" s="65" t="s">
        <v>5</v>
      </c>
      <c r="B30" s="78">
        <f>'6. 2001PILs DefAcct Adder Calc'!B30</f>
        <v>0</v>
      </c>
      <c r="C30" s="45" t="s">
        <v>48</v>
      </c>
      <c r="D30" s="73">
        <f>'6. 2001PILs DefAcct Adder Calc'!D30</f>
        <v>0</v>
      </c>
      <c r="E30" s="207">
        <f>'6. 2001PILs DefAcct Adder Calc'!E30</f>
        <v>0</v>
      </c>
      <c r="F30" s="74">
        <f>E30/E35</f>
        <v>0</v>
      </c>
      <c r="G30" s="212">
        <f>G35*F30</f>
        <v>0</v>
      </c>
      <c r="H30" s="80"/>
    </row>
    <row r="31" spans="1:8" ht="12.75">
      <c r="A31" s="65" t="s">
        <v>46</v>
      </c>
      <c r="B31" s="78">
        <f>'6. 2001PILs DefAcct Adder Calc'!B31</f>
        <v>0</v>
      </c>
      <c r="C31" s="45" t="s">
        <v>48</v>
      </c>
      <c r="D31" s="73">
        <f>'6. 2001PILs DefAcct Adder Calc'!D31</f>
        <v>0</v>
      </c>
      <c r="E31" s="207">
        <f>'6. 2001PILs DefAcct Adder Calc'!E31</f>
        <v>0</v>
      </c>
      <c r="F31" s="74">
        <f>E31/E35</f>
        <v>0</v>
      </c>
      <c r="G31" s="212">
        <f>G35*F31</f>
        <v>0</v>
      </c>
      <c r="H31" s="80"/>
    </row>
    <row r="32" spans="1:8" ht="12.75">
      <c r="A32" s="65" t="s">
        <v>44</v>
      </c>
      <c r="B32" s="78">
        <f>'6. 2001PILs DefAcct Adder Calc'!B32</f>
        <v>1505.586037690744</v>
      </c>
      <c r="C32" s="79" t="s">
        <v>48</v>
      </c>
      <c r="D32" s="73">
        <f>'6. 2001PILs DefAcct Adder Calc'!D32</f>
        <v>114</v>
      </c>
      <c r="E32" s="207">
        <f>'6. 2001PILs DefAcct Adder Calc'!E32</f>
        <v>14227.261224052592</v>
      </c>
      <c r="F32" s="74">
        <f>E32/E35</f>
        <v>0.0025467601633898163</v>
      </c>
      <c r="G32" s="212">
        <f>G35*F32</f>
        <v>2220.8116265913536</v>
      </c>
      <c r="H32" s="76"/>
    </row>
    <row r="33" spans="1:8" ht="12.75">
      <c r="A33" s="65" t="s">
        <v>45</v>
      </c>
      <c r="B33" s="81">
        <f>'6. 2001PILs DefAcct Adder Calc'!B33</f>
        <v>6897</v>
      </c>
      <c r="C33" s="82" t="s">
        <v>48</v>
      </c>
      <c r="D33" s="83">
        <f>'6. 2001PILs DefAcct Adder Calc'!D33</f>
        <v>3444</v>
      </c>
      <c r="E33" s="216">
        <f>'6. 2001PILs DefAcct Adder Calc'!E33</f>
        <v>59801.332196672345</v>
      </c>
      <c r="F33" s="84">
        <f>E33/E35</f>
        <v>0.010704776425883593</v>
      </c>
      <c r="G33" s="213">
        <f>G35*F33</f>
        <v>9334.719573679971</v>
      </c>
      <c r="H33" s="86"/>
    </row>
    <row r="34" spans="1:8" ht="12.75">
      <c r="A34" s="65"/>
      <c r="B34" s="87"/>
      <c r="C34" s="88"/>
      <c r="D34" s="89"/>
      <c r="E34" s="210"/>
      <c r="F34" s="87"/>
      <c r="G34" s="212"/>
      <c r="H34" s="71"/>
    </row>
    <row r="35" spans="1:8" ht="12.75">
      <c r="A35" s="65" t="s">
        <v>42</v>
      </c>
      <c r="B35" s="42"/>
      <c r="C35" s="89"/>
      <c r="D35" s="87"/>
      <c r="E35" s="211">
        <f>SUM(E26:E33)</f>
        <v>5586415.803330169</v>
      </c>
      <c r="F35" s="89">
        <f>SUM(F26:F33)</f>
        <v>1</v>
      </c>
      <c r="G35" s="214">
        <f>E14</f>
        <v>872014.4356410007</v>
      </c>
      <c r="H35" s="71"/>
    </row>
    <row r="36" spans="1:8" ht="12.75">
      <c r="A36" s="41"/>
      <c r="B36" s="42"/>
      <c r="C36" s="42"/>
      <c r="D36" s="42"/>
      <c r="E36" s="42"/>
      <c r="F36" s="42"/>
      <c r="G36" s="202">
        <f>SUM(G26:G33)</f>
        <v>872014.4356410009</v>
      </c>
      <c r="H36" s="91"/>
    </row>
    <row r="37" spans="1:7" ht="12.75">
      <c r="A37" s="52"/>
      <c r="B37" s="53"/>
      <c r="C37" s="53"/>
      <c r="D37" s="53"/>
      <c r="E37" s="53"/>
      <c r="F37" s="53"/>
      <c r="G37" s="54"/>
    </row>
    <row r="39" ht="15.75">
      <c r="A39" s="67" t="s">
        <v>57</v>
      </c>
    </row>
    <row r="40" ht="10.5" customHeight="1">
      <c r="A40" s="30"/>
    </row>
    <row r="41" ht="14.25">
      <c r="A41" s="149" t="s">
        <v>187</v>
      </c>
    </row>
    <row r="42" ht="9" customHeight="1">
      <c r="A42" s="36"/>
    </row>
    <row r="43" spans="1:4" ht="51.75" customHeight="1">
      <c r="A43" s="36"/>
      <c r="B43" s="27" t="s">
        <v>50</v>
      </c>
      <c r="C43" s="27" t="s">
        <v>51</v>
      </c>
      <c r="D43" s="27" t="s">
        <v>193</v>
      </c>
    </row>
    <row r="44" spans="1:3" ht="15">
      <c r="A44" s="36"/>
      <c r="B44" s="37" t="s">
        <v>49</v>
      </c>
      <c r="C44" s="37" t="s">
        <v>49</v>
      </c>
    </row>
    <row r="45" spans="1:4" ht="15">
      <c r="A45" s="36"/>
      <c r="B45" s="38">
        <f>'3. 1999 Data &amp; add 2002 MARR'!B45</f>
        <v>0.351</v>
      </c>
      <c r="C45" s="38">
        <f>1-B45</f>
        <v>0.649</v>
      </c>
      <c r="D45" s="39">
        <f>B45+C45</f>
        <v>1</v>
      </c>
    </row>
    <row r="46" spans="2:4" ht="13.5" customHeight="1">
      <c r="B46" s="27"/>
      <c r="C46" s="27"/>
      <c r="D46" s="27"/>
    </row>
    <row r="47" spans="1:4" ht="12.75">
      <c r="A47" t="s">
        <v>217</v>
      </c>
      <c r="B47" s="71">
        <f>D47*B45</f>
        <v>142980.41786328016</v>
      </c>
      <c r="C47" s="71">
        <f>D47*C45</f>
        <v>264371.1999808229</v>
      </c>
      <c r="D47" s="71">
        <f>G26</f>
        <v>407351.6178441031</v>
      </c>
    </row>
    <row r="48" spans="1:4" ht="12.75">
      <c r="A48" t="s">
        <v>64</v>
      </c>
      <c r="B48" s="71"/>
      <c r="C48" s="71"/>
      <c r="D48" s="71"/>
    </row>
    <row r="49" spans="2:4" ht="12.75">
      <c r="B49" s="71"/>
      <c r="C49" s="71"/>
      <c r="D49" s="71"/>
    </row>
    <row r="50" spans="1:2" ht="12.75">
      <c r="A50" t="s">
        <v>52</v>
      </c>
      <c r="B50" s="14">
        <f>C26</f>
        <v>105203225</v>
      </c>
    </row>
    <row r="52" spans="1:3" ht="12.75">
      <c r="A52" t="s">
        <v>53</v>
      </c>
      <c r="C52" s="40">
        <f>D26</f>
        <v>10450</v>
      </c>
    </row>
    <row r="54" spans="1:2" ht="12.75">
      <c r="A54" t="s">
        <v>54</v>
      </c>
      <c r="B54" s="92">
        <f>B47/B50</f>
        <v>0.0013590877833191916</v>
      </c>
    </row>
    <row r="55" ht="12.75">
      <c r="A55" t="s">
        <v>199</v>
      </c>
    </row>
    <row r="56" ht="12.75">
      <c r="A56" t="s">
        <v>200</v>
      </c>
    </row>
    <row r="58" spans="1:3" ht="12.75">
      <c r="A58" t="s">
        <v>56</v>
      </c>
      <c r="C58" s="93">
        <f>C47/C52/12</f>
        <v>2.108223285333516</v>
      </c>
    </row>
    <row r="59" ht="12.75">
      <c r="A59" t="s">
        <v>201</v>
      </c>
    </row>
    <row r="60" ht="12.75">
      <c r="A60" t="s">
        <v>202</v>
      </c>
    </row>
    <row r="63" ht="15.75">
      <c r="A63" s="67" t="s">
        <v>58</v>
      </c>
    </row>
    <row r="64" ht="7.5" customHeight="1">
      <c r="A64" s="67"/>
    </row>
    <row r="65" ht="14.25">
      <c r="A65" s="149" t="s">
        <v>187</v>
      </c>
    </row>
    <row r="66" ht="8.25" customHeight="1">
      <c r="A66" s="36"/>
    </row>
    <row r="67" spans="1:4" ht="51">
      <c r="A67" s="36"/>
      <c r="B67" s="27" t="s">
        <v>50</v>
      </c>
      <c r="C67" s="27" t="s">
        <v>51</v>
      </c>
      <c r="D67" s="27" t="s">
        <v>193</v>
      </c>
    </row>
    <row r="68" spans="1:3" ht="13.5" customHeight="1">
      <c r="A68" s="36"/>
      <c r="B68" s="37" t="s">
        <v>49</v>
      </c>
      <c r="C68" s="37" t="s">
        <v>49</v>
      </c>
    </row>
    <row r="69" spans="1:4" ht="15">
      <c r="A69" s="36"/>
      <c r="B69" s="38">
        <f>'3. 1999 Data &amp; add 2002 MARR'!B68</f>
        <v>0.5043083243794382</v>
      </c>
      <c r="C69" s="38">
        <f>1-B69</f>
        <v>0.4956916756205618</v>
      </c>
      <c r="D69" s="39">
        <f>B69+C69</f>
        <v>1</v>
      </c>
    </row>
    <row r="70" spans="2:4" ht="12.75">
      <c r="B70" s="27"/>
      <c r="C70" s="27"/>
      <c r="D70" s="27"/>
    </row>
    <row r="71" spans="1:4" ht="12.75">
      <c r="A71" t="s">
        <v>217</v>
      </c>
      <c r="B71" s="71">
        <f>D71*B69</f>
        <v>97267.55982598284</v>
      </c>
      <c r="C71" s="71">
        <f>D71*C69</f>
        <v>95605.63921484715</v>
      </c>
      <c r="D71" s="71">
        <f>G27</f>
        <v>192873.19904083</v>
      </c>
    </row>
    <row r="72" spans="1:4" ht="12.75">
      <c r="A72" t="s">
        <v>68</v>
      </c>
      <c r="B72" s="71"/>
      <c r="C72" s="71"/>
      <c r="D72" s="71"/>
    </row>
    <row r="73" spans="2:4" ht="12.75">
      <c r="B73" s="71"/>
      <c r="C73" s="71"/>
      <c r="D73" s="71"/>
    </row>
    <row r="74" spans="1:2" ht="12.75">
      <c r="A74" t="s">
        <v>52</v>
      </c>
      <c r="B74" s="14">
        <f>C27</f>
        <v>47608009.800000004</v>
      </c>
    </row>
    <row r="76" spans="1:3" ht="12.75">
      <c r="A76" t="s">
        <v>53</v>
      </c>
      <c r="C76" s="40">
        <f>D27</f>
        <v>1413</v>
      </c>
    </row>
    <row r="78" spans="1:2" ht="12.75">
      <c r="A78" t="s">
        <v>54</v>
      </c>
      <c r="B78" s="92">
        <f>B71/B74</f>
        <v>0.0020430923332985626</v>
      </c>
    </row>
    <row r="79" ht="12.75">
      <c r="A79" t="s">
        <v>199</v>
      </c>
    </row>
    <row r="80" ht="12.75">
      <c r="A80" t="s">
        <v>200</v>
      </c>
    </row>
    <row r="82" spans="1:3" ht="12.75">
      <c r="A82" t="s">
        <v>56</v>
      </c>
      <c r="C82" s="93">
        <f>C71/C76/12</f>
        <v>5.638454777945692</v>
      </c>
    </row>
    <row r="83" ht="12.75">
      <c r="A83" t="s">
        <v>201</v>
      </c>
    </row>
    <row r="84" ht="12.75">
      <c r="A84" t="s">
        <v>202</v>
      </c>
    </row>
    <row r="85" spans="2:3" ht="12.75">
      <c r="B85" s="13"/>
      <c r="C85" s="13"/>
    </row>
    <row r="86" ht="12.75">
      <c r="C86" s="71"/>
    </row>
    <row r="87" ht="15.75">
      <c r="A87" s="67" t="s">
        <v>63</v>
      </c>
    </row>
    <row r="88" ht="9" customHeight="1">
      <c r="A88" s="67"/>
    </row>
    <row r="89" ht="14.25">
      <c r="A89" s="149" t="s">
        <v>187</v>
      </c>
    </row>
    <row r="90" ht="9" customHeight="1">
      <c r="A90" s="36"/>
    </row>
    <row r="91" spans="1:4" ht="51">
      <c r="A91" s="36"/>
      <c r="B91" s="27" t="s">
        <v>50</v>
      </c>
      <c r="C91" s="27" t="s">
        <v>51</v>
      </c>
      <c r="D91" s="27" t="s">
        <v>193</v>
      </c>
    </row>
    <row r="92" spans="1:3" ht="15">
      <c r="A92" s="36"/>
      <c r="B92" s="37" t="s">
        <v>49</v>
      </c>
      <c r="C92" s="37" t="s">
        <v>49</v>
      </c>
    </row>
    <row r="93" spans="1:4" ht="15">
      <c r="A93" s="36"/>
      <c r="B93" s="38">
        <f>'3. 1999 Data &amp; add 2002 MARR'!B92</f>
        <v>0.6266062489522383</v>
      </c>
      <c r="C93" s="38">
        <f>1-B93</f>
        <v>0.37339375104776173</v>
      </c>
      <c r="D93" s="39">
        <f>B93+C93</f>
        <v>1</v>
      </c>
    </row>
    <row r="94" spans="2:4" ht="12.75">
      <c r="B94" s="27"/>
      <c r="C94" s="27"/>
      <c r="D94" s="27"/>
    </row>
    <row r="95" spans="1:4" ht="12.75">
      <c r="A95" t="s">
        <v>217</v>
      </c>
      <c r="B95" s="71">
        <f>D95*B93</f>
        <v>147188.41982282564</v>
      </c>
      <c r="C95" s="71">
        <f>D95*C93</f>
        <v>87709.3649805378</v>
      </c>
      <c r="D95" s="71">
        <f>G28</f>
        <v>234897.78480336344</v>
      </c>
    </row>
    <row r="96" spans="1:4" ht="12.75">
      <c r="A96" t="s">
        <v>70</v>
      </c>
      <c r="B96" s="71"/>
      <c r="C96" s="71"/>
      <c r="D96" s="71"/>
    </row>
    <row r="97" spans="2:4" ht="12.75">
      <c r="B97" s="71"/>
      <c r="C97" s="71"/>
      <c r="D97" s="71"/>
    </row>
    <row r="98" spans="1:2" ht="12.75">
      <c r="A98" t="s">
        <v>65</v>
      </c>
      <c r="B98" s="14">
        <f>B28</f>
        <v>255977.33</v>
      </c>
    </row>
    <row r="100" spans="1:3" ht="12.75">
      <c r="A100" t="s">
        <v>53</v>
      </c>
      <c r="C100" s="40">
        <f>D28</f>
        <v>140</v>
      </c>
    </row>
    <row r="102" spans="1:2" ht="12.75">
      <c r="A102" t="s">
        <v>66</v>
      </c>
      <c r="B102" s="92">
        <f>B95/B98</f>
        <v>0.5750056843816038</v>
      </c>
    </row>
    <row r="103" ht="12.75">
      <c r="A103" t="s">
        <v>203</v>
      </c>
    </row>
    <row r="104" ht="12.75">
      <c r="A104" t="s">
        <v>200</v>
      </c>
    </row>
    <row r="106" spans="1:3" ht="12.75">
      <c r="A106" t="s">
        <v>56</v>
      </c>
      <c r="C106" s="93">
        <f>C95/C100/12</f>
        <v>52.20795534555821</v>
      </c>
    </row>
    <row r="107" ht="12.75">
      <c r="A107" t="s">
        <v>201</v>
      </c>
    </row>
    <row r="108" ht="12.75">
      <c r="A108" t="s">
        <v>202</v>
      </c>
    </row>
    <row r="109" spans="2:3" ht="12.75">
      <c r="B109" s="13"/>
      <c r="C109" s="13"/>
    </row>
    <row r="110" ht="15.75">
      <c r="A110" s="67" t="s">
        <v>67</v>
      </c>
    </row>
    <row r="111" ht="9" customHeight="1">
      <c r="A111" s="67"/>
    </row>
    <row r="112" ht="14.25">
      <c r="A112" s="149" t="s">
        <v>187</v>
      </c>
    </row>
    <row r="113" ht="6" customHeight="1">
      <c r="A113" s="36"/>
    </row>
    <row r="114" spans="1:4" ht="51">
      <c r="A114" s="36"/>
      <c r="B114" s="27" t="s">
        <v>50</v>
      </c>
      <c r="C114" s="27" t="s">
        <v>51</v>
      </c>
      <c r="D114" s="27" t="s">
        <v>193</v>
      </c>
    </row>
    <row r="115" spans="1:3" ht="15">
      <c r="A115" s="36"/>
      <c r="B115" s="37" t="s">
        <v>49</v>
      </c>
      <c r="C115" s="37" t="s">
        <v>49</v>
      </c>
    </row>
    <row r="116" spans="1:4" ht="15">
      <c r="A116" s="36"/>
      <c r="B116" s="38">
        <f>'3. 1999 Data &amp; add 2002 MARR'!B116</f>
        <v>0.7023292180186128</v>
      </c>
      <c r="C116" s="38">
        <f>1-B116</f>
        <v>0.2976707819813872</v>
      </c>
      <c r="D116" s="39">
        <f>B116+C116</f>
        <v>1</v>
      </c>
    </row>
    <row r="117" spans="2:4" ht="12.75">
      <c r="B117" s="27"/>
      <c r="C117" s="27"/>
      <c r="D117" s="27"/>
    </row>
    <row r="118" spans="1:4" ht="12.75">
      <c r="A118" t="s">
        <v>217</v>
      </c>
      <c r="B118" s="71">
        <f>D118*B116</f>
        <v>17794.425699599087</v>
      </c>
      <c r="C118" s="71">
        <f>D118*C116</f>
        <v>7541.877052833899</v>
      </c>
      <c r="D118" s="71">
        <f>G29</f>
        <v>25336.302752432985</v>
      </c>
    </row>
    <row r="119" spans="1:4" ht="12.75">
      <c r="A119" t="s">
        <v>72</v>
      </c>
      <c r="B119" s="71"/>
      <c r="C119" s="71"/>
      <c r="D119" s="71"/>
    </row>
    <row r="120" spans="2:4" ht="12.75">
      <c r="B120" s="71"/>
      <c r="C120" s="71"/>
      <c r="D120" s="71"/>
    </row>
    <row r="121" spans="1:2" ht="12.75">
      <c r="A121" t="s">
        <v>65</v>
      </c>
      <c r="B121" s="14">
        <f>B29</f>
        <v>154413.14</v>
      </c>
    </row>
    <row r="123" spans="1:3" ht="12.75">
      <c r="A123" t="s">
        <v>53</v>
      </c>
      <c r="C123" s="40">
        <f>D29</f>
        <v>9</v>
      </c>
    </row>
    <row r="125" spans="1:2" ht="12.75">
      <c r="A125" t="s">
        <v>66</v>
      </c>
      <c r="B125" s="92">
        <f>B118/B121</f>
        <v>0.11523906384909396</v>
      </c>
    </row>
    <row r="126" ht="12.75">
      <c r="A126" t="s">
        <v>203</v>
      </c>
    </row>
    <row r="127" ht="12.75">
      <c r="A127" t="s">
        <v>200</v>
      </c>
    </row>
    <row r="129" spans="1:3" ht="12.75">
      <c r="A129" t="s">
        <v>56</v>
      </c>
      <c r="C129" s="93">
        <f>C118/C123/12</f>
        <v>69.83219493364722</v>
      </c>
    </row>
    <row r="130" ht="12.75">
      <c r="A130" t="s">
        <v>201</v>
      </c>
    </row>
    <row r="131" ht="12.75">
      <c r="A131" t="s">
        <v>202</v>
      </c>
    </row>
    <row r="132" spans="2:3" ht="12.75">
      <c r="B132" s="13"/>
      <c r="C132" s="13"/>
    </row>
    <row r="134" ht="15.75" hidden="1" outlineLevel="1">
      <c r="A134" s="67" t="s">
        <v>69</v>
      </c>
    </row>
    <row r="135" ht="10.5" customHeight="1" hidden="1" outlineLevel="1">
      <c r="A135" s="67"/>
    </row>
    <row r="136" ht="14.25" hidden="1" outlineLevel="1">
      <c r="A136" s="149" t="s">
        <v>187</v>
      </c>
    </row>
    <row r="137" ht="6" customHeight="1" hidden="1" outlineLevel="1">
      <c r="A137" s="36"/>
    </row>
    <row r="138" spans="1:4" ht="51" hidden="1" outlineLevel="1">
      <c r="A138" s="36"/>
      <c r="B138" s="27" t="s">
        <v>50</v>
      </c>
      <c r="C138" s="27" t="s">
        <v>51</v>
      </c>
      <c r="D138" s="27" t="s">
        <v>193</v>
      </c>
    </row>
    <row r="139" spans="1:3" ht="15" hidden="1" outlineLevel="1">
      <c r="A139" s="36"/>
      <c r="B139" s="37" t="s">
        <v>49</v>
      </c>
      <c r="C139" s="37" t="s">
        <v>49</v>
      </c>
    </row>
    <row r="140" spans="1:4" ht="15" hidden="1" outlineLevel="1">
      <c r="A140" s="36"/>
      <c r="B140" s="38">
        <f>'3. 1999 Data &amp; add 2002 MARR'!B140</f>
        <v>0</v>
      </c>
      <c r="C140" s="38">
        <f>1-B140</f>
        <v>1</v>
      </c>
      <c r="D140" s="39">
        <f>B140+C140</f>
        <v>1</v>
      </c>
    </row>
    <row r="141" spans="2:4" ht="12.75" hidden="1" outlineLevel="1">
      <c r="B141" s="27"/>
      <c r="C141" s="27"/>
      <c r="D141" s="27"/>
    </row>
    <row r="142" spans="2:4" ht="12.75" hidden="1" outlineLevel="1">
      <c r="B142" s="27"/>
      <c r="C142" s="27"/>
      <c r="D142" s="27"/>
    </row>
    <row r="143" spans="1:4" ht="12.75" hidden="1" outlineLevel="1">
      <c r="A143" t="s">
        <v>217</v>
      </c>
      <c r="B143" s="71">
        <f>D143*B140</f>
        <v>0</v>
      </c>
      <c r="C143" s="71">
        <f>D143*C140</f>
        <v>0</v>
      </c>
      <c r="D143" s="71">
        <f>G30</f>
        <v>0</v>
      </c>
    </row>
    <row r="144" spans="1:4" ht="12.75" hidden="1" outlineLevel="1">
      <c r="A144" t="s">
        <v>74</v>
      </c>
      <c r="B144" s="71"/>
      <c r="C144" s="71"/>
      <c r="D144" s="71"/>
    </row>
    <row r="145" spans="2:4" ht="12.75" hidden="1" outlineLevel="1">
      <c r="B145" s="71"/>
      <c r="C145" s="71"/>
      <c r="D145" s="71"/>
    </row>
    <row r="146" spans="1:2" ht="12.75" hidden="1" outlineLevel="1">
      <c r="A146" t="s">
        <v>65</v>
      </c>
      <c r="B146" s="14">
        <f>B30</f>
        <v>0</v>
      </c>
    </row>
    <row r="147" ht="12.75" hidden="1" outlineLevel="1"/>
    <row r="148" spans="1:3" ht="12.75" hidden="1" outlineLevel="1">
      <c r="A148" t="s">
        <v>53</v>
      </c>
      <c r="C148" s="40">
        <f>D30</f>
        <v>0</v>
      </c>
    </row>
    <row r="149" ht="12.75" hidden="1" outlineLevel="1"/>
    <row r="150" spans="1:2" ht="12.75" hidden="1" outlineLevel="1">
      <c r="A150" t="s">
        <v>66</v>
      </c>
      <c r="B150" s="92" t="e">
        <f>B143/B146</f>
        <v>#DIV/0!</v>
      </c>
    </row>
    <row r="151" ht="12.75" hidden="1" outlineLevel="1">
      <c r="A151" t="s">
        <v>203</v>
      </c>
    </row>
    <row r="152" ht="12.75" hidden="1" outlineLevel="1">
      <c r="A152" t="s">
        <v>200</v>
      </c>
    </row>
    <row r="153" ht="12.75" hidden="1" outlineLevel="1"/>
    <row r="154" spans="1:3" ht="12.75" hidden="1" outlineLevel="1">
      <c r="A154" t="s">
        <v>56</v>
      </c>
      <c r="C154" s="93" t="e">
        <f>C143/C148/12</f>
        <v>#DIV/0!</v>
      </c>
    </row>
    <row r="155" ht="12.75" hidden="1" outlineLevel="1">
      <c r="A155" t="s">
        <v>201</v>
      </c>
    </row>
    <row r="156" ht="12.75" hidden="1" outlineLevel="1">
      <c r="A156" t="s">
        <v>202</v>
      </c>
    </row>
    <row r="157" spans="2:3" ht="12.75" hidden="1" outlineLevel="1">
      <c r="B157" s="13"/>
      <c r="C157" s="13"/>
    </row>
    <row r="158" ht="12.75" hidden="1" outlineLevel="1"/>
    <row r="159" ht="15.75" hidden="1" outlineLevel="1">
      <c r="A159" s="67" t="s">
        <v>71</v>
      </c>
    </row>
    <row r="160" ht="10.5" customHeight="1" hidden="1" outlineLevel="1">
      <c r="A160" s="67"/>
    </row>
    <row r="161" ht="14.25" hidden="1" outlineLevel="1">
      <c r="A161" s="149" t="s">
        <v>187</v>
      </c>
    </row>
    <row r="162" ht="9" customHeight="1" hidden="1" outlineLevel="1">
      <c r="A162" s="36"/>
    </row>
    <row r="163" spans="1:4" ht="51" hidden="1" outlineLevel="1">
      <c r="A163" s="36"/>
      <c r="B163" s="27" t="s">
        <v>50</v>
      </c>
      <c r="C163" s="27" t="s">
        <v>51</v>
      </c>
      <c r="D163" s="27" t="s">
        <v>193</v>
      </c>
    </row>
    <row r="164" spans="1:3" ht="15" hidden="1" outlineLevel="1">
      <c r="A164" s="36"/>
      <c r="B164" s="37" t="s">
        <v>49</v>
      </c>
      <c r="C164" s="37" t="s">
        <v>49</v>
      </c>
    </row>
    <row r="165" spans="1:4" ht="15" hidden="1" outlineLevel="1">
      <c r="A165" s="36"/>
      <c r="B165" s="38">
        <f>'3. 1999 Data &amp; add 2002 MARR'!B165</f>
        <v>0</v>
      </c>
      <c r="C165" s="38">
        <f>1-B165</f>
        <v>1</v>
      </c>
      <c r="D165" s="39">
        <f>B165+C165</f>
        <v>1</v>
      </c>
    </row>
    <row r="166" spans="2:4" ht="12.75" hidden="1" outlineLevel="1">
      <c r="B166" s="27"/>
      <c r="C166" s="27"/>
      <c r="D166" s="27"/>
    </row>
    <row r="167" spans="2:4" ht="12.75" hidden="1" outlineLevel="1">
      <c r="B167" s="27"/>
      <c r="C167" s="27"/>
      <c r="D167" s="27"/>
    </row>
    <row r="168" spans="1:4" ht="12.75" hidden="1" outlineLevel="1">
      <c r="A168" t="s">
        <v>217</v>
      </c>
      <c r="B168" s="71">
        <f>D168*B165</f>
        <v>0</v>
      </c>
      <c r="C168" s="71">
        <f>D168*C165</f>
        <v>0</v>
      </c>
      <c r="D168" s="71">
        <f>G31</f>
        <v>0</v>
      </c>
    </row>
    <row r="169" spans="1:4" ht="12.75" hidden="1" outlineLevel="1">
      <c r="A169" t="s">
        <v>75</v>
      </c>
      <c r="B169" s="71"/>
      <c r="C169" s="71"/>
      <c r="D169" s="71"/>
    </row>
    <row r="170" spans="2:4" ht="12.75" hidden="1" outlineLevel="1">
      <c r="B170" s="71"/>
      <c r="C170" s="71"/>
      <c r="D170" s="71"/>
    </row>
    <row r="171" spans="1:2" ht="12.75" hidden="1" outlineLevel="1">
      <c r="A171" t="s">
        <v>65</v>
      </c>
      <c r="B171" s="14">
        <f>B31</f>
        <v>0</v>
      </c>
    </row>
    <row r="172" ht="12.75" hidden="1" outlineLevel="1"/>
    <row r="173" spans="1:3" ht="12.75" hidden="1" outlineLevel="1">
      <c r="A173" t="s">
        <v>53</v>
      </c>
      <c r="C173" s="40">
        <f>D31</f>
        <v>0</v>
      </c>
    </row>
    <row r="174" ht="12.75" hidden="1" outlineLevel="1"/>
    <row r="175" spans="1:2" ht="12.75" hidden="1" outlineLevel="1">
      <c r="A175" t="s">
        <v>66</v>
      </c>
      <c r="B175" s="92" t="e">
        <f>B168/B171</f>
        <v>#DIV/0!</v>
      </c>
    </row>
    <row r="176" ht="12.75" hidden="1" outlineLevel="1">
      <c r="A176" t="s">
        <v>203</v>
      </c>
    </row>
    <row r="177" ht="12.75" hidden="1" outlineLevel="1">
      <c r="A177" t="s">
        <v>200</v>
      </c>
    </row>
    <row r="178" ht="12.75" hidden="1" outlineLevel="1"/>
    <row r="179" spans="1:3" ht="12.75" hidden="1" outlineLevel="1">
      <c r="A179" t="s">
        <v>56</v>
      </c>
      <c r="C179" s="93" t="e">
        <f>C168/C173/12</f>
        <v>#DIV/0!</v>
      </c>
    </row>
    <row r="180" ht="12.75" hidden="1" outlineLevel="1">
      <c r="A180" t="s">
        <v>201</v>
      </c>
    </row>
    <row r="181" ht="12.75" hidden="1" outlineLevel="1">
      <c r="A181" t="s">
        <v>202</v>
      </c>
    </row>
    <row r="182" ht="12.75" hidden="1" outlineLevel="1"/>
    <row r="183" ht="12.75" collapsed="1"/>
    <row r="184" ht="15.75">
      <c r="A184" s="67" t="s">
        <v>80</v>
      </c>
    </row>
    <row r="185" ht="6.75" customHeight="1">
      <c r="A185" s="67"/>
    </row>
    <row r="186" ht="14.25">
      <c r="A186" s="149" t="s">
        <v>187</v>
      </c>
    </row>
    <row r="187" ht="6.75" customHeight="1">
      <c r="A187" s="36"/>
    </row>
    <row r="188" spans="1:4" ht="51">
      <c r="A188" s="36"/>
      <c r="B188" s="27" t="s">
        <v>50</v>
      </c>
      <c r="C188" s="27" t="s">
        <v>51</v>
      </c>
      <c r="D188" s="27" t="s">
        <v>193</v>
      </c>
    </row>
    <row r="189" spans="1:3" ht="15">
      <c r="A189" s="36"/>
      <c r="B189" s="37" t="s">
        <v>49</v>
      </c>
      <c r="C189" s="37" t="s">
        <v>49</v>
      </c>
    </row>
    <row r="190" spans="1:4" ht="15">
      <c r="A190" s="36"/>
      <c r="B190" s="38">
        <f>'3. 1999 Data &amp; add 2002 MARR'!B190</f>
        <v>0.6</v>
      </c>
      <c r="C190" s="38">
        <f>1-B190</f>
        <v>0.4</v>
      </c>
      <c r="D190" s="39">
        <f>B190+C190</f>
        <v>1</v>
      </c>
    </row>
    <row r="191" spans="2:4" ht="12.75">
      <c r="B191" s="27"/>
      <c r="C191" s="27"/>
      <c r="D191" s="27"/>
    </row>
    <row r="192" spans="2:4" ht="12.75">
      <c r="B192" s="27"/>
      <c r="C192" s="27"/>
      <c r="D192" s="27"/>
    </row>
    <row r="193" spans="1:4" ht="12.75">
      <c r="A193" t="s">
        <v>217</v>
      </c>
      <c r="B193" s="71">
        <f>D193*B190</f>
        <v>1332.4869759548121</v>
      </c>
      <c r="C193" s="71">
        <f>D193*C190</f>
        <v>888.3246506365415</v>
      </c>
      <c r="D193" s="71">
        <f>G32</f>
        <v>2220.8116265913536</v>
      </c>
    </row>
    <row r="194" spans="1:4" ht="12.75">
      <c r="A194" t="s">
        <v>169</v>
      </c>
      <c r="B194" s="71"/>
      <c r="C194" s="71"/>
      <c r="D194" s="71"/>
    </row>
    <row r="195" spans="2:4" ht="12.75">
      <c r="B195" s="71"/>
      <c r="C195" s="71"/>
      <c r="D195" s="71"/>
    </row>
    <row r="196" spans="1:2" ht="12.75">
      <c r="A196" t="s">
        <v>65</v>
      </c>
      <c r="B196" s="14">
        <f>B32</f>
        <v>1505.586037690744</v>
      </c>
    </row>
    <row r="198" spans="1:3" ht="12.75">
      <c r="A198" t="s">
        <v>53</v>
      </c>
      <c r="C198" s="40">
        <f>D32</f>
        <v>114</v>
      </c>
    </row>
    <row r="200" spans="1:2" ht="12.75">
      <c r="A200" t="s">
        <v>66</v>
      </c>
      <c r="B200" s="92">
        <f>B193/B196</f>
        <v>0.8850287812170271</v>
      </c>
    </row>
    <row r="201" ht="12.75">
      <c r="A201" t="s">
        <v>203</v>
      </c>
    </row>
    <row r="202" ht="12.75">
      <c r="A202" t="s">
        <v>200</v>
      </c>
    </row>
    <row r="204" spans="1:3" ht="12.75">
      <c r="A204" t="s">
        <v>56</v>
      </c>
      <c r="C204" s="93">
        <f>C193/C198/12</f>
        <v>0.6493601247343139</v>
      </c>
    </row>
    <row r="205" ht="12.75">
      <c r="A205" t="s">
        <v>201</v>
      </c>
    </row>
    <row r="206" ht="12.75">
      <c r="A206" t="s">
        <v>202</v>
      </c>
    </row>
    <row r="209" ht="15.75">
      <c r="A209" s="67" t="s">
        <v>73</v>
      </c>
    </row>
    <row r="210" ht="9.75" customHeight="1">
      <c r="A210" s="67"/>
    </row>
    <row r="211" ht="14.25">
      <c r="A211" s="149" t="s">
        <v>187</v>
      </c>
    </row>
    <row r="212" ht="9" customHeight="1">
      <c r="A212" s="36"/>
    </row>
    <row r="213" spans="1:4" ht="51">
      <c r="A213" s="36"/>
      <c r="B213" s="27" t="s">
        <v>50</v>
      </c>
      <c r="C213" s="27" t="s">
        <v>51</v>
      </c>
      <c r="D213" s="27" t="s">
        <v>193</v>
      </c>
    </row>
    <row r="214" spans="1:3" ht="15">
      <c r="A214" s="36"/>
      <c r="B214" s="37" t="s">
        <v>49</v>
      </c>
      <c r="C214" s="37" t="s">
        <v>49</v>
      </c>
    </row>
    <row r="215" spans="1:4" ht="15">
      <c r="A215" s="36"/>
      <c r="B215" s="38">
        <f>'3. 1999 Data &amp; add 2002 MARR'!B215</f>
        <v>0.2575632563316582</v>
      </c>
      <c r="C215" s="38">
        <f>1-B215</f>
        <v>0.7424367436683418</v>
      </c>
      <c r="D215" s="39">
        <f>B215+C215</f>
        <v>1</v>
      </c>
    </row>
    <row r="216" spans="2:4" ht="12.75">
      <c r="B216" s="27"/>
      <c r="C216" s="27"/>
      <c r="D216" s="27"/>
    </row>
    <row r="217" spans="2:4" ht="12.75">
      <c r="B217" s="27"/>
      <c r="C217" s="27"/>
      <c r="D217" s="27"/>
    </row>
    <row r="218" spans="1:4" ht="12.75">
      <c r="A218" t="s">
        <v>217</v>
      </c>
      <c r="B218" s="71">
        <f>D218*B215</f>
        <v>2404.2807703398817</v>
      </c>
      <c r="C218" s="71">
        <f>D218*C215</f>
        <v>6930.438803340089</v>
      </c>
      <c r="D218" s="71">
        <f>G33</f>
        <v>9334.719573679971</v>
      </c>
    </row>
    <row r="219" spans="1:4" ht="12.75">
      <c r="A219" t="s">
        <v>170</v>
      </c>
      <c r="B219" s="71"/>
      <c r="C219" s="71"/>
      <c r="D219" s="71"/>
    </row>
    <row r="220" spans="2:4" ht="12.75">
      <c r="B220" s="71"/>
      <c r="C220" s="71"/>
      <c r="D220" s="71"/>
    </row>
    <row r="221" spans="1:2" ht="12.75">
      <c r="A221" t="s">
        <v>65</v>
      </c>
      <c r="B221" s="14">
        <f>B33</f>
        <v>6897</v>
      </c>
    </row>
    <row r="223" spans="1:3" ht="12.75">
      <c r="A223" t="s">
        <v>81</v>
      </c>
      <c r="C223" s="40">
        <f>D33</f>
        <v>3444</v>
      </c>
    </row>
    <row r="225" spans="1:2" ht="12.75">
      <c r="A225" t="s">
        <v>66</v>
      </c>
      <c r="B225" s="92">
        <f>B218/B221</f>
        <v>0.34859805282584916</v>
      </c>
    </row>
    <row r="226" ht="12.75">
      <c r="A226" t="s">
        <v>203</v>
      </c>
    </row>
    <row r="227" ht="12.75">
      <c r="A227" t="s">
        <v>200</v>
      </c>
    </row>
    <row r="229" spans="1:3" ht="12.75">
      <c r="A229" t="s">
        <v>56</v>
      </c>
      <c r="C229" s="93">
        <f>C218/C223/12</f>
        <v>0.16769354440911946</v>
      </c>
    </row>
    <row r="230" ht="12.75">
      <c r="A230" t="s">
        <v>201</v>
      </c>
    </row>
    <row r="231" ht="12.75">
      <c r="A231" t="s">
        <v>202</v>
      </c>
    </row>
  </sheetData>
  <sheetProtection/>
  <printOptions horizontalCentered="1"/>
  <pageMargins left="0.31496062992125984" right="0.31496062992125984" top="0.984251968503937" bottom="0.7874015748031497" header="0.5118110236220472" footer="0.5118110236220472"/>
  <pageSetup fitToHeight="7" horizontalDpi="600" verticalDpi="600" orientation="portrait" scale="70" r:id="rId1"/>
  <headerFooter alignWithMargins="0">
    <oddHeader>&amp;ROrillia Power Distribution Corporation
EB-2011-0191
Filed: October 28, 2011
Appendix K</oddHeader>
    <oddFooter>&amp;C&amp;F
&amp;A&amp;RPage &amp;P
of &amp;N</oddFooter>
  </headerFooter>
  <rowBreaks count="3" manualBreakCount="3">
    <brk id="61" max="255" man="1"/>
    <brk id="108" max="6" man="1"/>
    <brk id="207" max="6" man="1"/>
  </rowBreaks>
</worksheet>
</file>

<file path=xl/worksheets/sheet9.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F35" sqref="F35"/>
    </sheetView>
  </sheetViews>
  <sheetFormatPr defaultColWidth="9.140625" defaultRowHeight="12.75" outlineLevelRow="1"/>
  <cols>
    <col min="1" max="1" width="38.28125" style="0" customWidth="1"/>
    <col min="2" max="2" width="14.421875" style="0" customWidth="1"/>
    <col min="3" max="3" width="14.7109375" style="0" customWidth="1"/>
    <col min="4" max="4" width="19.140625" style="0" customWidth="1"/>
    <col min="5" max="5" width="19.7109375" style="0" customWidth="1"/>
    <col min="6" max="6" width="20.8515625" style="0" customWidth="1"/>
    <col min="7" max="7" width="14.00390625" style="0" customWidth="1"/>
    <col min="8" max="8" width="2.140625" style="0" customWidth="1"/>
  </cols>
  <sheetData>
    <row r="1" ht="18">
      <c r="A1" s="17" t="s">
        <v>204</v>
      </c>
    </row>
    <row r="3" spans="1:6" ht="18">
      <c r="A3" s="130" t="s">
        <v>0</v>
      </c>
      <c r="B3" s="222" t="str">
        <f>'1. 2001 Approved Rate Schedule'!B3</f>
        <v>ORILLIA POWER DISTRIBUTION CORPORATION</v>
      </c>
      <c r="C3" s="223"/>
      <c r="D3" s="218"/>
      <c r="E3" s="130" t="s">
        <v>1</v>
      </c>
      <c r="F3" s="221" t="str">
        <f>'1. 2001 Approved Rate Schedule'!F3</f>
        <v>ED-1999-0084</v>
      </c>
    </row>
    <row r="4" spans="1:6" ht="18">
      <c r="A4" s="130" t="s">
        <v>3</v>
      </c>
      <c r="B4" s="222" t="str">
        <f>'1. 2001 Approved Rate Schedule'!B4</f>
        <v>Pat Hurley, Treasurer</v>
      </c>
      <c r="C4" s="223"/>
      <c r="D4" s="218"/>
      <c r="E4" s="130" t="s">
        <v>4</v>
      </c>
      <c r="F4" s="221" t="str">
        <f>'1. 2001 Approved Rate Schedule'!F4</f>
        <v>705-326-2495 x 222</v>
      </c>
    </row>
    <row r="5" spans="1:4" ht="18">
      <c r="A5" s="30" t="s">
        <v>33</v>
      </c>
      <c r="B5" s="222" t="str">
        <f>'1. 2001 Approved Rate Schedule'!B5</f>
        <v>phurley@orilliapower.ca</v>
      </c>
      <c r="C5" s="223"/>
      <c r="D5" s="218"/>
    </row>
    <row r="6" spans="1:4" ht="18">
      <c r="A6" s="130" t="s">
        <v>2</v>
      </c>
      <c r="B6" s="218">
        <f>'1. 2001 Approved Rate Schedule'!B6</f>
        <v>2</v>
      </c>
      <c r="C6" s="223"/>
      <c r="D6" s="218"/>
    </row>
    <row r="7" spans="1:4" ht="18">
      <c r="A7" s="30" t="s">
        <v>34</v>
      </c>
      <c r="B7" s="224">
        <f>'1. 2001 Approved Rate Schedule'!B7</f>
        <v>37314</v>
      </c>
      <c r="C7" s="223"/>
      <c r="D7" s="218"/>
    </row>
    <row r="8" ht="18">
      <c r="C8" s="17"/>
    </row>
    <row r="9" ht="14.25">
      <c r="A9" s="149" t="s">
        <v>206</v>
      </c>
    </row>
    <row r="10" ht="14.25">
      <c r="A10" s="149" t="s">
        <v>205</v>
      </c>
    </row>
    <row r="11" ht="14.25">
      <c r="A11" s="149" t="s">
        <v>297</v>
      </c>
    </row>
    <row r="12" ht="14.25">
      <c r="A12" s="149" t="s">
        <v>298</v>
      </c>
    </row>
    <row r="14" spans="1:7" ht="18">
      <c r="A14" s="114" t="s">
        <v>6</v>
      </c>
      <c r="B14" s="18"/>
      <c r="C14" s="7"/>
      <c r="D14" s="5"/>
      <c r="E14" s="16"/>
      <c r="G14" s="16"/>
    </row>
    <row r="15" spans="2:7" ht="12.75">
      <c r="B15" s="16"/>
      <c r="C15" s="16"/>
      <c r="D15" s="19"/>
      <c r="E15" s="16"/>
      <c r="F15" s="16"/>
      <c r="G15" s="16"/>
    </row>
    <row r="16" spans="1:8" ht="12.75">
      <c r="A16" t="s">
        <v>8</v>
      </c>
      <c r="B16" s="22">
        <f>('7. 2001 PILs DefAcct Adder Sch'!B16)+('8. 2002PILs Proxy Adder Calc'!B54)</f>
        <v>0.010861415765246307</v>
      </c>
      <c r="C16" s="16"/>
      <c r="D16" s="19"/>
      <c r="E16" s="16"/>
      <c r="F16" s="94"/>
      <c r="G16" s="22"/>
      <c r="H16" s="22"/>
    </row>
    <row r="17" spans="2:7" ht="12.75">
      <c r="B17" s="16"/>
      <c r="C17" s="16"/>
      <c r="D17" s="19"/>
      <c r="E17" s="16"/>
      <c r="F17" s="94"/>
      <c r="G17" s="16"/>
    </row>
    <row r="18" spans="1:8" ht="12.75">
      <c r="A18" t="s">
        <v>114</v>
      </c>
      <c r="B18" s="22">
        <f>ROUND(('7. 2001 PILs DefAcct Adder Sch'!B18)+('8. 2002PILs Proxy Adder Calc'!C58),1)</f>
        <v>16.6</v>
      </c>
      <c r="C18" s="16"/>
      <c r="D18" s="19"/>
      <c r="E18" s="16"/>
      <c r="F18" s="94"/>
      <c r="G18" s="93"/>
      <c r="H18" s="22"/>
    </row>
    <row r="19" spans="2:7" ht="12.75">
      <c r="B19" s="16"/>
      <c r="C19" s="16"/>
      <c r="D19" s="19"/>
      <c r="E19" s="16"/>
      <c r="F19" s="16"/>
      <c r="G19" s="16"/>
    </row>
    <row r="20" spans="1:7" ht="12.75">
      <c r="A20" t="s">
        <v>9</v>
      </c>
      <c r="B20" s="22">
        <f>'1. 2001 Approved Rate Schedule'!B20</f>
        <v>0.0586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4" t="s">
        <v>10</v>
      </c>
      <c r="B24" s="18"/>
      <c r="C24" s="7"/>
      <c r="D24" s="16"/>
      <c r="E24" s="16"/>
      <c r="F24" s="16"/>
      <c r="G24" s="16"/>
    </row>
    <row r="25" spans="2:7" ht="12.75">
      <c r="B25" s="16"/>
      <c r="C25" s="16"/>
      <c r="D25" s="16"/>
      <c r="E25" s="16"/>
      <c r="F25" s="16"/>
      <c r="G25" s="16"/>
    </row>
    <row r="26" spans="1:7" ht="12.75">
      <c r="A26" t="s">
        <v>8</v>
      </c>
      <c r="B26" s="22">
        <v>0</v>
      </c>
      <c r="C26" s="16"/>
      <c r="D26" s="16"/>
      <c r="E26" s="16"/>
      <c r="F26" s="16"/>
      <c r="G26" s="16"/>
    </row>
    <row r="27" spans="2:7" ht="12.75">
      <c r="B27" s="16"/>
      <c r="C27" s="16"/>
      <c r="D27" s="16"/>
      <c r="E27" s="16"/>
      <c r="F27" s="16"/>
      <c r="G27" s="16"/>
    </row>
    <row r="28" spans="1:7" ht="12.75">
      <c r="A28" t="s">
        <v>114</v>
      </c>
      <c r="B28" s="22">
        <v>0</v>
      </c>
      <c r="C28" s="16"/>
      <c r="D28" s="16"/>
      <c r="E28" s="16"/>
      <c r="F28" s="16"/>
      <c r="G28" s="16"/>
    </row>
    <row r="29" spans="2:7" ht="12.75">
      <c r="B29" s="19"/>
      <c r="C29" s="16"/>
      <c r="D29" s="16"/>
      <c r="E29" s="16"/>
      <c r="F29" s="16"/>
      <c r="G29" s="16"/>
    </row>
    <row r="30" spans="1:7" ht="12.75">
      <c r="A30" t="s">
        <v>11</v>
      </c>
      <c r="B30" s="116" t="s">
        <v>12</v>
      </c>
      <c r="C30" s="116" t="s">
        <v>13</v>
      </c>
      <c r="D30" s="117" t="s">
        <v>14</v>
      </c>
      <c r="E30" s="116" t="s">
        <v>15</v>
      </c>
      <c r="F30" s="16"/>
      <c r="G30" s="16"/>
    </row>
    <row r="31" spans="2:7" ht="12.75">
      <c r="B31" s="116"/>
      <c r="C31" s="116" t="s">
        <v>16</v>
      </c>
      <c r="D31" s="117"/>
      <c r="E31" s="116" t="s">
        <v>16</v>
      </c>
      <c r="F31" s="16"/>
      <c r="G31" s="16"/>
    </row>
    <row r="32" spans="2:7" ht="12.75">
      <c r="B32" s="116" t="s">
        <v>17</v>
      </c>
      <c r="C32" s="116" t="s">
        <v>17</v>
      </c>
      <c r="D32" s="117" t="s">
        <v>17</v>
      </c>
      <c r="E32" s="116" t="s">
        <v>17</v>
      </c>
      <c r="F32" s="16"/>
      <c r="G32" s="16"/>
    </row>
    <row r="33" spans="2:7" ht="12.75">
      <c r="B33" s="116">
        <f>'1. 2001 Approved Rate Schedule'!B33</f>
        <v>0</v>
      </c>
      <c r="C33" s="116">
        <f>'1. 2001 Approved Rate Schedule'!C33</f>
        <v>0</v>
      </c>
      <c r="D33" s="116">
        <f>'1. 2001 Approved Rate Schedule'!D33</f>
        <v>0</v>
      </c>
      <c r="E33" s="116">
        <f>'1. 2001 Approved Rate Schedule'!E33</f>
        <v>0</v>
      </c>
      <c r="F33" s="16"/>
      <c r="G33" s="16"/>
    </row>
    <row r="34" spans="2:7" ht="12.75">
      <c r="B34" s="116"/>
      <c r="C34" s="116"/>
      <c r="D34" s="116"/>
      <c r="E34" s="116"/>
      <c r="F34" s="16"/>
      <c r="G34" s="16"/>
    </row>
    <row r="35" spans="2:7" ht="12.75">
      <c r="B35" s="16"/>
      <c r="C35" s="16"/>
      <c r="D35" s="19"/>
      <c r="E35" s="16"/>
      <c r="F35" s="16"/>
      <c r="G35" s="16"/>
    </row>
    <row r="36" spans="2:7" ht="12.75">
      <c r="B36" s="16"/>
      <c r="C36" s="16"/>
      <c r="D36" s="19"/>
      <c r="E36" s="16"/>
      <c r="F36" s="16"/>
      <c r="G36" s="16"/>
    </row>
    <row r="37" spans="1:7" ht="18">
      <c r="A37" s="114"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0.013841018867831963</v>
      </c>
      <c r="C39" s="16"/>
      <c r="D39" s="19"/>
      <c r="E39" s="16"/>
      <c r="F39" s="23"/>
      <c r="G39" s="23"/>
      <c r="H39" s="22"/>
    </row>
    <row r="40" spans="2:7" ht="12.75">
      <c r="B40" s="16"/>
      <c r="C40" s="16"/>
      <c r="D40" s="19"/>
      <c r="E40" s="16"/>
      <c r="F40" s="23"/>
      <c r="G40" s="23"/>
    </row>
    <row r="41" spans="1:8" ht="12.75">
      <c r="A41" t="s">
        <v>114</v>
      </c>
      <c r="B41" s="22">
        <f>ROUND(('7. 2001 PILs DefAcct Adder Sch'!B41)+('8. 2002PILs Proxy Adder Calc'!C82),2)</f>
        <v>39.68</v>
      </c>
      <c r="C41" s="16"/>
      <c r="D41" s="19"/>
      <c r="E41" s="16"/>
      <c r="F41" s="23"/>
      <c r="G41" s="23"/>
      <c r="H41" s="22"/>
    </row>
    <row r="42" spans="2:7" ht="12.75">
      <c r="B42" s="16"/>
      <c r="C42" s="16"/>
      <c r="D42" s="19"/>
      <c r="E42" s="16"/>
      <c r="F42" s="16"/>
      <c r="G42" s="16"/>
    </row>
    <row r="43" spans="1:7" ht="12.75">
      <c r="A43" t="s">
        <v>9</v>
      </c>
      <c r="B43" s="23">
        <f>'1. 2001 Approved Rate Schedule'!B43</f>
        <v>0.0586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4" t="s">
        <v>19</v>
      </c>
      <c r="B47" s="18"/>
      <c r="C47" s="7"/>
      <c r="D47" s="19"/>
      <c r="E47" s="16"/>
      <c r="F47" s="16"/>
      <c r="G47" s="16"/>
    </row>
    <row r="48" spans="2:7" ht="12.75">
      <c r="B48" s="16"/>
      <c r="C48" s="16"/>
      <c r="D48" s="19"/>
      <c r="E48" s="16"/>
      <c r="F48" s="16"/>
      <c r="G48" s="16"/>
    </row>
    <row r="49" spans="1:7" ht="12.75">
      <c r="A49" t="s">
        <v>8</v>
      </c>
      <c r="B49" s="22">
        <v>0</v>
      </c>
      <c r="C49" s="16"/>
      <c r="D49" s="19"/>
      <c r="E49" s="16"/>
      <c r="F49" s="16"/>
      <c r="G49" s="16"/>
    </row>
    <row r="50" spans="2:7" ht="12.75">
      <c r="B50" s="16"/>
      <c r="C50" s="16"/>
      <c r="D50" s="19"/>
      <c r="E50" s="16"/>
      <c r="F50" s="16"/>
      <c r="G50" s="16"/>
    </row>
    <row r="51" spans="1:7" ht="12.75">
      <c r="A51" t="s">
        <v>114</v>
      </c>
      <c r="B51" s="22">
        <v>0</v>
      </c>
      <c r="C51" s="16"/>
      <c r="D51" s="19"/>
      <c r="E51" s="16"/>
      <c r="F51" s="16"/>
      <c r="G51" s="16"/>
    </row>
    <row r="52" spans="2:7" ht="12.75">
      <c r="B52" s="16"/>
      <c r="C52" s="16"/>
      <c r="D52" s="19"/>
      <c r="E52" s="16"/>
      <c r="F52" s="16"/>
      <c r="G52" s="16"/>
    </row>
    <row r="53" spans="1:7" ht="12.75">
      <c r="A53" t="s">
        <v>11</v>
      </c>
      <c r="B53" s="116" t="s">
        <v>12</v>
      </c>
      <c r="C53" s="116" t="s">
        <v>13</v>
      </c>
      <c r="D53" s="117" t="s">
        <v>14</v>
      </c>
      <c r="E53" s="116" t="s">
        <v>15</v>
      </c>
      <c r="F53" s="16"/>
      <c r="G53" s="16"/>
    </row>
    <row r="54" spans="2:7" ht="12.75">
      <c r="B54" s="116"/>
      <c r="C54" s="116" t="s">
        <v>16</v>
      </c>
      <c r="D54" s="117"/>
      <c r="E54" s="116" t="s">
        <v>16</v>
      </c>
      <c r="F54" s="16"/>
      <c r="G54" s="16"/>
    </row>
    <row r="55" spans="2:7" ht="12.75">
      <c r="B55" s="116" t="s">
        <v>17</v>
      </c>
      <c r="C55" s="116" t="s">
        <v>17</v>
      </c>
      <c r="D55" s="117" t="s">
        <v>17</v>
      </c>
      <c r="E55" s="116" t="s">
        <v>17</v>
      </c>
      <c r="F55" s="16"/>
      <c r="G55" s="16"/>
    </row>
    <row r="56" spans="2:7" ht="12.75">
      <c r="B56" s="116">
        <f>'1. 2001 Approved Rate Schedule'!B56</f>
        <v>0</v>
      </c>
      <c r="C56" s="116">
        <f>'1. 2001 Approved Rate Schedule'!C56</f>
        <v>0</v>
      </c>
      <c r="D56" s="116">
        <f>'1. 2001 Approved Rate Schedule'!D56</f>
        <v>0</v>
      </c>
      <c r="E56" s="11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4"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4.4264288304869055</v>
      </c>
      <c r="C62" s="16"/>
      <c r="D62" s="19"/>
      <c r="E62" s="16"/>
      <c r="F62" s="16"/>
      <c r="G62" s="16"/>
    </row>
    <row r="63" spans="2:7" ht="12.75">
      <c r="B63" s="16"/>
      <c r="C63" s="16"/>
      <c r="D63" s="19"/>
      <c r="E63" s="16"/>
      <c r="F63" s="16"/>
      <c r="G63" s="16"/>
    </row>
    <row r="64" spans="1:7" ht="12.75">
      <c r="A64" t="s">
        <v>114</v>
      </c>
      <c r="B64" s="22">
        <f>ROUND(('7. 2001 PILs DefAcct Adder Sch'!B64)+('8. 2002PILs Proxy Adder Calc'!C106),1)</f>
        <v>394.6</v>
      </c>
      <c r="C64" s="16"/>
      <c r="D64" s="19"/>
      <c r="E64" s="16"/>
      <c r="F64" s="16"/>
      <c r="G64" s="16"/>
    </row>
    <row r="65" spans="2:7" ht="12.75">
      <c r="B65" s="16"/>
      <c r="C65" s="16"/>
      <c r="D65" s="19"/>
      <c r="E65" s="16"/>
      <c r="F65" s="16"/>
      <c r="G65" s="16"/>
    </row>
    <row r="66" spans="1:7" ht="12.75">
      <c r="A66" t="s">
        <v>23</v>
      </c>
      <c r="B66" s="23">
        <f>'1. 2001 Approved Rate Schedule'!B66</f>
        <v>5.7218</v>
      </c>
      <c r="C66" s="16"/>
      <c r="D66" s="19"/>
      <c r="E66" s="16"/>
      <c r="F66" s="16"/>
      <c r="G66" s="16"/>
    </row>
    <row r="67" spans="2:7" ht="12.75">
      <c r="B67" s="16"/>
      <c r="C67" s="16"/>
      <c r="D67" s="19"/>
      <c r="E67" s="16"/>
      <c r="F67" s="16"/>
      <c r="G67" s="16"/>
    </row>
    <row r="68" spans="1:7" ht="12.75">
      <c r="A68" t="s">
        <v>9</v>
      </c>
      <c r="B68" s="23">
        <f>'1. 2001 Approved Rate Schedule'!B68</f>
        <v>0.0412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4" t="s">
        <v>24</v>
      </c>
      <c r="B72" s="18"/>
      <c r="C72" s="7"/>
      <c r="D72" s="19"/>
      <c r="E72" s="16"/>
      <c r="F72" s="16"/>
      <c r="G72" s="16"/>
    </row>
    <row r="73" spans="1:7" ht="18">
      <c r="A73" s="17"/>
      <c r="B73" s="16"/>
      <c r="C73" s="16"/>
      <c r="D73" s="19"/>
      <c r="E73" s="16"/>
      <c r="F73" s="16"/>
      <c r="G73" s="16"/>
    </row>
    <row r="74" spans="1:7" ht="12.75">
      <c r="A74" t="s">
        <v>21</v>
      </c>
      <c r="B74" s="22">
        <f>('7. 2001 PILs DefAcct Adder Sch'!B74)+('8. 2002PILs Proxy Adder Calc'!B125)</f>
        <v>1.2213934059630107</v>
      </c>
      <c r="C74" s="16"/>
      <c r="D74" s="19"/>
      <c r="E74" s="16"/>
      <c r="F74" s="16"/>
      <c r="G74" s="16"/>
    </row>
    <row r="75" spans="2:7" ht="12.75">
      <c r="B75" s="16"/>
      <c r="C75" s="16"/>
      <c r="D75" s="19"/>
      <c r="E75" s="16"/>
      <c r="F75" s="16"/>
      <c r="G75" s="16"/>
    </row>
    <row r="76" spans="1:7" ht="12.75">
      <c r="A76" t="s">
        <v>114</v>
      </c>
      <c r="B76" s="22">
        <f>ROUND(('7. 2001 PILs DefAcct Adder Sch'!B76)+('8. 2002PILs Proxy Adder Calc'!C129),2)</f>
        <v>758</v>
      </c>
      <c r="C76" s="16"/>
      <c r="D76" s="19"/>
      <c r="E76" s="16"/>
      <c r="F76" s="16"/>
      <c r="G76" s="16"/>
    </row>
    <row r="77" spans="2:7" ht="12.75">
      <c r="B77" s="16"/>
      <c r="C77" s="16"/>
      <c r="D77" s="19"/>
      <c r="E77" s="16"/>
      <c r="F77" s="16"/>
      <c r="G77" s="16"/>
    </row>
    <row r="78" spans="1:7" ht="12.75">
      <c r="A78" t="s">
        <v>11</v>
      </c>
      <c r="B78" s="116" t="s">
        <v>12</v>
      </c>
      <c r="C78" s="116" t="s">
        <v>14</v>
      </c>
      <c r="D78" s="116" t="s">
        <v>12</v>
      </c>
      <c r="E78" s="116" t="s">
        <v>13</v>
      </c>
      <c r="F78" s="117" t="s">
        <v>14</v>
      </c>
      <c r="G78" s="116" t="s">
        <v>15</v>
      </c>
    </row>
    <row r="79" spans="2:7" ht="12.75">
      <c r="B79" s="116"/>
      <c r="C79" s="116"/>
      <c r="D79" s="116"/>
      <c r="E79" s="116" t="s">
        <v>16</v>
      </c>
      <c r="F79" s="117"/>
      <c r="G79" s="116" t="s">
        <v>16</v>
      </c>
    </row>
    <row r="80" spans="2:7" ht="12.75">
      <c r="B80" s="116" t="s">
        <v>25</v>
      </c>
      <c r="C80" s="116" t="s">
        <v>25</v>
      </c>
      <c r="D80" s="116" t="s">
        <v>17</v>
      </c>
      <c r="E80" s="116" t="s">
        <v>17</v>
      </c>
      <c r="F80" s="117" t="s">
        <v>17</v>
      </c>
      <c r="G80" s="116" t="s">
        <v>17</v>
      </c>
    </row>
    <row r="81" spans="1:7" ht="18">
      <c r="A81" s="17"/>
      <c r="B81" s="116">
        <f>'1. 2001 Approved Rate Schedule'!B81</f>
        <v>7.89</v>
      </c>
      <c r="C81" s="116">
        <f>'1. 2001 Approved Rate Schedule'!C81</f>
        <v>6.24</v>
      </c>
      <c r="D81" s="116">
        <f>'1. 2001 Approved Rate Schedule'!D81</f>
        <v>0.0713</v>
      </c>
      <c r="E81" s="116">
        <f>'1. 2001 Approved Rate Schedule'!E81</f>
        <v>0.0418</v>
      </c>
      <c r="F81" s="116">
        <f>'1. 2001 Approved Rate Schedule'!F81</f>
        <v>0.0599</v>
      </c>
      <c r="G81" s="116">
        <f>'1. 2001 Approved Rate Schedule'!G81</f>
        <v>0.0305</v>
      </c>
    </row>
    <row r="82" spans="1:7" ht="12.75" customHeight="1">
      <c r="A82" s="17"/>
      <c r="B82" s="116"/>
      <c r="C82" s="116"/>
      <c r="D82" s="116"/>
      <c r="E82" s="116"/>
      <c r="F82" s="116"/>
      <c r="G82" s="116"/>
    </row>
    <row r="83" spans="1:7" ht="12" customHeight="1">
      <c r="A83" s="17"/>
      <c r="B83" s="116"/>
      <c r="C83" s="116"/>
      <c r="D83" s="116"/>
      <c r="E83" s="116"/>
      <c r="F83" s="116"/>
      <c r="G83" s="116"/>
    </row>
    <row r="84" spans="1:7" ht="12" customHeight="1" hidden="1" outlineLevel="1">
      <c r="A84" s="17"/>
      <c r="B84" s="16"/>
      <c r="C84" s="16"/>
      <c r="D84" s="19"/>
      <c r="E84" s="16"/>
      <c r="F84" s="16"/>
      <c r="G84" s="16"/>
    </row>
    <row r="85" spans="1:7" ht="18" hidden="1" outlineLevel="1">
      <c r="A85" s="114" t="s">
        <v>26</v>
      </c>
      <c r="B85" s="16"/>
      <c r="C85" s="16"/>
      <c r="D85" s="19"/>
      <c r="E85" s="16"/>
      <c r="F85" s="16"/>
      <c r="G85" s="16"/>
    </row>
    <row r="86" spans="2:7" ht="12.75" hidden="1" outlineLevel="1">
      <c r="B86" s="16"/>
      <c r="C86" s="16"/>
      <c r="D86" s="19"/>
      <c r="E86" s="16"/>
      <c r="F86" s="16"/>
      <c r="G86" s="16"/>
    </row>
    <row r="87" spans="1:7" ht="12.75" hidden="1" outlineLevel="1">
      <c r="A87" t="s">
        <v>21</v>
      </c>
      <c r="B87" s="22" t="e">
        <f>('7. 2001 PILs DefAcct Adder Sch'!B87)+('8. 2002PILs Proxy Adder Calc'!B150)</f>
        <v>#DIV/0!</v>
      </c>
      <c r="C87" s="16"/>
      <c r="D87" s="19"/>
      <c r="E87" s="16"/>
      <c r="F87" s="16"/>
      <c r="G87" s="16"/>
    </row>
    <row r="88" spans="2:7" ht="12.75" hidden="1" outlineLevel="1">
      <c r="B88" s="16"/>
      <c r="C88" s="16"/>
      <c r="D88" s="19"/>
      <c r="E88" s="16"/>
      <c r="F88" s="16"/>
      <c r="G88" s="16"/>
    </row>
    <row r="89" spans="1:7" ht="12.75" hidden="1" outlineLevel="1">
      <c r="A89" t="s">
        <v>114</v>
      </c>
      <c r="B89" s="22" t="e">
        <f>('7. 2001 PILs DefAcct Adder Sch'!B89)+('8. 2002PILs Proxy Adder Calc'!C154)</f>
        <v>#DIV/0!</v>
      </c>
      <c r="C89" s="16"/>
      <c r="D89" s="19"/>
      <c r="E89" s="16"/>
      <c r="F89" s="16"/>
      <c r="G89" s="16"/>
    </row>
    <row r="90" spans="2:7" ht="12.75" hidden="1" outlineLevel="1">
      <c r="B90" s="16"/>
      <c r="C90" s="16"/>
      <c r="D90" s="19"/>
      <c r="E90" s="16"/>
      <c r="F90" s="16"/>
      <c r="G90" s="16"/>
    </row>
    <row r="91" spans="1:7" ht="12.75" hidden="1" outlineLevel="1">
      <c r="A91" t="s">
        <v>11</v>
      </c>
      <c r="B91" s="116" t="s">
        <v>12</v>
      </c>
      <c r="C91" s="116" t="s">
        <v>14</v>
      </c>
      <c r="D91" s="116" t="s">
        <v>12</v>
      </c>
      <c r="E91" s="116" t="s">
        <v>13</v>
      </c>
      <c r="F91" s="117" t="s">
        <v>14</v>
      </c>
      <c r="G91" s="116" t="s">
        <v>15</v>
      </c>
    </row>
    <row r="92" spans="2:7" ht="12.75" hidden="1" outlineLevel="1">
      <c r="B92" s="116"/>
      <c r="C92" s="116"/>
      <c r="D92" s="116"/>
      <c r="E92" s="116" t="s">
        <v>16</v>
      </c>
      <c r="F92" s="117"/>
      <c r="G92" s="116" t="s">
        <v>16</v>
      </c>
    </row>
    <row r="93" spans="2:7" ht="12.75" hidden="1" outlineLevel="1">
      <c r="B93" s="116" t="s">
        <v>25</v>
      </c>
      <c r="C93" s="116" t="s">
        <v>25</v>
      </c>
      <c r="D93" s="116" t="s">
        <v>17</v>
      </c>
      <c r="E93" s="116" t="s">
        <v>17</v>
      </c>
      <c r="F93" s="117" t="s">
        <v>17</v>
      </c>
      <c r="G93" s="116" t="s">
        <v>17</v>
      </c>
    </row>
    <row r="94" spans="1:7" ht="12.75" hidden="1" outlineLevel="1">
      <c r="A94" s="5"/>
      <c r="B94" s="116">
        <f>'1. 2001 Approved Rate Schedule'!B94</f>
        <v>0</v>
      </c>
      <c r="C94" s="116">
        <f>'1. 2001 Approved Rate Schedule'!C94</f>
        <v>0</v>
      </c>
      <c r="D94" s="116">
        <f>'1. 2001 Approved Rate Schedule'!D94</f>
        <v>0</v>
      </c>
      <c r="E94" s="116">
        <f>'1. 2001 Approved Rate Schedule'!E94</f>
        <v>0</v>
      </c>
      <c r="F94" s="116">
        <f>'1. 2001 Approved Rate Schedule'!F94</f>
        <v>0</v>
      </c>
      <c r="G94" s="116">
        <f>'1. 2001 Approved Rate Schedule'!G94</f>
        <v>0</v>
      </c>
    </row>
    <row r="95" spans="2:7" ht="12.75" hidden="1" outlineLevel="1">
      <c r="B95" s="16"/>
      <c r="C95" s="16"/>
      <c r="D95" s="19"/>
      <c r="E95" s="16"/>
      <c r="F95" s="16"/>
      <c r="G95" s="16"/>
    </row>
    <row r="96" spans="2:7" ht="12.75" hidden="1" outlineLevel="1">
      <c r="B96" s="16"/>
      <c r="C96" s="16"/>
      <c r="D96" s="19"/>
      <c r="E96" s="16"/>
      <c r="F96" s="16"/>
      <c r="G96" s="16"/>
    </row>
    <row r="97" spans="2:7" ht="12.75" hidden="1" outlineLevel="1">
      <c r="B97" s="16"/>
      <c r="C97" s="16"/>
      <c r="D97" s="19"/>
      <c r="E97" s="16"/>
      <c r="F97" s="16"/>
      <c r="G97" s="16"/>
    </row>
    <row r="98" spans="1:7" ht="18" hidden="1" outlineLevel="1">
      <c r="A98" s="114" t="s">
        <v>7</v>
      </c>
      <c r="B98" s="16"/>
      <c r="C98" s="16"/>
      <c r="D98" s="19"/>
      <c r="E98" s="16"/>
      <c r="F98" s="16"/>
      <c r="G98" s="16"/>
    </row>
    <row r="99" spans="2:7" ht="12.75" hidden="1" outlineLevel="1">
      <c r="B99" s="16"/>
      <c r="C99" s="16"/>
      <c r="D99" s="19"/>
      <c r="E99" s="16"/>
      <c r="F99" s="16"/>
      <c r="G99" s="16"/>
    </row>
    <row r="100" spans="1:7" ht="12.75" hidden="1" outlineLevel="1">
      <c r="A100" t="s">
        <v>21</v>
      </c>
      <c r="B100" s="22" t="e">
        <f>('7. 2001 PILs DefAcct Adder Sch'!B100)+('8. 2002PILs Proxy Adder Calc'!B175)</f>
        <v>#DIV/0!</v>
      </c>
      <c r="C100" s="16"/>
      <c r="D100" s="19"/>
      <c r="E100" s="16"/>
      <c r="F100" s="16"/>
      <c r="G100" s="16"/>
    </row>
    <row r="101" spans="2:7" ht="12.75" hidden="1" outlineLevel="1">
      <c r="B101" s="16"/>
      <c r="C101" s="16"/>
      <c r="D101" s="19"/>
      <c r="E101" s="16"/>
      <c r="F101" s="16"/>
      <c r="G101" s="16"/>
    </row>
    <row r="102" spans="1:7" ht="12.75" hidden="1" outlineLevel="1">
      <c r="A102" t="s">
        <v>114</v>
      </c>
      <c r="B102" s="22" t="e">
        <f>('7. 2001 PILs DefAcct Adder Sch'!B102)+('8. 2002PILs Proxy Adder Calc'!C179)</f>
        <v>#DIV/0!</v>
      </c>
      <c r="C102" s="16"/>
      <c r="D102" s="19"/>
      <c r="E102" s="16"/>
      <c r="F102" s="16"/>
      <c r="G102" s="16"/>
    </row>
    <row r="103" spans="2:7" ht="12.75" hidden="1" outlineLevel="1">
      <c r="B103" s="16"/>
      <c r="C103" s="16"/>
      <c r="D103" s="19"/>
      <c r="E103" s="16"/>
      <c r="F103" s="16"/>
      <c r="G103" s="16"/>
    </row>
    <row r="104" spans="1:7" ht="12.75" hidden="1" outlineLevel="1">
      <c r="A104" t="s">
        <v>11</v>
      </c>
      <c r="B104" s="116" t="s">
        <v>12</v>
      </c>
      <c r="C104" s="116" t="s">
        <v>14</v>
      </c>
      <c r="D104" s="116" t="s">
        <v>12</v>
      </c>
      <c r="E104" s="116" t="s">
        <v>13</v>
      </c>
      <c r="F104" s="117" t="s">
        <v>14</v>
      </c>
      <c r="G104" s="116" t="s">
        <v>15</v>
      </c>
    </row>
    <row r="105" spans="2:7" ht="12.75" hidden="1" outlineLevel="1">
      <c r="B105" s="116"/>
      <c r="C105" s="116"/>
      <c r="D105" s="116"/>
      <c r="E105" s="116" t="s">
        <v>16</v>
      </c>
      <c r="F105" s="117"/>
      <c r="G105" s="116" t="s">
        <v>16</v>
      </c>
    </row>
    <row r="106" spans="2:7" ht="12.75" hidden="1" outlineLevel="1">
      <c r="B106" s="116" t="s">
        <v>25</v>
      </c>
      <c r="C106" s="116" t="s">
        <v>25</v>
      </c>
      <c r="D106" s="116" t="s">
        <v>17</v>
      </c>
      <c r="E106" s="116" t="s">
        <v>17</v>
      </c>
      <c r="F106" s="117" t="s">
        <v>17</v>
      </c>
      <c r="G106" s="116" t="s">
        <v>17</v>
      </c>
    </row>
    <row r="107" spans="1:7" ht="12.75" hidden="1" outlineLevel="1">
      <c r="A107" s="5"/>
      <c r="B107" s="116">
        <f>'1. 2001 Approved Rate Schedule'!B107</f>
        <v>0</v>
      </c>
      <c r="C107" s="116">
        <f>'1. 2001 Approved Rate Schedule'!C107</f>
        <v>0</v>
      </c>
      <c r="D107" s="116">
        <f>'1. 2001 Approved Rate Schedule'!D107</f>
        <v>0</v>
      </c>
      <c r="E107" s="116">
        <f>'1. 2001 Approved Rate Schedule'!E107</f>
        <v>0</v>
      </c>
      <c r="F107" s="116">
        <f>'1. 2001 Approved Rate Schedule'!F107</f>
        <v>0</v>
      </c>
      <c r="G107" s="116">
        <f>'1. 2001 Approved Rate Schedule'!G107</f>
        <v>0</v>
      </c>
    </row>
    <row r="108" spans="1:7" ht="12.75" hidden="1" outlineLevel="1">
      <c r="A108" s="5"/>
      <c r="B108" s="116"/>
      <c r="C108" s="116"/>
      <c r="D108" s="116"/>
      <c r="E108" s="116"/>
      <c r="F108" s="116"/>
      <c r="G108" s="116"/>
    </row>
    <row r="109" spans="1:7" ht="12.75" hidden="1" outlineLevel="1">
      <c r="A109" s="5"/>
      <c r="B109" s="116"/>
      <c r="C109" s="116"/>
      <c r="D109" s="116"/>
      <c r="E109" s="116"/>
      <c r="F109" s="116"/>
      <c r="G109" s="116"/>
    </row>
    <row r="110" spans="3:7" ht="12.75" collapsed="1">
      <c r="C110" s="16"/>
      <c r="E110" s="16"/>
      <c r="F110" s="16"/>
      <c r="G110" s="16"/>
    </row>
    <row r="111" spans="1:7" ht="18">
      <c r="A111" s="114"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Calc'!B200)</f>
        <v>7.991036645961858</v>
      </c>
      <c r="C113" s="16"/>
      <c r="D113" s="19"/>
      <c r="E113" s="16"/>
      <c r="F113" s="16"/>
      <c r="G113" s="16"/>
    </row>
    <row r="114" spans="2:7" ht="12.75">
      <c r="B114" s="16"/>
      <c r="C114" s="16"/>
      <c r="D114" s="19"/>
      <c r="E114" s="16"/>
      <c r="F114" s="16"/>
      <c r="G114" s="16"/>
    </row>
    <row r="115" spans="1:7" ht="12.75">
      <c r="A115" t="s">
        <v>117</v>
      </c>
      <c r="B115" s="22">
        <f>('7. 2001 PILs DefAcct Adder Sch'!B115)+('8. 2002PILs Proxy Adder Calc'!C204)</f>
        <v>4.066818473396727</v>
      </c>
      <c r="C115" s="16"/>
      <c r="D115" s="19"/>
      <c r="E115" s="16"/>
      <c r="F115" s="16"/>
      <c r="G115" s="16"/>
    </row>
    <row r="116" spans="2:7" ht="12.75">
      <c r="B116" s="16"/>
      <c r="C116" s="16"/>
      <c r="D116" s="19"/>
      <c r="E116" s="16"/>
      <c r="F116" s="16"/>
      <c r="G116" s="16"/>
    </row>
    <row r="117" spans="1:7" ht="12.75">
      <c r="A117" t="s">
        <v>23</v>
      </c>
      <c r="B117" s="16">
        <f>'1. 2001 Approved Rate Schedule'!B117</f>
        <v>18.0686</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4" t="s">
        <v>29</v>
      </c>
      <c r="B121" s="16"/>
      <c r="C121" s="16"/>
      <c r="D121" s="19"/>
      <c r="E121" s="16"/>
      <c r="F121" s="16"/>
      <c r="G121" s="16"/>
    </row>
    <row r="122" spans="2:7" ht="12.75">
      <c r="B122" s="16"/>
      <c r="C122" s="16"/>
      <c r="D122" s="19"/>
      <c r="E122" s="16"/>
      <c r="F122" s="16"/>
      <c r="G122" s="16"/>
    </row>
    <row r="123" spans="1:7" ht="12.75">
      <c r="A123" t="s">
        <v>21</v>
      </c>
      <c r="B123" s="22">
        <v>0</v>
      </c>
      <c r="C123" s="16"/>
      <c r="D123" s="19"/>
      <c r="E123" s="16"/>
      <c r="F123" s="16"/>
      <c r="G123" s="16"/>
    </row>
    <row r="124" spans="2:7" ht="12.75">
      <c r="B124" s="16"/>
      <c r="C124" s="16"/>
      <c r="D124" s="19"/>
      <c r="E124" s="16"/>
      <c r="F124" s="16"/>
      <c r="G124" s="16"/>
    </row>
    <row r="125" spans="1:7" ht="12.75">
      <c r="A125" t="s">
        <v>117</v>
      </c>
      <c r="B125" s="22">
        <v>0</v>
      </c>
      <c r="C125" s="16"/>
      <c r="D125" s="19"/>
      <c r="E125" s="16"/>
      <c r="F125" s="16"/>
      <c r="G125" s="16"/>
    </row>
    <row r="126" spans="2:7" ht="12.75">
      <c r="B126" s="16"/>
      <c r="C126" s="16"/>
      <c r="D126" s="19"/>
      <c r="E126" s="16"/>
      <c r="F126" s="16"/>
      <c r="G126" s="16"/>
    </row>
    <row r="127" spans="1:7" ht="12.75">
      <c r="A127" t="s">
        <v>11</v>
      </c>
      <c r="B127" s="116" t="s">
        <v>12</v>
      </c>
      <c r="C127" s="116" t="s">
        <v>14</v>
      </c>
      <c r="D127" s="19"/>
      <c r="E127" s="16"/>
      <c r="F127" s="16"/>
      <c r="G127" s="16"/>
    </row>
    <row r="128" spans="2:7" ht="12.75">
      <c r="B128" s="116" t="s">
        <v>25</v>
      </c>
      <c r="C128" s="116" t="s">
        <v>25</v>
      </c>
      <c r="D128" s="19"/>
      <c r="E128" s="16"/>
      <c r="F128" s="16"/>
      <c r="G128" s="16"/>
    </row>
    <row r="129" spans="2:7" ht="12.75">
      <c r="B129" s="116">
        <f>'1. 2001 Approved Rate Schedule'!B129</f>
        <v>0</v>
      </c>
      <c r="C129" s="11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4"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Calc'!B225)</f>
        <v>2.7448405788050945</v>
      </c>
      <c r="C135" s="16"/>
      <c r="D135" s="19"/>
      <c r="E135" s="16"/>
      <c r="F135" s="16"/>
      <c r="G135" s="16"/>
    </row>
    <row r="136" spans="2:7" ht="12.75">
      <c r="B136" s="16"/>
      <c r="C136" s="16"/>
      <c r="D136" s="19"/>
      <c r="E136" s="16"/>
      <c r="F136" s="16"/>
      <c r="G136" s="16"/>
    </row>
    <row r="137" spans="1:7" ht="12.75">
      <c r="A137" t="s">
        <v>117</v>
      </c>
      <c r="B137" s="22">
        <f>('7. 2001 PILs DefAcct Adder Sch'!B137)+('8. 2002PILs Proxy Adder Calc'!C229)</f>
        <v>1.3342071346172144</v>
      </c>
      <c r="C137" s="16"/>
      <c r="D137" s="19"/>
      <c r="E137" s="16"/>
      <c r="F137" s="16"/>
      <c r="G137" s="16"/>
    </row>
    <row r="138" spans="2:7" ht="12.75">
      <c r="B138" s="16"/>
      <c r="C138" s="16"/>
      <c r="D138" s="19"/>
      <c r="E138" s="16"/>
      <c r="F138" s="16"/>
      <c r="G138" s="16"/>
    </row>
    <row r="139" spans="1:7" ht="12.75">
      <c r="A139" t="s">
        <v>23</v>
      </c>
      <c r="B139" s="16">
        <f>'1. 2001 Approved Rate Schedule'!B139</f>
        <v>18.064</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4" t="s">
        <v>31</v>
      </c>
      <c r="B143" s="16"/>
      <c r="C143" s="16"/>
      <c r="D143" s="19"/>
      <c r="E143" s="16"/>
      <c r="F143" s="16"/>
      <c r="G143" s="16"/>
    </row>
    <row r="144" spans="2:7" ht="12.75">
      <c r="B144" s="16"/>
      <c r="C144" s="16"/>
      <c r="D144" s="19"/>
      <c r="E144" s="16"/>
      <c r="F144" s="16"/>
      <c r="G144" s="16"/>
    </row>
    <row r="145" spans="1:7" ht="12.75">
      <c r="A145" t="s">
        <v>21</v>
      </c>
      <c r="B145" s="22">
        <v>0</v>
      </c>
      <c r="C145" s="16"/>
      <c r="D145" s="19"/>
      <c r="E145" s="16"/>
      <c r="F145" s="16"/>
      <c r="G145" s="16"/>
    </row>
    <row r="146" spans="2:7" ht="12.75">
      <c r="B146" s="16"/>
      <c r="C146" s="16"/>
      <c r="D146" s="19"/>
      <c r="E146" s="16"/>
      <c r="F146" s="16"/>
      <c r="G146" s="16"/>
    </row>
    <row r="147" spans="1:7" ht="12.75">
      <c r="A147" t="s">
        <v>117</v>
      </c>
      <c r="B147" s="22">
        <v>0</v>
      </c>
      <c r="C147" s="16"/>
      <c r="D147" s="19"/>
      <c r="E147" s="16"/>
      <c r="F147" s="16"/>
      <c r="G147" s="16"/>
    </row>
    <row r="148" spans="2:7" ht="12.75">
      <c r="B148" s="16"/>
      <c r="C148" s="16"/>
      <c r="D148" s="19"/>
      <c r="E148" s="16"/>
      <c r="F148" s="16"/>
      <c r="G148" s="16"/>
    </row>
    <row r="149" spans="1:7" ht="12.75">
      <c r="A149" t="s">
        <v>11</v>
      </c>
      <c r="B149" s="116" t="s">
        <v>12</v>
      </c>
      <c r="C149" s="116" t="s">
        <v>14</v>
      </c>
      <c r="D149" s="19"/>
      <c r="E149" s="16"/>
      <c r="F149" s="16"/>
      <c r="G149" s="16"/>
    </row>
    <row r="150" spans="2:7" ht="12.75">
      <c r="B150" s="116" t="s">
        <v>25</v>
      </c>
      <c r="C150" s="116" t="s">
        <v>25</v>
      </c>
      <c r="D150" s="19"/>
      <c r="E150" s="16"/>
      <c r="F150" s="16"/>
      <c r="G150" s="16"/>
    </row>
    <row r="151" spans="2:7" ht="12.75">
      <c r="B151" s="116">
        <f>'1. 2001 Approved Rate Schedule'!B151</f>
        <v>0</v>
      </c>
      <c r="C151" s="116">
        <f>'1. 2001 Approved Rate Schedule'!C151</f>
        <v>0</v>
      </c>
      <c r="E151" s="16"/>
      <c r="F151" s="16"/>
      <c r="G151" s="16"/>
    </row>
    <row r="152" spans="2:7" ht="12.75">
      <c r="B152" s="16"/>
      <c r="C152" s="16"/>
      <c r="D152" s="19"/>
      <c r="E152" s="16"/>
      <c r="F152" s="16"/>
      <c r="G152" s="16"/>
    </row>
  </sheetData>
  <sheetProtection/>
  <printOptions horizontalCentered="1"/>
  <pageMargins left="0.31496062992125984" right="0.31496062992125984" top="0.984251968503937" bottom="0.7874015748031497" header="0.5118110236220472" footer="0.5118110236220472"/>
  <pageSetup fitToHeight="6" horizontalDpi="600" verticalDpi="600" orientation="portrait" scale="70" r:id="rId1"/>
  <headerFooter alignWithMargins="0">
    <oddHeader>&amp;ROrillia Power Distribution Corporation
EB-2011-0191
Filed: October 28, 2011
Appendix K</oddHeader>
    <oddFooter>&amp;C&amp;F
&amp;A&amp;RPage &amp;P
of &amp;N</oddFooter>
  </headerFooter>
  <rowBreaks count="1" manualBreakCount="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Pauline Welsh</cp:lastModifiedBy>
  <cp:lastPrinted>2011-10-21T15:08:00Z</cp:lastPrinted>
  <dcterms:created xsi:type="dcterms:W3CDTF">2001-10-05T18:25:02Z</dcterms:created>
  <dcterms:modified xsi:type="dcterms:W3CDTF">2011-10-21T15:09:39Z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