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796" activeTab="3"/>
  </bookViews>
  <sheets>
    <sheet name="REGINFO_2001 PILs" sheetId="1" r:id="rId1"/>
    <sheet name="TAXCALC_2001 PILs" sheetId="2" r:id="rId2"/>
    <sheet name="TAXREC_2001 PILs" sheetId="3" r:id="rId3"/>
    <sheet name="REGINFO_2002 PILs" sheetId="4" r:id="rId4"/>
    <sheet name="TAXCALC_2002 PILs" sheetId="5" r:id="rId5"/>
    <sheet name="TAXREC_2002 PILs" sheetId="6" r:id="rId6"/>
  </sheets>
  <definedNames>
    <definedName name="_xlnm.Print_Area" localSheetId="0">'REGINFO_2001 PILs'!$A$1:$D$56</definedName>
    <definedName name="_xlnm.Print_Area" localSheetId="3">'REGINFO_2002 PILs'!$A$1:$D$55</definedName>
    <definedName name="_xlnm.Print_Area" localSheetId="1">'TAXCALC_2001 PILs'!$A$1:$L$138</definedName>
    <definedName name="_xlnm.Print_Area" localSheetId="4">'TAXCALC_2002 PILs'!$A$1:$L$137</definedName>
    <definedName name="_xlnm.Print_Area" localSheetId="2">'TAXREC_2001 PILs'!$A$1:$F$317</definedName>
    <definedName name="_xlnm.Print_Area" localSheetId="5">'TAXREC_2002 PILs'!$A$1:$F$317</definedName>
    <definedName name="_xlnm.Print_Titles" localSheetId="0">'REGINFO_2001 PILs'!$A:$A,'REGINFO_2001 PILs'!$1:$6</definedName>
    <definedName name="_xlnm.Print_Titles" localSheetId="3">'REGINFO_2002 PILs'!$A:$A,'REGINFO_2002 PILs'!$1:$6</definedName>
    <definedName name="_xlnm.Print_Titles" localSheetId="1">'TAXCALC_2001 PILs'!$A:$A,'TAXCALC_2001 PILs'!$1:$5</definedName>
    <definedName name="_xlnm.Print_Titles" localSheetId="4">'TAXCALC_2002 PILs'!$A:$A,'TAXCALC_2002 PILs'!$1:$5</definedName>
    <definedName name="_xlnm.Print_Titles" localSheetId="2">'TAXREC_2001 PILs'!$A:$A,'TAXREC_2001 PILs'!$1:$6</definedName>
    <definedName name="_xlnm.Print_Titles" localSheetId="5">'TAXREC_2002 PILs'!$A:$A,'TAXREC_2002 PILs'!$1:$6</definedName>
  </definedNames>
  <calcPr fullCalcOnLoad="1"/>
</workbook>
</file>

<file path=xl/sharedStrings.xml><?xml version="1.0" encoding="utf-8"?>
<sst xmlns="http://schemas.openxmlformats.org/spreadsheetml/2006/main" count="1282" uniqueCount="456">
  <si>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</si>
  <si>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</si>
  <si>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</si>
  <si>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</si>
  <si>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</si>
  <si>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</si>
  <si>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</si>
  <si>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</si>
  <si>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</si>
  <si>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</si>
  <si>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</si>
  <si>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</si>
  <si>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</si>
  <si>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</si>
  <si>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</si>
  <si>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</si>
  <si>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</si>
  <si>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</si>
  <si>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</si>
  <si>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</si>
  <si>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</si>
  <si>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</si>
  <si>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</si>
  <si>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</si>
  <si>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</si>
  <si>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</si>
  <si>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</si>
  <si>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</si>
  <si>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</si>
  <si>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</si>
  <si>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</si>
  <si>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</si>
  <si>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</si>
  <si>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</si>
  <si>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</si>
  <si>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</si>
  <si>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</si>
  <si>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</si>
  <si>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</si>
  <si>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</si>
  <si>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</si>
  <si>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</si>
  <si>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</si>
  <si>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</si>
  <si>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</si>
  <si>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</si>
  <si>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</si>
  <si>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</si>
  <si>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</si>
  <si>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</si>
  <si>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</si>
  <si>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</si>
  <si>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</si>
  <si>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</si>
  <si>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</si>
  <si>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</si>
  <si>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</si>
  <si>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</si>
  <si>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</si>
  <si>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</si>
  <si>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</si>
  <si>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</si>
  <si>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</si>
  <si>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</si>
  <si>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</si>
  <si>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</si>
  <si>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</si>
  <si>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</si>
  <si>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</si>
  <si>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</si>
  <si>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</si>
  <si>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</si>
  <si>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</si>
  <si>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</si>
  <si>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</si>
  <si>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</si>
  <si>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</si>
  <si>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</si>
  <si>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</si>
  <si>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</si>
  <si>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</si>
  <si>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</si>
  <si>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</si>
  <si>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</si>
  <si>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</si>
  <si>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</si>
  <si>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</si>
  <si>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</si>
  <si>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</si>
  <si>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</si>
  <si>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</si>
  <si>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</si>
  <si>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</si>
  <si>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</si>
  <si>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</si>
  <si>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</si>
  <si>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</si>
  <si>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</si>
  <si>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</si>
  <si>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</si>
  <si>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</si>
  <si>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</si>
  <si>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</si>
  <si>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</si>
  <si>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</si>
  <si>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</si>
  <si>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</si>
  <si>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</si>
  <si>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</si>
  <si>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</si>
  <si>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</si>
  <si>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</si>
  <si>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</si>
  <si>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</si>
  <si>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</si>
  <si>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</si>
  <si>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</si>
  <si>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</si>
  <si>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</si>
  <si>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</si>
  <si>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</si>
  <si>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</si>
  <si>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</si>
  <si>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</si>
  <si>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</si>
  <si>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</si>
  <si>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</si>
  <si>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</si>
  <si>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</si>
  <si>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</si>
  <si>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</si>
  <si>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</si>
  <si>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</si>
  <si>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</si>
  <si>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</si>
  <si>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</si>
  <si>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</si>
  <si>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</si>
  <si>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</si>
  <si>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</si>
  <si>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</si>
  <si>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</si>
  <si>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</si>
  <si>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</si>
  <si>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</si>
  <si>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</si>
  <si>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</si>
  <si>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</si>
  <si>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</si>
  <si>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</si>
  <si>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</si>
  <si>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</si>
  <si>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</si>
  <si>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</si>
  <si>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</si>
  <si>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</si>
  <si>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</si>
  <si>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</si>
  <si>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</si>
  <si>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</si>
  <si>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</si>
  <si>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</si>
  <si>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</si>
  <si>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</si>
  <si>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</si>
  <si>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</si>
  <si>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</si>
  <si>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</si>
  <si>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</si>
  <si>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</si>
  <si>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</si>
  <si>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</si>
  <si>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</si>
  <si>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</si>
  <si>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</si>
  <si>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</si>
  <si>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</si>
  <si>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</si>
  <si>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</si>
  <si>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</si>
  <si>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</si>
  <si>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</si>
  <si>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</si>
  <si>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</si>
  <si>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</si>
  <si>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</si>
  <si>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</si>
  <si>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</si>
  <si>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</si>
  <si>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</si>
  <si>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</si>
  <si>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</si>
  <si>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</si>
  <si>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</si>
  <si>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</si>
  <si>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</si>
  <si>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</si>
  <si>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</si>
  <si>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</si>
  <si>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</si>
  <si>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</si>
  <si>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</si>
  <si>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</si>
  <si>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</si>
  <si>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</si>
  <si>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</si>
  <si>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</si>
  <si>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</si>
  <si>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</si>
  <si>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</si>
  <si>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</si>
  <si>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</si>
  <si>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</si>
  <si>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</si>
  <si>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</si>
  <si>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</si>
  <si>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</si>
  <si>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</si>
  <si>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</si>
  <si>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</si>
  <si>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</si>
  <si>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</si>
  <si>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</si>
  <si>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</si>
  <si>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</si>
  <si>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</si>
  <si>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</si>
  <si>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</si>
  <si>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</si>
  <si>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</si>
  <si>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</si>
  <si>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</si>
  <si>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</si>
  <si>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</si>
  <si>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</si>
  <si>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</si>
  <si>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</si>
  <si>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</si>
  <si>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</si>
  <si>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</si>
  <si>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</si>
  <si>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</si>
  <si>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</si>
  <si>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</si>
  <si>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</si>
  <si>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</si>
  <si>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</si>
  <si>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</si>
  <si>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</si>
  <si>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</si>
  <si>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</si>
  <si>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</si>
  <si>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</si>
  <si>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</si>
  <si>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</si>
  <si>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</si>
  <si>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</si>
  <si>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</si>
  <si>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</si>
  <si>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</si>
  <si>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</si>
  <si>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</si>
  <si>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</si>
  <si>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</si>
  <si>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</si>
  <si>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</si>
  <si>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</si>
  <si>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</si>
  <si>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</si>
  <si>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</si>
  <si>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</si>
  <si>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</si>
  <si>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</si>
  <si>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</si>
  <si>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</si>
  <si>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</si>
  <si>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</si>
  <si>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</si>
  <si>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</si>
  <si>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</si>
  <si>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</si>
  <si>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</si>
  <si>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</si>
  <si>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</si>
  <si>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</si>
  <si>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</si>
  <si>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</si>
  <si>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</si>
  <si>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</si>
  <si>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</si>
  <si>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</si>
  <si>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</si>
  <si>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</si>
  <si>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</si>
  <si>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</si>
  <si>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</si>
  <si>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</si>
  <si>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</si>
  <si>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</si>
  <si>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</si>
  <si>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</si>
  <si>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</si>
  <si>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</si>
  <si>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</si>
  <si>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</si>
  <si>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</si>
  <si>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</si>
  <si>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</si>
  <si>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</si>
  <si>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</si>
  <si>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</si>
  <si>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</si>
  <si>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</si>
  <si>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</si>
  <si>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</si>
  <si>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</si>
  <si>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</si>
  <si>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</si>
  <si>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</si>
  <si>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</si>
  <si>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</si>
  <si>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</si>
  <si>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</si>
  <si>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</si>
  <si>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</si>
  <si>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</si>
  <si>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</si>
  <si>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</si>
  <si>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</si>
  <si>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</si>
  <si>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</si>
  <si>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</si>
  <si>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</si>
  <si>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</si>
  <si>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</si>
  <si>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</si>
  <si>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</si>
  <si>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</si>
  <si>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</si>
  <si>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</si>
  <si>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</si>
  <si>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</si>
  <si>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</si>
  <si>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</si>
  <si>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</si>
  <si>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</si>
  <si>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</si>
  <si>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</si>
  <si>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</si>
  <si>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</si>
  <si>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</si>
  <si>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</si>
  <si>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</si>
  <si>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</si>
  <si>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</si>
  <si>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</si>
  <si>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</si>
  <si>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</si>
  <si>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</si>
  <si>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</si>
  <si>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</si>
  <si>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</si>
  <si>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</si>
  <si>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</si>
  <si>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</si>
  <si>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</si>
  <si>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</si>
  <si>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</si>
  <si>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</si>
  <si>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</si>
  <si>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</si>
  <si>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</si>
  <si>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</si>
  <si>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</si>
  <si>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</si>
  <si>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</si>
  <si>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</si>
  <si>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</si>
  <si>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</si>
  <si>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</si>
  <si>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</si>
  <si>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</si>
  <si>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</si>
  <si>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</si>
  <si>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</si>
  <si>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</si>
  <si>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</si>
  <si>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</si>
  <si>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</si>
  <si>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</si>
  <si>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</si>
  <si>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</si>
  <si>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</si>
  <si>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</si>
  <si>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</si>
  <si>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</si>
  <si>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</si>
  <si>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</si>
  <si>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</si>
  <si>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</si>
  <si>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</si>
  <si>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</si>
  <si>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</si>
  <si>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</si>
  <si>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</si>
  <si>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</si>
  <si>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</si>
  <si>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</si>
  <si>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</si>
  <si>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</si>
  <si>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</si>
  <si>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</si>
  <si>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</si>
  <si>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</si>
  <si>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</si>
  <si>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</si>
  <si>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</si>
  <si>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</si>
  <si>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</si>
  <si>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</si>
  <si>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</si>
  <si>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</si>
  <si>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</si>
  <si>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</si>
  <si>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</si>
  <si>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</si>
  <si>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</si>
  <si>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</si>
  <si>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</si>
  <si>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</si>
  <si>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</si>
  <si>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</si>
  <si>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</si>
  <si>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</si>
  <si>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</si>
  <si>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</si>
  <si>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</si>
  <si>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</si>
  <si>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</si>
  <si>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</si>
  <si>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</si>
  <si>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</si>
  <si>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</si>
  <si>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</si>
  <si>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</si>
  <si>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</si>
  <si>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</si>
  <si>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</si>
  <si>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</si>
  <si>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</si>
  <si>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</si>
  <si>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yes</t>
  </si>
  <si>
    <t>no</t>
  </si>
  <si>
    <t>Utility Name: ORILLIA POWER DISTRIBUTION CORPORATION</t>
  </si>
  <si>
    <t>Reporting period: January 1, 2002 to December 31, 2002</t>
  </si>
  <si>
    <t>Reporting period: October 1, 2001 to December 31, 2001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</si>
</sst>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16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7" fontId="0" fillId="0" borderId="0" xfId="0" applyNumberFormat="1" applyAlignment="1">
      <alignment horizontal="center" vertical="top"/>
    </xf>
    <xf numFmtId="3" fontId="0" fillId="37" borderId="15" xfId="0" applyNumberFormat="1" applyFill="1" applyBorder="1" applyAlignment="1">
      <alignment vertical="top"/>
    </xf>
    <xf numFmtId="3" fontId="8" fillId="37" borderId="15" xfId="0" applyNumberFormat="1" applyFont="1" applyFill="1" applyBorder="1" applyAlignment="1">
      <alignment vertical="top"/>
    </xf>
    <xf numFmtId="3" fontId="0" fillId="38" borderId="15" xfId="0" applyNumberFormat="1" applyFill="1" applyBorder="1" applyAlignment="1">
      <alignment vertical="top"/>
    </xf>
    <xf numFmtId="3" fontId="0" fillId="38" borderId="21" xfId="0" applyNumberForma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P63"/>
  <sheetViews>
    <sheetView zoomScalePageLayoutView="0" workbookViewId="0" topLeftCell="A22">
      <selection activeCell="A292" sqref="A29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453</v>
      </c>
      <c r="C4" s="10"/>
      <c r="D4" s="50" t="s">
        <v>379</v>
      </c>
      <c r="E4" s="10"/>
      <c r="G4" s="10"/>
      <c r="H4" s="10"/>
    </row>
    <row r="5" spans="1:8" ht="13.5" thickBot="1">
      <c r="A5" t="s">
        <v>455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451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452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7">
        <v>11658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17894047.55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1532625.1726575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913712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618913.1726575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206304.39088583333</v>
      </c>
      <c r="F39" s="67"/>
      <c r="H39" s="125"/>
      <c r="J39" s="5"/>
      <c r="K39" s="5"/>
    </row>
    <row r="40" spans="1:11" ht="12.75">
      <c r="A40" t="s">
        <v>404</v>
      </c>
      <c r="D40" s="125">
        <v>206304.39088583333</v>
      </c>
      <c r="F40" s="67"/>
      <c r="H40" s="125"/>
      <c r="J40" s="5"/>
      <c r="K40" s="5"/>
    </row>
    <row r="41" spans="1:11" ht="12.75">
      <c r="A41" t="s">
        <v>405</v>
      </c>
      <c r="D41" s="125">
        <v>206304.39088583333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8947023.775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883965.94897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8947023.775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648659.2236875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474029.12048583146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561344.1720866658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648659.2236875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 horizontalCentered="1"/>
  <pageMargins left="0.5118110236220472" right="0.5118110236220472" top="1.299212598425197" bottom="0.7874015748031497" header="0.5118110236220472" footer="0.5118110236220472"/>
  <pageSetup horizontalDpi="600" verticalDpi="600" orientation="portrait" scale="85" r:id="rId1"/>
  <headerFooter alignWithMargins="0">
    <oddHeader>&amp;ROrillia Power Distribution Corporation
EB-2011-0191
Filed: October 28, 2011
Appendix N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48"/>
  <sheetViews>
    <sheetView zoomScalePageLayoutView="0" workbookViewId="0" topLeftCell="A1">
      <pane xSplit="2" ySplit="5" topLeftCell="C17" activePane="bottomRight" state="frozen"/>
      <selection pane="topLeft" activeCell="A292" sqref="A292"/>
      <selection pane="topRight" activeCell="A292" sqref="A292"/>
      <selection pane="bottomLeft" activeCell="A292" sqref="A292"/>
      <selection pane="bottomRight" activeCell="A292" sqref="A29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7.0039062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'REGINFO_2001 PILs'!A4</f>
        <v>Utility Name: ORILLIA POWER DISTRIBUTION CORPORATION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tr">
        <f>'REGINFO_2001 PILs'!A5</f>
        <v>Reporting period: October 1, 2001 to December 31, 2001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280004.09772145835</v>
      </c>
      <c r="F15" s="10"/>
      <c r="G15" s="70">
        <f>('REGINFO_2001 PILs'!D34+'REGINFO_2001 PILs'!D39)/4</f>
        <v>280004.09772145835</v>
      </c>
      <c r="H15" s="35" t="s">
        <v>142</v>
      </c>
      <c r="I15" s="92">
        <f>+K15-G15</f>
        <v>-280004.09772145835</v>
      </c>
      <c r="K15" s="100">
        <f>'TAXREC_2001 PILs'!E26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398826.75</v>
      </c>
      <c r="F20" s="5"/>
      <c r="G20" s="160">
        <f>1595307/4</f>
        <v>398826.75</v>
      </c>
      <c r="H20" s="39" t="s">
        <v>145</v>
      </c>
      <c r="I20" s="92">
        <f aca="true" t="shared" si="1" ref="I20:I28">+K20-G20</f>
        <v>-398826.75</v>
      </c>
      <c r="J20" s="5"/>
      <c r="K20" s="100">
        <f>'TAXREC_2001 PILs'!E29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'TAXREC_2001 PILs'!E30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70"/>
      <c r="H22" s="39" t="s">
        <v>151</v>
      </c>
      <c r="I22" s="92">
        <f t="shared" si="1"/>
        <v>0</v>
      </c>
      <c r="J22" s="5"/>
      <c r="K22" s="100">
        <f>'TAXREC_2001 PILs'!E31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'TAXREC_2001 PILs'!E32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'TAXREC_2001 PILs'!E33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'TAXREC_2001 PILs'!E34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'TAXREC_2001 PILs'!E35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0</v>
      </c>
      <c r="J28" s="5"/>
      <c r="K28" s="100">
        <f>'TAXREC_2001 PILs'!E84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-129928.42</v>
      </c>
      <c r="F30" s="5"/>
      <c r="G30" s="160">
        <f>-129928.42</f>
        <v>-129928.42</v>
      </c>
      <c r="H30" s="39" t="s">
        <v>164</v>
      </c>
      <c r="I30" s="92">
        <f aca="true" t="shared" si="3" ref="I30:I38">+K30-G30</f>
        <v>129928.42</v>
      </c>
      <c r="J30" s="5"/>
      <c r="K30" s="100">
        <f>'TAXREC_2001 PILs'!E89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'TAXREC_2001 PILs'!E90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'TAXREC_2001 PILs'!E91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'TAXREC_2001 PILs'!E92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-118507.28012145786</v>
      </c>
      <c r="F34" s="5"/>
      <c r="G34" s="70">
        <f>-'REGINFO_2001 PILs'!D51/4</f>
        <v>-118507.28012145786</v>
      </c>
      <c r="H34" s="39" t="s">
        <v>177</v>
      </c>
      <c r="I34" s="92">
        <f t="shared" si="3"/>
        <v>118507.28012145786</v>
      </c>
      <c r="J34" s="5"/>
      <c r="K34" s="100">
        <f>'TAXREC_2001 PILs'!E93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'TAXREC_2001 PILs'!E94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'TAXREC_2001 PILs'!E95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'TAXREC_2001 PILs'!E133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430395.1476000005</v>
      </c>
      <c r="F40" s="7"/>
      <c r="G40" s="96">
        <f>SUM(G15:G39)</f>
        <v>430395.1476000005</v>
      </c>
      <c r="H40" s="43"/>
      <c r="I40" s="93">
        <f>SUM(I15:I39)</f>
        <v>-430395.1476000005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0.020000000000000018</v>
      </c>
      <c r="F44" s="5"/>
      <c r="G44" s="72">
        <v>0.4062</v>
      </c>
      <c r="H44" s="39" t="s">
        <v>183</v>
      </c>
      <c r="I44" s="95">
        <f>+K44-G44</f>
        <v>-0.020000000000000018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174826.5089551202</v>
      </c>
      <c r="F47" s="7"/>
      <c r="G47" s="96">
        <f>G40*G44</f>
        <v>174826.5089551202</v>
      </c>
      <c r="H47" s="43"/>
      <c r="I47" s="98">
        <f>K47-G47</f>
        <v>-174826.5089551202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174826.5089551202</v>
      </c>
      <c r="F51" s="6"/>
      <c r="G51" s="97">
        <f>+G47-G49</f>
        <v>174826.5089551202</v>
      </c>
      <c r="H51" s="40"/>
      <c r="I51" s="97">
        <f>+I47-I49</f>
        <v>-174826.5089551202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17894047.55</v>
      </c>
      <c r="F59" s="5"/>
      <c r="G59" s="70">
        <f>'REGINFO_2001 PILs'!D22</f>
        <v>17894047.55</v>
      </c>
      <c r="H59" s="39" t="s">
        <v>189</v>
      </c>
      <c r="I59" s="92">
        <f>+K59-G59</f>
        <v>-17894047.55</v>
      </c>
      <c r="J59" s="5"/>
      <c r="K59" s="100">
        <f>'TAXREC_2001 PILs'!E228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5000000</v>
      </c>
      <c r="J60" s="5"/>
      <c r="K60" s="100">
        <f>'TAXREC_2001 PILs'!E230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12894047.55</v>
      </c>
      <c r="F61" s="7"/>
      <c r="G61" s="96">
        <f>SUM(G59:G60)</f>
        <v>12894047.55</v>
      </c>
      <c r="H61" s="43"/>
      <c r="I61" s="98">
        <f>SUM(I59:I60)</f>
        <v>-12894047.55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9670.5356625</v>
      </c>
      <c r="F65" s="7"/>
      <c r="G65" s="96">
        <f>+G61*G63/4</f>
        <v>9670.5356625</v>
      </c>
      <c r="H65" s="21"/>
      <c r="I65" s="98">
        <f>+K65-G65</f>
        <v>-9670.5356625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17894047.55</v>
      </c>
      <c r="F68" s="8"/>
      <c r="G68" s="70">
        <f>G59</f>
        <v>17894047.55</v>
      </c>
      <c r="H68" s="39" t="s">
        <v>198</v>
      </c>
      <c r="I68" s="92">
        <f>+K68-G68</f>
        <v>-17894047.55</v>
      </c>
      <c r="J68" s="8"/>
      <c r="K68" s="100">
        <f>'TAXREC_2001 PILs'!E299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10000000</v>
      </c>
      <c r="J69" s="8"/>
      <c r="K69" s="100">
        <f>'TAXREC_2001 PILs'!E301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7894047.550000001</v>
      </c>
      <c r="F70" s="7"/>
      <c r="G70" s="96">
        <f>SUM(G68:G69)</f>
        <v>7894047.550000001</v>
      </c>
      <c r="H70" s="43"/>
      <c r="I70" s="98">
        <f>SUM(I68:I69)</f>
        <v>-7894047.550000001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4440.401746875</v>
      </c>
      <c r="F74" s="8"/>
      <c r="G74" s="100">
        <f>+(G70*G72)/4</f>
        <v>4440.401746875</v>
      </c>
      <c r="H74" s="39"/>
      <c r="I74" s="92">
        <f>+K74-G74</f>
        <v>-4440.401746875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-4820.425653120005</v>
      </c>
      <c r="F75" s="8"/>
      <c r="G75" s="100">
        <f>(G40*0.0112)*-1</f>
        <v>-4820.425653120005</v>
      </c>
      <c r="H75" s="39" t="s">
        <v>207</v>
      </c>
      <c r="I75" s="92">
        <f>+K75-G75</f>
        <v>4820.425653120005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-380.0239062450055</v>
      </c>
      <c r="F77" s="7"/>
      <c r="G77" s="161">
        <v>0</v>
      </c>
      <c r="H77" s="21"/>
      <c r="I77" s="98">
        <f>SUM(I74:I76)</f>
        <v>380.0239062450055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294419.85341044154</v>
      </c>
      <c r="F82" s="5"/>
      <c r="G82" s="100">
        <f>G51/(1-G44)</f>
        <v>294419.85341044154</v>
      </c>
      <c r="H82" s="39" t="s">
        <v>210</v>
      </c>
      <c r="I82" s="92">
        <f>+K82-G82</f>
        <v>-294419.85341044154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0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9670.5356625</v>
      </c>
      <c r="F84" s="5"/>
      <c r="G84" s="100">
        <f>G65</f>
        <v>9670.5356625</v>
      </c>
      <c r="H84" s="39" t="s">
        <v>214</v>
      </c>
      <c r="I84" s="92">
        <f>+K84-G84</f>
        <v>-9670.5356625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304090.38907294156</v>
      </c>
      <c r="F87" s="6"/>
      <c r="G87" s="99">
        <f>SUM(G82:G86)</f>
        <v>304090.38907294156</v>
      </c>
      <c r="H87" s="6"/>
      <c r="I87" s="99">
        <f>SUM(I82:I85)</f>
        <v>-304090.38907294156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'REGINFO_2001 PILs'!D49*-1</f>
        <v>-648659.2236875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118507.28012145786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-530151.9435660421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'REGINFO_2001 PILs'!D49</f>
        <v>648659.2236875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648659.2236875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118507.28012145788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 horizontalCentered="1"/>
  <pageMargins left="0.31496062992125984" right="0.31496062992125984" top="1.1023622047244095" bottom="0.7874015748031497" header="0.5118110236220472" footer="0.5118110236220472"/>
  <pageSetup horizontalDpi="600" verticalDpi="600" orientation="landscape" scale="70" r:id="rId1"/>
  <headerFooter alignWithMargins="0">
    <oddHeader>&amp;ROrillia Power Distribution Corporation
EB-2011-0191
Filed: October 28, 2011
Appendix N</oddHeader>
    <oddFooter>&amp;C&amp;F
&amp;A&amp;RPage &amp;P
of &amp;N</oddFooter>
  </headerFooter>
  <rowBreaks count="2" manualBreakCount="2">
    <brk id="52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256">
      <selection activeCell="A292" sqref="A292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'REGINFO_2001 PILs'!A4</f>
        <v>Utility Name: ORILLIA POWER DISTRIBUTION CORPORATION</v>
      </c>
      <c r="B7" s="45"/>
      <c r="C7" s="82"/>
      <c r="D7" s="82"/>
      <c r="E7" s="82"/>
      <c r="F7" s="45"/>
      <c r="G7" s="3"/>
      <c r="H7" s="3"/>
    </row>
    <row r="8" spans="1:8" ht="12.75">
      <c r="A8" t="str">
        <f>'REGINFO_2001 PILs'!A5</f>
        <v>Reporting period: October 1, 2001 to December 31, 2001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 horizontalCentered="1"/>
  <pageMargins left="0.5118110236220472" right="0.5118110236220472" top="1.299212598425197" bottom="0.7874015748031497" header="0.5118110236220472" footer="0.5118110236220472"/>
  <pageSetup horizontalDpi="600" verticalDpi="600" orientation="portrait" scale="75" r:id="rId1"/>
  <headerFooter alignWithMargins="0">
    <oddHeader>&amp;ROrillia Power Distribution Corporation
EB-2011-0191
Filed: October 28, 2011
Appendix N</oddHeader>
    <oddFooter>&amp;C&amp;F
&amp;A&amp;RPage &amp;P
of &amp;N</oddFooter>
  </headerFooter>
  <rowBreaks count="5" manualBreakCount="5">
    <brk id="61" max="5" man="1"/>
    <brk id="118" max="5" man="1"/>
    <brk id="172" max="5" man="1"/>
    <brk id="225" max="5" man="1"/>
    <brk id="27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33">
      <selection activeCell="A292" sqref="A29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453</v>
      </c>
      <c r="C4" s="10"/>
      <c r="D4" s="50" t="s">
        <v>379</v>
      </c>
      <c r="E4" s="10"/>
      <c r="G4" s="10"/>
      <c r="H4" s="10"/>
    </row>
    <row r="5" spans="1:8" ht="13.5" thickBot="1">
      <c r="A5" t="s">
        <v>454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451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452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7">
        <v>11658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17894047.55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1532625.1726575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913712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618913.1726575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206304.39088583333</v>
      </c>
      <c r="F39" s="67"/>
      <c r="H39" s="125"/>
      <c r="J39" s="5"/>
      <c r="K39" s="5"/>
    </row>
    <row r="40" spans="1:11" ht="12.75">
      <c r="A40" t="s">
        <v>404</v>
      </c>
      <c r="D40" s="125">
        <v>206304.39088583333</v>
      </c>
      <c r="F40" s="67"/>
      <c r="H40" s="125"/>
      <c r="J40" s="5"/>
      <c r="K40" s="5"/>
    </row>
    <row r="41" spans="1:11" ht="12.75">
      <c r="A41" t="s">
        <v>405</v>
      </c>
      <c r="D41" s="125">
        <v>206304.39088583333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8947023.775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883965.94897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8947023.775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648659.2236875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474029.12048583146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561344.1720866658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648659.2236875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 horizontalCentered="1"/>
  <pageMargins left="0.5118110236220472" right="0.5118110236220472" top="1.1811023622047245" bottom="0.7874015748031497" header="0.5118110236220472" footer="0.5118110236220472"/>
  <pageSetup horizontalDpi="600" verticalDpi="600" orientation="portrait" scale="85" r:id="rId1"/>
  <headerFooter alignWithMargins="0">
    <oddHeader>&amp;ROrillia Power Distribution Corporation
EB-2011-0191
Filed: October 28, 2011
Appendix N</oddHeader>
    <oddFooter>&amp;C&amp;F
&amp;A&amp;RPage &amp;P
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39" activePane="bottomRight" state="frozen"/>
      <selection pane="topLeft" activeCell="A292" sqref="A292"/>
      <selection pane="topRight" activeCell="A292" sqref="A292"/>
      <selection pane="bottomLeft" activeCell="A292" sqref="A292"/>
      <selection pane="bottomRight" activeCell="A292" sqref="A29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'REGINFO_2002 PILs'!A4</f>
        <v>Utility Name: ORILLIA POWER DISTRIBUTION CORPORATION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tr">
        <f>'REGINFO_2002 PILs'!A5</f>
        <v>Reporting period: January 1, 2002 to December 31,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'REGINFO_2002 PILs'!D34+'REGINFO_2002 PILs'!D39+'REGINFO_2002 PILs'!D40</f>
        <v>1326320.7817716668</v>
      </c>
      <c r="D15" s="28" t="s">
        <v>141</v>
      </c>
      <c r="E15" s="92">
        <f>+G15-C15</f>
        <v>-1326320.7817716668</v>
      </c>
      <c r="F15" s="10"/>
      <c r="G15" s="70"/>
      <c r="H15" s="35" t="s">
        <v>142</v>
      </c>
      <c r="I15" s="92">
        <f>+K15-G15</f>
        <v>0</v>
      </c>
      <c r="K15" s="100">
        <f>'TAXREC_2002 PILs'!E26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158">
        <v>1595307</v>
      </c>
      <c r="D20" s="30" t="s">
        <v>144</v>
      </c>
      <c r="E20" s="92">
        <f aca="true" t="shared" si="0" ref="E20:E28">+G20-C20</f>
        <v>-1595307</v>
      </c>
      <c r="F20" s="5"/>
      <c r="G20" s="70"/>
      <c r="H20" s="39" t="s">
        <v>145</v>
      </c>
      <c r="I20" s="92">
        <f aca="true" t="shared" si="1" ref="I20:I28">+K20-G20</f>
        <v>0</v>
      </c>
      <c r="J20" s="5"/>
      <c r="K20" s="100">
        <f>'TAXREC_2002 PILs'!E29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'TAXREC_2002 PILs'!E30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70"/>
      <c r="H22" s="39" t="s">
        <v>151</v>
      </c>
      <c r="I22" s="92">
        <f t="shared" si="1"/>
        <v>0</v>
      </c>
      <c r="J22" s="5"/>
      <c r="K22" s="100">
        <f>'TAXREC_2002 PILs'!E31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'TAXREC_2002 PILs'!E32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'TAXREC_2002 PILs'!E33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'TAXREC_2002 PILs'!E34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'TAXREC_2002 PILs'!E35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0</v>
      </c>
      <c r="J28" s="5"/>
      <c r="K28" s="100">
        <f>'TAXREC_2002 PILs'!E84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f>-1018760.74</f>
        <v>-1018760.74</v>
      </c>
      <c r="D30" s="30" t="s">
        <v>163</v>
      </c>
      <c r="E30" s="92">
        <f aca="true" t="shared" si="2" ref="E30:E38">+G30-C30</f>
        <v>1018760.74</v>
      </c>
      <c r="F30" s="5"/>
      <c r="G30" s="70"/>
      <c r="H30" s="39" t="s">
        <v>164</v>
      </c>
      <c r="I30" s="92">
        <f aca="true" t="shared" si="3" ref="I30:I38">+K30-G30</f>
        <v>0</v>
      </c>
      <c r="J30" s="5"/>
      <c r="K30" s="100">
        <f>'TAXREC_2002 PILs'!E89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'TAXREC_2002 PILs'!E90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'TAXREC_2002 PILs'!E91</f>
        <v>0</v>
      </c>
      <c r="L32" s="35" t="s">
        <v>172</v>
      </c>
    </row>
    <row r="33" spans="1:12" ht="12.75">
      <c r="A33" t="s">
        <v>156</v>
      </c>
      <c r="B33" s="10">
        <v>11</v>
      </c>
      <c r="C33" s="158">
        <v>0</v>
      </c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'TAXREC_2002 PILs'!E92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>
        <f>-'REGINFO_2002 PILs'!D53</f>
        <v>-561344.1720866658</v>
      </c>
      <c r="D34" s="30" t="s">
        <v>176</v>
      </c>
      <c r="E34" s="92">
        <f t="shared" si="2"/>
        <v>561344.1720866658</v>
      </c>
      <c r="F34" s="5"/>
      <c r="G34" s="70"/>
      <c r="H34" s="39" t="s">
        <v>177</v>
      </c>
      <c r="I34" s="92">
        <f t="shared" si="3"/>
        <v>0</v>
      </c>
      <c r="J34" s="5"/>
      <c r="K34" s="100">
        <f>'TAXREC_2002 PILs'!E93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'TAXREC_2002 PILs'!E94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'TAXREC_2002 PILs'!E95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'TAXREC_2002 PILs'!E133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1341522.8696850012</v>
      </c>
      <c r="D40" s="42"/>
      <c r="E40" s="93">
        <f>SUM(E15:E39)</f>
        <v>-1341522.8696850012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</v>
      </c>
      <c r="F44" s="5"/>
      <c r="G44" s="72">
        <v>0.3862</v>
      </c>
      <c r="H44" s="39" t="s">
        <v>183</v>
      </c>
      <c r="I44" s="95">
        <f>+K44-G44</f>
        <v>0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518096.13227234746</v>
      </c>
      <c r="D47" s="42"/>
      <c r="E47" s="96">
        <f>+G47-C47</f>
        <v>-518096.13227234746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518096.13227234746</v>
      </c>
      <c r="D51" s="32"/>
      <c r="E51" s="97">
        <f>+E47-E49</f>
        <v>-518096.13227234746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70">
        <f>'REGINFO_2002 PILs'!D22</f>
        <v>17894047.55</v>
      </c>
      <c r="D59" s="30" t="s">
        <v>188</v>
      </c>
      <c r="E59" s="92">
        <f>+G59-C59</f>
        <v>-17894047.55</v>
      </c>
      <c r="F59" s="5"/>
      <c r="G59" s="70"/>
      <c r="H59" s="39" t="s">
        <v>189</v>
      </c>
      <c r="I59" s="92">
        <f>+K59-G59</f>
        <v>0</v>
      </c>
      <c r="J59" s="5"/>
      <c r="K59" s="100">
        <f>'TAXREC_2002 PILs'!E228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70">
        <v>-5000000</v>
      </c>
      <c r="D60" s="30" t="s">
        <v>191</v>
      </c>
      <c r="E60" s="92">
        <f>+G60-C60</f>
        <v>5000000</v>
      </c>
      <c r="F60" s="5"/>
      <c r="G60" s="70"/>
      <c r="H60" s="39" t="s">
        <v>192</v>
      </c>
      <c r="I60" s="92">
        <f>+K60-G60</f>
        <v>0</v>
      </c>
      <c r="J60" s="5"/>
      <c r="K60" s="100">
        <f>'TAXREC_2002 PILs'!E230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12894047.55</v>
      </c>
      <c r="D61" s="42"/>
      <c r="E61" s="98">
        <f>SUM(E59:E60)</f>
        <v>-12894047.55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38682.14265</v>
      </c>
      <c r="D65" s="62"/>
      <c r="E65" s="96">
        <f>+G65-C65</f>
        <v>-38682.14265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f>'REGINFO_2002 PILs'!D22</f>
        <v>17894047.55</v>
      </c>
      <c r="D68" s="30" t="s">
        <v>197</v>
      </c>
      <c r="E68" s="92">
        <f>+G68-C68</f>
        <v>-17894047.55</v>
      </c>
      <c r="F68" s="8"/>
      <c r="G68" s="70"/>
      <c r="H68" s="39" t="s">
        <v>198</v>
      </c>
      <c r="I68" s="92">
        <f>+K68-G68</f>
        <v>0</v>
      </c>
      <c r="J68" s="8"/>
      <c r="K68" s="100">
        <f>'TAXREC_2002 PILs'!E299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>
        <v>-10000000</v>
      </c>
      <c r="D69" s="30" t="s">
        <v>200</v>
      </c>
      <c r="E69" s="92">
        <f>+G69-C69</f>
        <v>10000000</v>
      </c>
      <c r="F69" s="8"/>
      <c r="G69" s="70"/>
      <c r="H69" s="39" t="s">
        <v>201</v>
      </c>
      <c r="I69" s="92">
        <f>+K69-G69</f>
        <v>0</v>
      </c>
      <c r="J69" s="8"/>
      <c r="K69" s="100">
        <f>'TAXREC_2002 PILs'!E301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7894047.550000001</v>
      </c>
      <c r="D70" s="42"/>
      <c r="E70" s="98">
        <f>SUM(E68:E69)</f>
        <v>-7894047.550000001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17761.6069875</v>
      </c>
      <c r="D74" s="30"/>
      <c r="E74" s="92">
        <f>+G74-C74</f>
        <v>-17761.6069875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-15025.056140472014</v>
      </c>
      <c r="D75" s="30" t="s">
        <v>206</v>
      </c>
      <c r="E75" s="92">
        <f>+G75-C75</f>
        <v>15025.056140472014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2736.5508470279856</v>
      </c>
      <c r="D77" s="31"/>
      <c r="E77" s="96">
        <f>SUM(E74:E76)</f>
        <v>-2736.5508470279856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59">
        <f>C51/(1-(C44-0.0112))</f>
        <v>828953.8116357559</v>
      </c>
      <c r="D82" s="30" t="s">
        <v>209</v>
      </c>
      <c r="E82" s="92">
        <f>+G82-C82</f>
        <v>-828953.8116357559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4378.481355244777</v>
      </c>
      <c r="D83" s="30" t="s">
        <v>211</v>
      </c>
      <c r="E83" s="92">
        <f>+G83-C83</f>
        <v>-4378.481355244777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38682.14265</v>
      </c>
      <c r="D84" s="30" t="s">
        <v>213</v>
      </c>
      <c r="E84" s="92">
        <f>+G84-C84</f>
        <v>-38682.14265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872014.4356410007</v>
      </c>
      <c r="D87" s="41"/>
      <c r="E87" s="99">
        <f>SUM(E82:E85)</f>
        <v>-872014.4356410007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'REGINFO_2002 PILs'!D49*-1</f>
        <v>-648659.2236875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-648659.2236875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'REGINFO_2002 PILs'!D49</f>
        <v>648659.2236875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648659.2236875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 horizontalCentered="1"/>
  <pageMargins left="0.31496062992125984" right="0.31496062992125984" top="1.1023622047244095" bottom="0.7874015748031497" header="0.5118110236220472" footer="0.5118110236220472"/>
  <pageSetup horizontalDpi="600" verticalDpi="600" orientation="landscape" scale="70" r:id="rId1"/>
  <headerFooter alignWithMargins="0">
    <oddHeader>&amp;ROrillia Power Distribution Corporation
EB-2011-0191
Filed: October 28, 2011
Appendix N</oddHeader>
    <oddFooter>&amp;C&amp;F
&amp;A&amp;RPage &amp;P
of &amp;N</oddFooter>
  </headerFooter>
  <rowBreaks count="1" manualBreakCount="1">
    <brk id="9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253">
      <selection activeCell="A292" sqref="A292"/>
    </sheetView>
  </sheetViews>
  <sheetFormatPr defaultColWidth="9.140625" defaultRowHeight="12.75"/>
  <cols>
    <col min="1" max="1" width="47.0039062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'REGINFO_2002 PILs'!A4</f>
        <v>Utility Name: ORILLIA POWER DISTRIBUTION CORPORATION</v>
      </c>
      <c r="B7" s="45"/>
      <c r="C7" s="82"/>
      <c r="D7" s="82"/>
      <c r="E7" s="82"/>
      <c r="F7" s="45"/>
      <c r="G7" s="3"/>
      <c r="H7" s="3"/>
    </row>
    <row r="8" spans="1:8" ht="12.75">
      <c r="A8" t="str">
        <f>'REGINFO_2002 PILs'!A5</f>
        <v>Reporting period: January 1, 2002 to December 31, 2002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 horizontalCentered="1"/>
  <pageMargins left="0.5118110236220472" right="0.5118110236220472" top="1.299212598425197" bottom="0.7874015748031497" header="0.5118110236220472" footer="0.5118110236220472"/>
  <pageSetup horizontalDpi="600" verticalDpi="600" orientation="portrait" scale="75" r:id="rId1"/>
  <headerFooter alignWithMargins="0">
    <oddHeader>&amp;ROrillia Power Distribution Corporation
EB-2011-0191
Filed: October 28, 2011
Appendix N</oddHeader>
    <oddFooter>&amp;C&amp;F
&amp;A&amp;RPage &amp;P
of &amp;N</oddFooter>
  </headerFooter>
  <rowBreaks count="5" manualBreakCount="5">
    <brk id="61" max="5" man="1"/>
    <brk id="118" max="5" man="1"/>
    <brk id="172" max="5" man="1"/>
    <brk id="225" max="5" man="1"/>
    <brk id="2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Pauline Welsh</cp:lastModifiedBy>
  <cp:lastPrinted>2011-10-26T14:30:37Z</cp:lastPrinted>
  <dcterms:created xsi:type="dcterms:W3CDTF">2001-11-07T16:15:53Z</dcterms:created>
  <dcterms:modified xsi:type="dcterms:W3CDTF">2011-10-26T14:35:03Z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