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30" windowHeight="5730" activeTab="1"/>
  </bookViews>
  <sheets>
    <sheet name="A1 LDC Information" sheetId="1" r:id="rId1"/>
    <sheet name="B1 LRAM Tables_Application" sheetId="2" r:id="rId2"/>
  </sheets>
  <definedNames>
    <definedName name="_xlnm.Print_Area" localSheetId="0">'A1 LDC Information'!$C$1:$K$23</definedName>
    <definedName name="_xlnm.Print_Area" localSheetId="1">'B1 LRAM Tables_Application'!$A$1:$K$129</definedName>
    <definedName name="_xlnm.Print_Titles" localSheetId="1">'B1 LRAM Tables_Application'!$1:$7</definedName>
  </definedNames>
  <calcPr fullCalcOnLoad="1"/>
</workbook>
</file>

<file path=xl/sharedStrings.xml><?xml version="1.0" encoding="utf-8"?>
<sst xmlns="http://schemas.openxmlformats.org/spreadsheetml/2006/main" count="213" uniqueCount="78">
  <si>
    <t>OPA Initiative Name</t>
  </si>
  <si>
    <t>Program Year</t>
  </si>
  <si>
    <t>Results Status</t>
  </si>
  <si>
    <t>Total kWh Saved</t>
  </si>
  <si>
    <t>Secondary Refrigerator Retirement Pilot</t>
  </si>
  <si>
    <t>Final</t>
  </si>
  <si>
    <t>Cool &amp; Hot Savings Rebate</t>
  </si>
  <si>
    <t>Every Kilowatt Counts</t>
  </si>
  <si>
    <t>Great Refrigerator Roundup</t>
  </si>
  <si>
    <t>Summer Savings</t>
  </si>
  <si>
    <t>Affordable Housing Pilot</t>
  </si>
  <si>
    <t>Social Housing Pilot</t>
  </si>
  <si>
    <t>Electricity Retrofit Incentive</t>
  </si>
  <si>
    <t>Cool Savings Rebate</t>
  </si>
  <si>
    <t>Every Kilowatt Counts Power Savings Event</t>
  </si>
  <si>
    <t>peaksaver®</t>
  </si>
  <si>
    <t>Summer Sweepstakes</t>
  </si>
  <si>
    <t>High Performance New Construction</t>
  </si>
  <si>
    <t>Power Savings Blitz</t>
  </si>
  <si>
    <t xml:space="preserve">Total </t>
  </si>
  <si>
    <t>Residential</t>
  </si>
  <si>
    <t xml:space="preserve">Free Ridership % </t>
  </si>
  <si>
    <t xml:space="preserve">Rate Class Allocation </t>
  </si>
  <si>
    <t>Residential (Market - Consumer) (kWh)</t>
  </si>
  <si>
    <t>General Service Less Than 50 kW (Market - Business) (kWh)</t>
  </si>
  <si>
    <t>General Service 50 to 4,999 kW (Market - Business, Industrial) (kWh)</t>
  </si>
  <si>
    <t>General Service 50 to 4,999 kW (kW/kWh factor from 2010 Rate Appl)</t>
  </si>
  <si>
    <t>General Service 50 to 4,999 kW (kW)</t>
  </si>
  <si>
    <t>Rate Class Distribution Volumetric Rates</t>
  </si>
  <si>
    <t>Eff: May 1, 2009</t>
  </si>
  <si>
    <t>Residential ($/kWh)</t>
  </si>
  <si>
    <t>General Service Less Than 50 kW ($/kWh)</t>
  </si>
  <si>
    <t>General Service 50 to 4,999 kW ($/kW)</t>
  </si>
  <si>
    <t>Rate Class Distribution Volumetric Rates (Annualized)</t>
  </si>
  <si>
    <t>LRAM ($)</t>
  </si>
  <si>
    <t>Total</t>
  </si>
  <si>
    <t xml:space="preserve">General Service Less Than 50 kW </t>
  </si>
  <si>
    <t xml:space="preserve">General Service 50 to 4,999 kW </t>
  </si>
  <si>
    <t>LRAM Rate Rider</t>
  </si>
  <si>
    <t>LRAM</t>
  </si>
  <si>
    <t>Interest</t>
  </si>
  <si>
    <t>Total LRAM Claim</t>
  </si>
  <si>
    <t>2010 Approved Billing Determinant</t>
  </si>
  <si>
    <t>UOM</t>
  </si>
  <si>
    <t>LRAM Rider</t>
  </si>
  <si>
    <t>kWh</t>
  </si>
  <si>
    <t>kW</t>
  </si>
  <si>
    <t>Date</t>
  </si>
  <si>
    <t xml:space="preserve">Opening </t>
  </si>
  <si>
    <t>Int. Rate</t>
  </si>
  <si>
    <t>Name of LDC:</t>
  </si>
  <si>
    <t xml:space="preserve">Orillia Power Distribution Corporation  </t>
  </si>
  <si>
    <t xml:space="preserve">File Number: </t>
  </si>
  <si>
    <t xml:space="preserve">Effective Date:            </t>
  </si>
  <si>
    <t>Input in Generator Model</t>
  </si>
  <si>
    <t>Gross KWh saved from OPA programs</t>
  </si>
  <si>
    <t>Lost Revenue Adjustment Mechanism (LRAM) Recovery Rate Rider</t>
  </si>
  <si>
    <t>Net KWh saved from OPA programs</t>
  </si>
  <si>
    <t>LDC Information</t>
  </si>
  <si>
    <t>Applicant Name</t>
  </si>
  <si>
    <t>Orillia Power Distribution Corporation</t>
  </si>
  <si>
    <t>OEB Application Number</t>
  </si>
  <si>
    <t>LDC Licence Number</t>
  </si>
  <si>
    <t>ED-2002-0530</t>
  </si>
  <si>
    <t>Application Type</t>
  </si>
  <si>
    <t>IRM3</t>
  </si>
  <si>
    <t>Version : 1.0</t>
  </si>
  <si>
    <t>Electricity Retrofit Incentive Program</t>
  </si>
  <si>
    <t>High Performance New Construction*</t>
  </si>
  <si>
    <t>Multifamily Energy Efficiency Rebates</t>
  </si>
  <si>
    <t>2010 kWh Saved</t>
  </si>
  <si>
    <t>Source of 2010 Data: 2010 Final CDM Results Summary_Orillia Power Distribution Corporation.xls</t>
  </si>
  <si>
    <t>Source of 2006 to 2009 Data: 2006-2009 Final.OPA CDM Results.Orillia Power Distribution Corporation.xls</t>
  </si>
  <si>
    <t>Eff: May 1, 2010</t>
  </si>
  <si>
    <t>EB-2011-0191</t>
  </si>
  <si>
    <t>Interest from Jan 2010 to Apr 2012</t>
  </si>
  <si>
    <t>Final OPDC LRAM Calculation Based on Final Results of OPA Programs in 2010</t>
  </si>
  <si>
    <t>Lost Revenue Adjustment Mechanism (LRAM) Recovery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</si>
</sst>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_ ;\-#,##0\ "/>
    <numFmt numFmtId="174" formatCode="#,##0.000"/>
    <numFmt numFmtId="175" formatCode="0.000"/>
    <numFmt numFmtId="176" formatCode="0.0000"/>
    <numFmt numFmtId="177" formatCode="#,##0.0_ ;\-#,##0.0\ "/>
    <numFmt numFmtId="178" formatCode="#,##0.00_ ;\-#,##0.00\ "/>
    <numFmt numFmtId="179" formatCode="#,##0.000_ ;\-#,##0.000\ "/>
    <numFmt numFmtId="180" formatCode="#,##0.0000_ ;\-#,##0.0000\ "/>
    <numFmt numFmtId="181" formatCode="&quot;$&quot;#,##0"/>
    <numFmt numFmtId="182" formatCode="#,##0_);\(#,##0\ \)"/>
    <numFmt numFmtId="183" formatCode="[$-1009]mmmm\ d\,\ yyyy"/>
    <numFmt numFmtId="184" formatCode="[$-1009]mmmm\ d\,\ yyyy;@"/>
    <numFmt numFmtId="185" formatCode="&quot;$&quot;#,##0.0;\-&quot;$&quot;#,##0.0"/>
    <numFmt numFmtId="186" formatCode="&quot;$&quot;#,##0.000;\-&quot;$&quot;#,##0.000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&quot;$&quot;#,###;\(&quot;$&quot;#,###\)"/>
    <numFmt numFmtId="191" formatCode="[$-409]dddd\,\ mmmm\ dd\,\ yyyy"/>
    <numFmt numFmtId="192" formatCode="[$-409]mmmm\ d\,\ yyyy;@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  <numFmt numFmtId="199" formatCode="d/m/yy;@"/>
    <numFmt numFmtId="200" formatCode="#,##0.0000"/>
    <numFmt numFmtId="201" formatCode="#,##0.0_);\(#,##0.0\)"/>
    <numFmt numFmtId="202" formatCode="&quot;$&quot;#,##0.000_);\(&quot;$&quot;#,##0.000\)"/>
    <numFmt numFmtId="203" formatCode="&quot;$&quot;#,##0.0000_);\(&quot;$&quot;#,##0.0000\)"/>
    <numFmt numFmtId="204" formatCode="&quot;$&quot;#,##0.00"/>
    <numFmt numFmtId="205" formatCode="0.000000"/>
    <numFmt numFmtId="206" formatCode="&quot;$&quot;#,##0.0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color indexed="18"/>
      <name val="Cooper Black"/>
      <family val="1"/>
    </font>
    <font>
      <sz val="14"/>
      <name val="Arial Black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24" borderId="9" applyNumberFormat="0" applyProtection="0">
      <alignment horizontal="left" vertical="center"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173" fontId="0" fillId="0" borderId="9" xfId="42" applyNumberFormat="1" applyBorder="1" applyAlignment="1">
      <alignment horizontal="center"/>
    </xf>
    <xf numFmtId="0" fontId="5" fillId="0" borderId="9" xfId="0" applyFont="1" applyFill="1" applyBorder="1" applyAlignment="1">
      <alignment/>
    </xf>
    <xf numFmtId="173" fontId="0" fillId="0" borderId="12" xfId="42" applyNumberFormat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9" fontId="0" fillId="0" borderId="9" xfId="63" applyBorder="1" applyAlignment="1">
      <alignment horizontal="center"/>
    </xf>
    <xf numFmtId="173" fontId="0" fillId="0" borderId="0" xfId="42" applyNumberFormat="1" applyAlignment="1">
      <alignment horizontal="center"/>
    </xf>
    <xf numFmtId="0" fontId="0" fillId="0" borderId="0" xfId="0" applyFill="1" applyAlignment="1">
      <alignment vertical="top"/>
    </xf>
    <xf numFmtId="173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5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" fontId="0" fillId="0" borderId="9" xfId="0" applyNumberFormat="1" applyFill="1" applyBorder="1" applyAlignment="1">
      <alignment horizontal="center"/>
    </xf>
    <xf numFmtId="10" fontId="0" fillId="0" borderId="9" xfId="63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0" fillId="0" borderId="9" xfId="42" applyNumberFormat="1" applyFill="1" applyBorder="1" applyAlignment="1">
      <alignment horizontal="center"/>
    </xf>
    <xf numFmtId="173" fontId="0" fillId="0" borderId="0" xfId="42" applyNumberFormat="1" applyFill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180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6" fillId="25" borderId="11" xfId="0" applyFont="1" applyFill="1" applyBorder="1" applyAlignment="1">
      <alignment/>
    </xf>
    <xf numFmtId="0" fontId="27" fillId="25" borderId="11" xfId="0" applyFont="1" applyFill="1" applyBorder="1" applyAlignment="1">
      <alignment horizontal="center"/>
    </xf>
    <xf numFmtId="0" fontId="27" fillId="25" borderId="9" xfId="0" applyFont="1" applyFill="1" applyBorder="1" applyAlignment="1">
      <alignment/>
    </xf>
    <xf numFmtId="0" fontId="27" fillId="25" borderId="9" xfId="0" applyFont="1" applyFill="1" applyBorder="1" applyAlignment="1">
      <alignment horizontal="center"/>
    </xf>
    <xf numFmtId="0" fontId="27" fillId="25" borderId="9" xfId="0" applyFont="1" applyFill="1" applyBorder="1" applyAlignment="1">
      <alignment horizontal="center" wrapText="1"/>
    </xf>
    <xf numFmtId="0" fontId="26" fillId="25" borderId="9" xfId="0" applyFont="1" applyFill="1" applyBorder="1" applyAlignment="1">
      <alignment wrapText="1"/>
    </xf>
    <xf numFmtId="0" fontId="27" fillId="25" borderId="0" xfId="0" applyFont="1" applyFill="1" applyAlignment="1">
      <alignment horizontal="center" wrapText="1"/>
    </xf>
    <xf numFmtId="0" fontId="28" fillId="0" borderId="9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5" fontId="4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5" fontId="28" fillId="0" borderId="9" xfId="0" applyNumberFormat="1" applyFont="1" applyFill="1" applyBorder="1" applyAlignment="1">
      <alignment horizontal="center"/>
    </xf>
    <xf numFmtId="181" fontId="28" fillId="0" borderId="9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73" fontId="28" fillId="0" borderId="9" xfId="0" applyNumberFormat="1" applyFont="1" applyFill="1" applyBorder="1" applyAlignment="1">
      <alignment horizontal="center"/>
    </xf>
    <xf numFmtId="9" fontId="28" fillId="0" borderId="9" xfId="63" applyFont="1" applyBorder="1" applyAlignment="1">
      <alignment horizontal="center"/>
    </xf>
    <xf numFmtId="173" fontId="4" fillId="0" borderId="9" xfId="0" applyNumberFormat="1" applyFont="1" applyFill="1" applyBorder="1" applyAlignment="1">
      <alignment horizontal="center"/>
    </xf>
    <xf numFmtId="173" fontId="4" fillId="0" borderId="9" xfId="42" applyNumberFormat="1" applyFont="1" applyBorder="1" applyAlignment="1">
      <alignment horizontal="center"/>
    </xf>
    <xf numFmtId="192" fontId="24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05" fontId="0" fillId="26" borderId="0" xfId="0" applyNumberFormat="1" applyFill="1" applyAlignment="1">
      <alignment/>
    </xf>
    <xf numFmtId="0" fontId="4" fillId="0" borderId="16" xfId="0" applyFont="1" applyFill="1" applyBorder="1" applyAlignment="1">
      <alignment wrapText="1"/>
    </xf>
    <xf numFmtId="0" fontId="34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6" fillId="25" borderId="17" xfId="0" applyFont="1" applyFill="1" applyBorder="1" applyAlignment="1">
      <alignment horizontal="left"/>
    </xf>
    <xf numFmtId="192" fontId="24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 horizontal="center" vertical="center" wrapText="1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tyle 23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17" sqref="A117"/>
    </sheetView>
  </sheetViews>
  <sheetFormatPr defaultColWidth="9.140625" defaultRowHeight="12.75"/>
  <cols>
    <col min="6" max="6" width="17.00390625" style="0" bestFit="1" customWidth="1"/>
    <col min="11" max="11" width="6.140625" style="0" customWidth="1"/>
  </cols>
  <sheetData>
    <row r="1" spans="1:10" ht="15.75">
      <c r="A1" s="31"/>
      <c r="B1" s="31"/>
      <c r="C1" s="31"/>
      <c r="D1" s="31"/>
      <c r="E1" s="32"/>
      <c r="F1" s="31"/>
      <c r="G1" s="31"/>
      <c r="H1" s="31"/>
      <c r="I1" s="31"/>
      <c r="J1" s="31"/>
    </row>
    <row r="2" spans="1:10" ht="18">
      <c r="A2" s="31"/>
      <c r="B2" s="31"/>
      <c r="C2" s="28" t="s">
        <v>50</v>
      </c>
      <c r="D2" s="28"/>
      <c r="E2" s="30"/>
      <c r="F2" s="28" t="s">
        <v>51</v>
      </c>
      <c r="G2" s="28"/>
      <c r="H2" s="28"/>
      <c r="I2" s="31"/>
      <c r="J2" s="31"/>
    </row>
    <row r="3" spans="1:10" ht="18">
      <c r="A3" s="31"/>
      <c r="B3" s="31"/>
      <c r="C3" s="28" t="s">
        <v>52</v>
      </c>
      <c r="D3" s="28"/>
      <c r="E3" s="30"/>
      <c r="F3" s="28" t="str">
        <f>G18</f>
        <v>EB-2011-0191</v>
      </c>
      <c r="G3" s="28"/>
      <c r="H3" s="28"/>
      <c r="I3" s="31"/>
      <c r="J3" s="31"/>
    </row>
    <row r="4" spans="1:10" ht="18">
      <c r="A4" s="31"/>
      <c r="B4" s="31"/>
      <c r="C4" s="28" t="s">
        <v>53</v>
      </c>
      <c r="D4" s="28"/>
      <c r="E4" s="30"/>
      <c r="F4" s="56">
        <v>41030</v>
      </c>
      <c r="G4" s="28"/>
      <c r="H4" s="28"/>
      <c r="I4" s="31"/>
      <c r="J4" s="31"/>
    </row>
    <row r="5" spans="1:10" ht="18">
      <c r="A5" s="31"/>
      <c r="B5" s="31"/>
      <c r="C5" s="28" t="s">
        <v>66</v>
      </c>
      <c r="D5" s="28"/>
      <c r="E5" s="30"/>
      <c r="F5" s="28"/>
      <c r="G5" s="28"/>
      <c r="H5" s="28"/>
      <c r="I5" s="31"/>
      <c r="J5" s="31"/>
    </row>
    <row r="6" spans="1:10" ht="15.75">
      <c r="A6" s="31"/>
      <c r="B6" s="31"/>
      <c r="C6" s="31"/>
      <c r="D6" s="31"/>
      <c r="E6" s="32"/>
      <c r="F6" s="31"/>
      <c r="G6" s="31"/>
      <c r="H6" s="31"/>
      <c r="I6" s="31"/>
      <c r="J6" s="31"/>
    </row>
    <row r="7" spans="1:10" ht="22.5">
      <c r="A7" s="31"/>
      <c r="B7" s="31"/>
      <c r="C7" s="72" t="s">
        <v>77</v>
      </c>
      <c r="D7" s="31"/>
      <c r="E7" s="32"/>
      <c r="F7" s="31"/>
      <c r="G7" s="31"/>
      <c r="H7" s="31"/>
      <c r="I7" s="31"/>
      <c r="J7" s="31"/>
    </row>
    <row r="8" spans="1:10" ht="15.75">
      <c r="A8" s="31"/>
      <c r="B8" s="31"/>
      <c r="C8" s="31"/>
      <c r="D8" s="31"/>
      <c r="E8" s="32"/>
      <c r="F8" s="31"/>
      <c r="G8" s="31"/>
      <c r="H8" s="31"/>
      <c r="I8" s="31"/>
      <c r="J8" s="31"/>
    </row>
    <row r="9" spans="1:10" ht="15.75">
      <c r="A9" s="31"/>
      <c r="B9" s="31"/>
      <c r="C9" s="31"/>
      <c r="D9" s="31"/>
      <c r="E9" s="32"/>
      <c r="F9" s="31"/>
      <c r="G9" s="31"/>
      <c r="H9" s="31"/>
      <c r="I9" s="31"/>
      <c r="J9" s="31"/>
    </row>
    <row r="10" spans="1:10" ht="26.25">
      <c r="A10" s="31"/>
      <c r="B10" s="31"/>
      <c r="C10" s="57" t="s">
        <v>58</v>
      </c>
      <c r="D10" s="31"/>
      <c r="E10" s="32"/>
      <c r="F10" s="31"/>
      <c r="G10" s="31"/>
      <c r="H10" s="31"/>
      <c r="I10" s="31"/>
      <c r="J10" s="31"/>
    </row>
    <row r="11" spans="1:10" ht="15.75">
      <c r="A11" s="31"/>
      <c r="B11" s="31"/>
      <c r="C11" s="31"/>
      <c r="D11" s="31"/>
      <c r="E11" s="32"/>
      <c r="F11" s="31"/>
      <c r="G11" s="31"/>
      <c r="H11" s="31"/>
      <c r="I11" s="31"/>
      <c r="J11" s="31"/>
    </row>
    <row r="12" spans="1:10" ht="15.75">
      <c r="A12" s="31"/>
      <c r="B12" s="31"/>
      <c r="C12" s="31"/>
      <c r="D12" s="31"/>
      <c r="E12" s="32"/>
      <c r="F12" s="31"/>
      <c r="G12" s="31"/>
      <c r="H12" s="31"/>
      <c r="I12" s="31"/>
      <c r="J12" s="31"/>
    </row>
    <row r="13" spans="1:10" ht="15.75">
      <c r="A13" s="31"/>
      <c r="B13" s="31"/>
      <c r="C13" s="31"/>
      <c r="D13" s="31"/>
      <c r="E13" s="32"/>
      <c r="F13" s="31"/>
      <c r="G13" s="31"/>
      <c r="H13" s="31"/>
      <c r="I13" s="31"/>
      <c r="J13" s="31"/>
    </row>
    <row r="14" spans="1:10" ht="15.75">
      <c r="A14" s="31"/>
      <c r="B14" s="31"/>
      <c r="C14" s="31"/>
      <c r="D14" s="31"/>
      <c r="E14" s="32"/>
      <c r="F14" s="31"/>
      <c r="G14" s="31"/>
      <c r="H14" s="31"/>
      <c r="I14" s="31"/>
      <c r="J14" s="31"/>
    </row>
    <row r="15" spans="1:10" ht="15.75">
      <c r="A15" s="31"/>
      <c r="B15" s="31"/>
      <c r="C15" s="73"/>
      <c r="D15" s="73"/>
      <c r="E15" s="73"/>
      <c r="F15" s="73"/>
      <c r="G15" s="73"/>
      <c r="H15" s="73"/>
      <c r="I15" s="31"/>
      <c r="J15" s="31"/>
    </row>
    <row r="16" spans="1:10" ht="15.75">
      <c r="A16" s="31"/>
      <c r="B16" s="31"/>
      <c r="C16" s="58" t="s">
        <v>59</v>
      </c>
      <c r="D16" s="59"/>
      <c r="E16" s="60"/>
      <c r="G16" s="61" t="s">
        <v>60</v>
      </c>
      <c r="H16" s="31"/>
      <c r="I16" s="31"/>
      <c r="J16" s="31"/>
    </row>
    <row r="17" spans="1:10" ht="15.75">
      <c r="A17" s="31"/>
      <c r="B17" s="31"/>
      <c r="C17" s="58"/>
      <c r="D17" s="62"/>
      <c r="E17" s="60"/>
      <c r="G17" s="61"/>
      <c r="H17" s="31"/>
      <c r="I17" s="31"/>
      <c r="J17" s="31"/>
    </row>
    <row r="18" spans="1:10" ht="15.75">
      <c r="A18" s="31"/>
      <c r="B18" s="31"/>
      <c r="C18" s="58" t="s">
        <v>61</v>
      </c>
      <c r="D18" s="60"/>
      <c r="E18" s="60"/>
      <c r="G18" s="61" t="s">
        <v>74</v>
      </c>
      <c r="H18" s="31"/>
      <c r="I18" s="31"/>
      <c r="J18" s="31"/>
    </row>
    <row r="19" spans="1:10" ht="15.75">
      <c r="A19" s="31"/>
      <c r="B19" s="31"/>
      <c r="C19" s="58"/>
      <c r="D19" s="62"/>
      <c r="E19" s="60"/>
      <c r="G19" s="61"/>
      <c r="H19" s="31"/>
      <c r="I19" s="31"/>
      <c r="J19" s="31"/>
    </row>
    <row r="20" spans="1:10" ht="15.75">
      <c r="A20" s="31"/>
      <c r="B20" s="31"/>
      <c r="C20" s="58" t="s">
        <v>62</v>
      </c>
      <c r="D20" s="60"/>
      <c r="E20" s="60"/>
      <c r="G20" s="61" t="s">
        <v>63</v>
      </c>
      <c r="H20" s="31"/>
      <c r="I20" s="31"/>
      <c r="J20" s="31"/>
    </row>
    <row r="21" spans="1:10" ht="15.75">
      <c r="A21" s="31"/>
      <c r="B21" s="31"/>
      <c r="C21" s="58"/>
      <c r="D21" s="62"/>
      <c r="E21" s="60"/>
      <c r="G21" s="61"/>
      <c r="H21" s="31"/>
      <c r="I21" s="31"/>
      <c r="J21" s="31"/>
    </row>
    <row r="22" spans="1:10" ht="15.75">
      <c r="A22" s="31"/>
      <c r="B22" s="31"/>
      <c r="C22" s="58" t="s">
        <v>64</v>
      </c>
      <c r="D22" s="60"/>
      <c r="E22" s="60"/>
      <c r="G22" s="63" t="s">
        <v>65</v>
      </c>
      <c r="H22" s="31"/>
      <c r="I22" s="64"/>
      <c r="J22" s="31"/>
    </row>
  </sheetData>
  <sheetProtection/>
  <mergeCells count="1">
    <mergeCell ref="C15:H15"/>
  </mergeCells>
  <dataValidations count="1">
    <dataValidation type="list" allowBlank="1" showInputMessage="1" showErrorMessage="1" sqref="D16">
      <formula1>$AA$17:$AA104</formula1>
    </dataValidation>
  </dataValidations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85" r:id="rId1"/>
  <headerFooter alignWithMargins="0">
    <oddHeader>&amp;ROrillia Power Distribution Corporation
EB-2011-0191
Filed: October 28, 2011
Appendix VII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5"/>
  <sheetViews>
    <sheetView tabSelected="1" zoomScalePageLayoutView="0" workbookViewId="0" topLeftCell="A1">
      <selection activeCell="A117" sqref="A117"/>
    </sheetView>
  </sheetViews>
  <sheetFormatPr defaultColWidth="9.140625" defaultRowHeight="12.75"/>
  <cols>
    <col min="1" max="1" width="37.140625" style="1" customWidth="1"/>
    <col min="2" max="2" width="10.140625" style="24" customWidth="1"/>
    <col min="3" max="3" width="9.57421875" style="24" customWidth="1"/>
    <col min="4" max="4" width="9.8515625" style="24" customWidth="1"/>
    <col min="5" max="5" width="11.57421875" style="24" customWidth="1"/>
    <col min="6" max="7" width="10.8515625" style="24" bestFit="1" customWidth="1"/>
    <col min="8" max="8" width="11.57421875" style="0" bestFit="1" customWidth="1"/>
    <col min="9" max="9" width="10.140625" style="0" customWidth="1"/>
    <col min="10" max="10" width="1.57421875" style="0" customWidth="1"/>
    <col min="62" max="16384" width="9.140625" style="1" customWidth="1"/>
  </cols>
  <sheetData>
    <row r="1" spans="1:10" ht="18">
      <c r="A1" s="28" t="s">
        <v>50</v>
      </c>
      <c r="B1" s="29" t="s">
        <v>51</v>
      </c>
      <c r="C1" s="30"/>
      <c r="D1"/>
      <c r="E1" s="28"/>
      <c r="F1"/>
      <c r="G1"/>
      <c r="H1" s="28"/>
      <c r="I1" s="31"/>
      <c r="J1" s="31"/>
    </row>
    <row r="2" spans="1:10" ht="18">
      <c r="A2" s="28" t="s">
        <v>52</v>
      </c>
      <c r="B2" s="29" t="str">
        <f>'A1 LDC Information'!G18</f>
        <v>EB-2011-0191</v>
      </c>
      <c r="C2" s="30"/>
      <c r="D2"/>
      <c r="E2" s="28"/>
      <c r="F2"/>
      <c r="G2"/>
      <c r="H2" s="28"/>
      <c r="I2" s="31"/>
      <c r="J2" s="31"/>
    </row>
    <row r="3" spans="1:10" ht="18">
      <c r="A3" s="28" t="s">
        <v>53</v>
      </c>
      <c r="B3" s="85">
        <v>41030</v>
      </c>
      <c r="C3" s="85"/>
      <c r="D3"/>
      <c r="E3" s="28"/>
      <c r="F3"/>
      <c r="G3"/>
      <c r="H3" s="28"/>
      <c r="I3" s="31"/>
      <c r="J3" s="31"/>
    </row>
    <row r="4" spans="1:10" ht="18">
      <c r="A4" s="28" t="s">
        <v>66</v>
      </c>
      <c r="B4" s="28"/>
      <c r="C4" s="30"/>
      <c r="D4" s="28"/>
      <c r="E4" s="28"/>
      <c r="F4"/>
      <c r="G4"/>
      <c r="H4" s="28"/>
      <c r="I4" s="31"/>
      <c r="J4" s="31"/>
    </row>
    <row r="5" spans="1:10" ht="15.75">
      <c r="A5" s="31"/>
      <c r="B5" s="31"/>
      <c r="C5" s="31"/>
      <c r="D5" s="31"/>
      <c r="E5" s="32"/>
      <c r="F5" s="31"/>
      <c r="G5" s="31"/>
      <c r="H5" s="31"/>
      <c r="I5" s="31"/>
      <c r="J5" s="31"/>
    </row>
    <row r="6" spans="1:10" ht="54" customHeight="1">
      <c r="A6" s="86" t="s">
        <v>56</v>
      </c>
      <c r="B6" s="86"/>
      <c r="C6" s="86"/>
      <c r="D6" s="86"/>
      <c r="E6" s="86"/>
      <c r="F6" s="86"/>
      <c r="G6" s="86"/>
      <c r="H6" s="86"/>
      <c r="I6" s="86"/>
      <c r="J6" s="31"/>
    </row>
    <row r="7" spans="1:9" ht="17.25">
      <c r="A7" s="75" t="s">
        <v>76</v>
      </c>
      <c r="B7" s="76"/>
      <c r="C7" s="76"/>
      <c r="D7" s="76"/>
      <c r="E7" s="76"/>
      <c r="F7" s="76"/>
      <c r="G7" s="76"/>
      <c r="H7" s="76"/>
      <c r="I7" s="77"/>
    </row>
    <row r="8" spans="1:9" ht="12.75">
      <c r="A8" s="78"/>
      <c r="B8" s="79"/>
      <c r="C8" s="79"/>
      <c r="D8" s="79"/>
      <c r="E8" s="79"/>
      <c r="F8" s="79"/>
      <c r="G8" s="79"/>
      <c r="H8" s="79"/>
      <c r="I8" s="80"/>
    </row>
    <row r="9" spans="1:9" ht="12.75">
      <c r="A9" s="84" t="s">
        <v>55</v>
      </c>
      <c r="B9" s="84"/>
      <c r="C9" s="84"/>
      <c r="D9" s="84"/>
      <c r="E9" s="84"/>
      <c r="F9" s="84"/>
      <c r="G9" s="84"/>
      <c r="H9" s="84"/>
      <c r="I9" s="84"/>
    </row>
    <row r="10" spans="1:9" ht="12.75">
      <c r="A10" s="81" t="s">
        <v>72</v>
      </c>
      <c r="B10" s="82"/>
      <c r="C10" s="82"/>
      <c r="D10" s="82"/>
      <c r="E10" s="82"/>
      <c r="F10" s="82"/>
      <c r="G10" s="82"/>
      <c r="H10" s="82"/>
      <c r="I10" s="83"/>
    </row>
    <row r="11" spans="1:9" ht="12.75">
      <c r="A11" s="68" t="s">
        <v>71</v>
      </c>
      <c r="B11" s="69"/>
      <c r="C11" s="69"/>
      <c r="D11" s="69"/>
      <c r="E11" s="69"/>
      <c r="F11" s="69"/>
      <c r="G11" s="69"/>
      <c r="H11" s="69"/>
      <c r="I11" s="65"/>
    </row>
    <row r="12" spans="1:9" ht="25.5">
      <c r="A12" s="2" t="s">
        <v>0</v>
      </c>
      <c r="B12" s="3" t="s">
        <v>1</v>
      </c>
      <c r="C12" s="3" t="s">
        <v>2</v>
      </c>
      <c r="D12" s="3" t="s">
        <v>70</v>
      </c>
      <c r="E12" s="3"/>
      <c r="F12" s="3"/>
      <c r="G12" s="3"/>
      <c r="H12" s="3" t="s">
        <v>3</v>
      </c>
      <c r="I12" s="4"/>
    </row>
    <row r="13" spans="1:9" ht="12.75">
      <c r="A13" s="5" t="s">
        <v>4</v>
      </c>
      <c r="B13" s="4">
        <v>2006</v>
      </c>
      <c r="C13" s="4" t="s">
        <v>5</v>
      </c>
      <c r="D13" s="6">
        <v>16686.113591703</v>
      </c>
      <c r="E13" s="6"/>
      <c r="F13" s="6"/>
      <c r="G13" s="6"/>
      <c r="H13" s="6">
        <f aca="true" t="shared" si="0" ref="H13:H43">SUM(D13:G13)</f>
        <v>16686.113591703</v>
      </c>
      <c r="I13" s="4"/>
    </row>
    <row r="14" spans="1:9" ht="12.75">
      <c r="A14" s="5" t="s">
        <v>6</v>
      </c>
      <c r="B14" s="4">
        <v>2006</v>
      </c>
      <c r="C14" s="4" t="s">
        <v>5</v>
      </c>
      <c r="D14" s="6">
        <v>46963.3675507278</v>
      </c>
      <c r="E14" s="6"/>
      <c r="F14" s="6"/>
      <c r="G14" s="6"/>
      <c r="H14" s="6">
        <f t="shared" si="0"/>
        <v>46963.3675507278</v>
      </c>
      <c r="I14" s="4"/>
    </row>
    <row r="15" spans="1:9" ht="12.75">
      <c r="A15" s="5" t="s">
        <v>7</v>
      </c>
      <c r="B15" s="4">
        <v>2006</v>
      </c>
      <c r="C15" s="4" t="s">
        <v>5</v>
      </c>
      <c r="D15" s="6">
        <v>137803.335746336</v>
      </c>
      <c r="E15" s="6"/>
      <c r="F15" s="6"/>
      <c r="G15" s="6"/>
      <c r="H15" s="6">
        <f t="shared" si="0"/>
        <v>137803.335746336</v>
      </c>
      <c r="I15" s="4"/>
    </row>
    <row r="16" spans="1:9" ht="12.75">
      <c r="A16" s="5" t="s">
        <v>8</v>
      </c>
      <c r="B16" s="4">
        <v>2007</v>
      </c>
      <c r="C16" s="4" t="s">
        <v>5</v>
      </c>
      <c r="D16" s="6">
        <v>278169.842075567</v>
      </c>
      <c r="E16" s="6"/>
      <c r="F16" s="6"/>
      <c r="G16" s="6"/>
      <c r="H16" s="6">
        <f t="shared" si="0"/>
        <v>278169.842075567</v>
      </c>
      <c r="I16" s="4"/>
    </row>
    <row r="17" spans="1:9" ht="12.75">
      <c r="A17" s="5" t="s">
        <v>6</v>
      </c>
      <c r="B17" s="4">
        <v>2007</v>
      </c>
      <c r="C17" s="4" t="s">
        <v>5</v>
      </c>
      <c r="D17" s="6">
        <v>114309.25452369</v>
      </c>
      <c r="E17" s="6"/>
      <c r="F17" s="6"/>
      <c r="G17" s="6"/>
      <c r="H17" s="6">
        <f t="shared" si="0"/>
        <v>114309.25452369</v>
      </c>
      <c r="I17" s="4"/>
    </row>
    <row r="18" spans="1:9" ht="12.75">
      <c r="A18" s="5" t="s">
        <v>7</v>
      </c>
      <c r="B18" s="4">
        <v>2007</v>
      </c>
      <c r="C18" s="4" t="s">
        <v>5</v>
      </c>
      <c r="D18" s="6">
        <v>468197.050723394</v>
      </c>
      <c r="E18" s="6"/>
      <c r="F18" s="6"/>
      <c r="G18" s="6"/>
      <c r="H18" s="6">
        <f t="shared" si="0"/>
        <v>468197.050723394</v>
      </c>
      <c r="I18" s="4"/>
    </row>
    <row r="19" spans="1:9" ht="12.75">
      <c r="A19" s="5" t="s">
        <v>9</v>
      </c>
      <c r="B19" s="4">
        <v>2007</v>
      </c>
      <c r="C19" s="4" t="s">
        <v>5</v>
      </c>
      <c r="D19" s="25">
        <v>97144.130707774</v>
      </c>
      <c r="E19" s="25"/>
      <c r="F19" s="25"/>
      <c r="G19" s="25"/>
      <c r="H19" s="6">
        <f t="shared" si="0"/>
        <v>97144.130707774</v>
      </c>
      <c r="I19" s="4"/>
    </row>
    <row r="20" spans="1:9" ht="12.75">
      <c r="A20" s="5" t="s">
        <v>10</v>
      </c>
      <c r="B20" s="4">
        <v>2007</v>
      </c>
      <c r="C20" s="4" t="s">
        <v>5</v>
      </c>
      <c r="D20" s="6">
        <v>4209</v>
      </c>
      <c r="E20" s="6"/>
      <c r="F20" s="6"/>
      <c r="G20" s="6"/>
      <c r="H20" s="6">
        <f t="shared" si="0"/>
        <v>4209</v>
      </c>
      <c r="I20" s="4"/>
    </row>
    <row r="21" spans="1:9" ht="12.75">
      <c r="A21" s="5" t="s">
        <v>11</v>
      </c>
      <c r="B21" s="4">
        <v>2007</v>
      </c>
      <c r="C21" s="4" t="s">
        <v>5</v>
      </c>
      <c r="D21" s="6">
        <v>31708.0963363647</v>
      </c>
      <c r="E21" s="6"/>
      <c r="F21" s="6"/>
      <c r="G21" s="6"/>
      <c r="H21" s="6">
        <f t="shared" si="0"/>
        <v>31708.0963363647</v>
      </c>
      <c r="I21" s="4"/>
    </row>
    <row r="22" spans="1:9" ht="12.75">
      <c r="A22" s="5" t="s">
        <v>12</v>
      </c>
      <c r="B22" s="4">
        <v>2007</v>
      </c>
      <c r="C22" s="4" t="s">
        <v>5</v>
      </c>
      <c r="D22" s="6">
        <v>48033.0858408232</v>
      </c>
      <c r="E22" s="6"/>
      <c r="F22" s="6"/>
      <c r="G22" s="6"/>
      <c r="H22" s="6">
        <f t="shared" si="0"/>
        <v>48033.0858408232</v>
      </c>
      <c r="I22" s="4"/>
    </row>
    <row r="23" spans="1:9" ht="12.75">
      <c r="A23" s="5" t="s">
        <v>8</v>
      </c>
      <c r="B23" s="4">
        <v>2008</v>
      </c>
      <c r="C23" s="4" t="s">
        <v>5</v>
      </c>
      <c r="D23" s="6">
        <v>392779</v>
      </c>
      <c r="E23" s="6"/>
      <c r="F23" s="6"/>
      <c r="G23" s="6"/>
      <c r="H23" s="6">
        <f t="shared" si="0"/>
        <v>392779</v>
      </c>
      <c r="I23" s="4"/>
    </row>
    <row r="24" spans="1:9" ht="12.75">
      <c r="A24" s="5" t="s">
        <v>13</v>
      </c>
      <c r="B24" s="4">
        <v>2008</v>
      </c>
      <c r="C24" s="4" t="s">
        <v>5</v>
      </c>
      <c r="D24" s="6">
        <v>110023.491235617</v>
      </c>
      <c r="E24" s="6"/>
      <c r="F24" s="6"/>
      <c r="G24" s="6"/>
      <c r="H24" s="6">
        <f t="shared" si="0"/>
        <v>110023.491235617</v>
      </c>
      <c r="I24" s="4"/>
    </row>
    <row r="25" spans="1:9" ht="12.75">
      <c r="A25" s="7" t="s">
        <v>14</v>
      </c>
      <c r="B25" s="4">
        <v>2008</v>
      </c>
      <c r="C25" s="4" t="s">
        <v>5</v>
      </c>
      <c r="D25" s="6">
        <v>791726.226026242</v>
      </c>
      <c r="E25" s="6"/>
      <c r="F25" s="6"/>
      <c r="G25" s="6"/>
      <c r="H25" s="6">
        <f t="shared" si="0"/>
        <v>791726.226026242</v>
      </c>
      <c r="I25" s="4"/>
    </row>
    <row r="26" spans="1:9" ht="12.75">
      <c r="A26" s="5" t="s">
        <v>15</v>
      </c>
      <c r="B26" s="4">
        <v>2008</v>
      </c>
      <c r="C26" s="4" t="s">
        <v>5</v>
      </c>
      <c r="D26" s="6">
        <v>7006.5</v>
      </c>
      <c r="E26" s="6"/>
      <c r="F26" s="6"/>
      <c r="G26" s="6"/>
      <c r="H26" s="6">
        <f t="shared" si="0"/>
        <v>7006.5</v>
      </c>
      <c r="I26" s="4"/>
    </row>
    <row r="27" spans="1:9" ht="12.75">
      <c r="A27" s="5" t="s">
        <v>16</v>
      </c>
      <c r="B27" s="4">
        <v>2008</v>
      </c>
      <c r="C27" s="4" t="s">
        <v>5</v>
      </c>
      <c r="D27" s="6">
        <v>71620.7190630179</v>
      </c>
      <c r="E27" s="6"/>
      <c r="F27" s="6"/>
      <c r="G27" s="6"/>
      <c r="H27" s="6">
        <f t="shared" si="0"/>
        <v>71620.7190630179</v>
      </c>
      <c r="I27" s="4"/>
    </row>
    <row r="28" spans="1:9" ht="12.75">
      <c r="A28" s="5" t="s">
        <v>12</v>
      </c>
      <c r="B28" s="4">
        <v>2008</v>
      </c>
      <c r="C28" s="4" t="s">
        <v>5</v>
      </c>
      <c r="D28" s="6">
        <v>43278.9245013763</v>
      </c>
      <c r="E28" s="6"/>
      <c r="F28" s="6"/>
      <c r="G28" s="6"/>
      <c r="H28" s="6">
        <f t="shared" si="0"/>
        <v>43278.9245013763</v>
      </c>
      <c r="I28" s="4"/>
    </row>
    <row r="29" spans="1:9" ht="12.75">
      <c r="A29" s="5" t="s">
        <v>17</v>
      </c>
      <c r="B29" s="4">
        <v>2008</v>
      </c>
      <c r="C29" s="4" t="s">
        <v>5</v>
      </c>
      <c r="D29" s="6">
        <v>1044.99652022613</v>
      </c>
      <c r="E29" s="6"/>
      <c r="F29" s="6"/>
      <c r="G29" s="6"/>
      <c r="H29" s="6">
        <f t="shared" si="0"/>
        <v>1044.99652022613</v>
      </c>
      <c r="I29" s="4"/>
    </row>
    <row r="30" spans="1:9" ht="12.75">
      <c r="A30" s="5" t="s">
        <v>18</v>
      </c>
      <c r="B30" s="4">
        <v>2008</v>
      </c>
      <c r="C30" s="4" t="s">
        <v>5</v>
      </c>
      <c r="D30" s="6">
        <v>71049.69</v>
      </c>
      <c r="E30" s="6"/>
      <c r="F30" s="6"/>
      <c r="G30" s="6"/>
      <c r="H30" s="6">
        <f t="shared" si="0"/>
        <v>71049.69</v>
      </c>
      <c r="I30" s="4"/>
    </row>
    <row r="31" spans="1:9" ht="12.75">
      <c r="A31" s="5" t="s">
        <v>8</v>
      </c>
      <c r="B31" s="4">
        <v>2009</v>
      </c>
      <c r="C31" s="4" t="s">
        <v>5</v>
      </c>
      <c r="D31" s="8">
        <v>289441.364336789</v>
      </c>
      <c r="E31" s="6"/>
      <c r="F31" s="8"/>
      <c r="G31" s="8"/>
      <c r="H31" s="6">
        <f t="shared" si="0"/>
        <v>289441.364336789</v>
      </c>
      <c r="I31" s="4"/>
    </row>
    <row r="32" spans="1:9" ht="12.75">
      <c r="A32" s="5" t="s">
        <v>13</v>
      </c>
      <c r="B32" s="4">
        <v>2009</v>
      </c>
      <c r="C32" s="4" t="s">
        <v>5</v>
      </c>
      <c r="D32" s="8">
        <v>184599.697318351</v>
      </c>
      <c r="E32" s="6"/>
      <c r="F32" s="8"/>
      <c r="G32" s="8"/>
      <c r="H32" s="6">
        <f t="shared" si="0"/>
        <v>184599.697318351</v>
      </c>
      <c r="I32" s="4"/>
    </row>
    <row r="33" spans="1:9" ht="12.75">
      <c r="A33" s="5" t="s">
        <v>14</v>
      </c>
      <c r="B33" s="4">
        <v>2009</v>
      </c>
      <c r="C33" s="4" t="s">
        <v>5</v>
      </c>
      <c r="D33" s="8">
        <v>338051.939611261</v>
      </c>
      <c r="E33" s="6"/>
      <c r="F33" s="8"/>
      <c r="G33" s="8"/>
      <c r="H33" s="6">
        <f t="shared" si="0"/>
        <v>338051.939611261</v>
      </c>
      <c r="I33" s="4"/>
    </row>
    <row r="34" spans="1:9" ht="12.75">
      <c r="A34" s="5" t="s">
        <v>12</v>
      </c>
      <c r="B34" s="4">
        <v>2009</v>
      </c>
      <c r="C34" s="4" t="s">
        <v>5</v>
      </c>
      <c r="D34" s="8">
        <v>303157.894736842</v>
      </c>
      <c r="E34" s="6"/>
      <c r="F34" s="8"/>
      <c r="G34" s="8"/>
      <c r="H34" s="6">
        <f t="shared" si="0"/>
        <v>303157.894736842</v>
      </c>
      <c r="I34" s="4"/>
    </row>
    <row r="35" spans="1:9" ht="12.75">
      <c r="A35" s="5" t="s">
        <v>17</v>
      </c>
      <c r="B35" s="4">
        <v>2009</v>
      </c>
      <c r="C35" s="4" t="s">
        <v>5</v>
      </c>
      <c r="D35" s="8">
        <v>32265.4328808366</v>
      </c>
      <c r="E35" s="6"/>
      <c r="F35" s="8"/>
      <c r="G35" s="8"/>
      <c r="H35" s="6">
        <f t="shared" si="0"/>
        <v>32265.4328808366</v>
      </c>
      <c r="I35" s="4"/>
    </row>
    <row r="36" spans="1:9" ht="12.75">
      <c r="A36" s="5" t="s">
        <v>18</v>
      </c>
      <c r="B36" s="4">
        <v>2009</v>
      </c>
      <c r="C36" s="4" t="s">
        <v>5</v>
      </c>
      <c r="D36" s="8">
        <v>699333.20743205</v>
      </c>
      <c r="E36" s="6"/>
      <c r="F36" s="8"/>
      <c r="G36" s="8"/>
      <c r="H36" s="6">
        <f t="shared" si="0"/>
        <v>699333.20743205</v>
      </c>
      <c r="I36" s="4"/>
    </row>
    <row r="37" spans="1:9" ht="12.75">
      <c r="A37" s="66" t="s">
        <v>13</v>
      </c>
      <c r="B37" s="67">
        <v>2010</v>
      </c>
      <c r="C37" s="4" t="s">
        <v>5</v>
      </c>
      <c r="D37" s="6">
        <v>226640.5059468</v>
      </c>
      <c r="E37" s="6"/>
      <c r="F37" s="6"/>
      <c r="G37" s="6"/>
      <c r="H37" s="6">
        <f t="shared" si="0"/>
        <v>226640.5059468</v>
      </c>
      <c r="I37" s="4"/>
    </row>
    <row r="38" spans="1:9" ht="12.75">
      <c r="A38" s="66" t="s">
        <v>14</v>
      </c>
      <c r="B38" s="67">
        <v>2010</v>
      </c>
      <c r="C38" s="4" t="s">
        <v>5</v>
      </c>
      <c r="D38" s="6">
        <v>108903.838670091</v>
      </c>
      <c r="E38" s="6"/>
      <c r="F38" s="6"/>
      <c r="G38" s="6"/>
      <c r="H38" s="6">
        <f t="shared" si="0"/>
        <v>108903.838670091</v>
      </c>
      <c r="I38" s="4"/>
    </row>
    <row r="39" spans="1:9" ht="12.75">
      <c r="A39" s="66" t="s">
        <v>8</v>
      </c>
      <c r="B39" s="67">
        <v>2010</v>
      </c>
      <c r="C39" s="4" t="s">
        <v>5</v>
      </c>
      <c r="D39" s="6">
        <v>348795</v>
      </c>
      <c r="E39" s="6"/>
      <c r="F39" s="6"/>
      <c r="G39" s="6"/>
      <c r="H39" s="6">
        <f t="shared" si="0"/>
        <v>348795</v>
      </c>
      <c r="I39" s="4"/>
    </row>
    <row r="40" spans="1:9" ht="12.75">
      <c r="A40" s="66" t="s">
        <v>67</v>
      </c>
      <c r="B40" s="67">
        <v>2010</v>
      </c>
      <c r="C40" s="4" t="s">
        <v>5</v>
      </c>
      <c r="D40" s="6">
        <v>90873.901778697</v>
      </c>
      <c r="E40" s="6"/>
      <c r="F40" s="6"/>
      <c r="G40" s="6"/>
      <c r="H40" s="6">
        <f t="shared" si="0"/>
        <v>90873.901778697</v>
      </c>
      <c r="I40" s="4"/>
    </row>
    <row r="41" spans="1:9" ht="12.75">
      <c r="A41" s="66" t="s">
        <v>68</v>
      </c>
      <c r="B41" s="67">
        <v>2010</v>
      </c>
      <c r="C41" s="4" t="s">
        <v>5</v>
      </c>
      <c r="D41" s="6">
        <v>107885.367674122</v>
      </c>
      <c r="E41" s="6"/>
      <c r="F41" s="6"/>
      <c r="G41" s="6"/>
      <c r="H41" s="6">
        <f t="shared" si="0"/>
        <v>107885.367674122</v>
      </c>
      <c r="I41" s="4"/>
    </row>
    <row r="42" spans="1:9" ht="12.75">
      <c r="A42" s="66" t="s">
        <v>69</v>
      </c>
      <c r="B42" s="67">
        <v>2010</v>
      </c>
      <c r="C42" s="4" t="s">
        <v>5</v>
      </c>
      <c r="D42" s="6">
        <v>17936.3364586138</v>
      </c>
      <c r="E42" s="6"/>
      <c r="F42" s="6"/>
      <c r="G42" s="6"/>
      <c r="H42" s="6">
        <f t="shared" si="0"/>
        <v>17936.3364586138</v>
      </c>
      <c r="I42" s="4"/>
    </row>
    <row r="43" spans="1:9" ht="12.75">
      <c r="A43" s="66" t="s">
        <v>18</v>
      </c>
      <c r="B43" s="67">
        <v>2010</v>
      </c>
      <c r="C43" s="4" t="s">
        <v>5</v>
      </c>
      <c r="D43" s="6">
        <v>298942.662224995</v>
      </c>
      <c r="E43" s="6"/>
      <c r="F43" s="6"/>
      <c r="G43" s="6"/>
      <c r="H43" s="6">
        <f t="shared" si="0"/>
        <v>298942.662224995</v>
      </c>
      <c r="I43" s="4"/>
    </row>
    <row r="44" spans="1:9" ht="12.75">
      <c r="A44" s="42" t="s">
        <v>19</v>
      </c>
      <c r="B44" s="51"/>
      <c r="C44" s="51"/>
      <c r="D44" s="52">
        <f>SUM(D13:D43)</f>
        <v>5778579.973512308</v>
      </c>
      <c r="E44" s="52">
        <f>SUM(E13:E43)</f>
        <v>0</v>
      </c>
      <c r="F44" s="52">
        <f>SUM(F13:F43)</f>
        <v>0</v>
      </c>
      <c r="G44" s="52">
        <f>SUM(G13:G43)</f>
        <v>0</v>
      </c>
      <c r="H44" s="52">
        <f>SUM(H13:H43)</f>
        <v>5778579.973512308</v>
      </c>
      <c r="I44" s="51"/>
    </row>
    <row r="45" spans="1:9" ht="12.75">
      <c r="A45" s="78"/>
      <c r="B45" s="79"/>
      <c r="C45" s="79"/>
      <c r="D45" s="79"/>
      <c r="E45" s="79"/>
      <c r="F45" s="79"/>
      <c r="G45" s="79"/>
      <c r="H45" s="79"/>
      <c r="I45" s="80"/>
    </row>
    <row r="46" spans="1:9" ht="12.75">
      <c r="A46" s="84" t="s">
        <v>57</v>
      </c>
      <c r="B46" s="84"/>
      <c r="C46" s="84"/>
      <c r="D46" s="84"/>
      <c r="E46" s="84"/>
      <c r="F46" s="84"/>
      <c r="G46" s="84"/>
      <c r="H46" s="84"/>
      <c r="I46" s="84"/>
    </row>
    <row r="47" spans="1:9" ht="12.75">
      <c r="A47" s="81" t="s">
        <v>72</v>
      </c>
      <c r="B47" s="82"/>
      <c r="C47" s="82"/>
      <c r="D47" s="82"/>
      <c r="E47" s="82"/>
      <c r="F47" s="82"/>
      <c r="G47" s="82"/>
      <c r="H47" s="82"/>
      <c r="I47" s="83"/>
    </row>
    <row r="48" spans="1:9" ht="12.75">
      <c r="A48" s="68" t="s">
        <v>71</v>
      </c>
      <c r="B48" s="69"/>
      <c r="C48" s="69"/>
      <c r="D48" s="69"/>
      <c r="E48" s="69"/>
      <c r="F48" s="69"/>
      <c r="G48" s="69"/>
      <c r="H48" s="69"/>
      <c r="I48" s="65"/>
    </row>
    <row r="49" spans="1:9" ht="40.5" customHeight="1">
      <c r="A49" s="2" t="s">
        <v>0</v>
      </c>
      <c r="B49" s="3" t="s">
        <v>1</v>
      </c>
      <c r="C49" s="3" t="s">
        <v>2</v>
      </c>
      <c r="D49" s="3" t="s">
        <v>70</v>
      </c>
      <c r="E49" s="3"/>
      <c r="F49" s="3"/>
      <c r="G49" s="3"/>
      <c r="H49" s="3" t="s">
        <v>3</v>
      </c>
      <c r="I49" s="9" t="s">
        <v>21</v>
      </c>
    </row>
    <row r="50" spans="1:61" s="12" customFormat="1" ht="12.75">
      <c r="A50" s="5" t="s">
        <v>4</v>
      </c>
      <c r="B50" s="4">
        <v>2006</v>
      </c>
      <c r="C50" s="4" t="s">
        <v>5</v>
      </c>
      <c r="D50" s="6">
        <v>15017.5022325327</v>
      </c>
      <c r="E50" s="6"/>
      <c r="F50" s="6"/>
      <c r="G50" s="6"/>
      <c r="H50" s="6">
        <f aca="true" t="shared" si="1" ref="H50:H80">SUM(D50:G50)</f>
        <v>15017.5022325327</v>
      </c>
      <c r="I50" s="10">
        <f aca="true" t="shared" si="2" ref="I50:I81">(H13-H50)/H13</f>
        <v>0.09999999999999998</v>
      </c>
      <c r="J50" s="1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12" customFormat="1" ht="12.75">
      <c r="A51" s="5" t="s">
        <v>6</v>
      </c>
      <c r="B51" s="4">
        <v>2006</v>
      </c>
      <c r="C51" s="4" t="s">
        <v>5</v>
      </c>
      <c r="D51" s="6">
        <v>37071.902649976</v>
      </c>
      <c r="E51" s="6"/>
      <c r="F51" s="6"/>
      <c r="G51" s="6"/>
      <c r="H51" s="6">
        <f t="shared" si="1"/>
        <v>37071.902649976</v>
      </c>
      <c r="I51" s="10">
        <f t="shared" si="2"/>
        <v>0.2106208608245026</v>
      </c>
      <c r="J51" s="1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12" customFormat="1" ht="12.75">
      <c r="A52" s="5" t="s">
        <v>7</v>
      </c>
      <c r="B52" s="4">
        <v>2006</v>
      </c>
      <c r="C52" s="4" t="s">
        <v>5</v>
      </c>
      <c r="D52" s="25">
        <v>124023.002171702</v>
      </c>
      <c r="E52" s="25"/>
      <c r="F52" s="25"/>
      <c r="G52" s="25"/>
      <c r="H52" s="6">
        <f t="shared" si="1"/>
        <v>124023.002171702</v>
      </c>
      <c r="I52" s="10">
        <f t="shared" si="2"/>
        <v>0.10000000000000292</v>
      </c>
      <c r="J52" s="2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s="12" customFormat="1" ht="12.75">
      <c r="A53" s="5" t="s">
        <v>8</v>
      </c>
      <c r="B53" s="4">
        <v>2007</v>
      </c>
      <c r="C53" s="4" t="s">
        <v>5</v>
      </c>
      <c r="D53" s="25">
        <v>112951.67119266</v>
      </c>
      <c r="E53" s="25"/>
      <c r="F53" s="25"/>
      <c r="G53" s="25"/>
      <c r="H53" s="6">
        <f t="shared" si="1"/>
        <v>112951.67119266</v>
      </c>
      <c r="I53" s="10">
        <f t="shared" si="2"/>
        <v>0.5939470995494336</v>
      </c>
      <c r="J53" s="2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s="12" customFormat="1" ht="12.75">
      <c r="A54" s="5" t="s">
        <v>6</v>
      </c>
      <c r="B54" s="4">
        <v>2007</v>
      </c>
      <c r="C54" s="4" t="s">
        <v>5</v>
      </c>
      <c r="D54" s="25">
        <v>58199.4673983864</v>
      </c>
      <c r="E54" s="25"/>
      <c r="F54" s="25"/>
      <c r="G54" s="25"/>
      <c r="H54" s="6">
        <f t="shared" si="1"/>
        <v>58199.4673983864</v>
      </c>
      <c r="I54" s="10">
        <f t="shared" si="2"/>
        <v>0.4908595315322885</v>
      </c>
      <c r="J54" s="2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s="12" customFormat="1" ht="12.75">
      <c r="A55" s="5" t="s">
        <v>7</v>
      </c>
      <c r="B55" s="4">
        <v>2007</v>
      </c>
      <c r="C55" s="4" t="s">
        <v>5</v>
      </c>
      <c r="D55" s="25">
        <v>344606.003006243</v>
      </c>
      <c r="E55" s="25"/>
      <c r="F55" s="25"/>
      <c r="G55" s="25"/>
      <c r="H55" s="6">
        <f t="shared" si="1"/>
        <v>344606.003006243</v>
      </c>
      <c r="I55" s="10">
        <f t="shared" si="2"/>
        <v>0.2639722901419286</v>
      </c>
      <c r="J55" s="2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s="12" customFormat="1" ht="12.75">
      <c r="A56" s="5" t="s">
        <v>9</v>
      </c>
      <c r="B56" s="4">
        <v>2007</v>
      </c>
      <c r="C56" s="4" t="s">
        <v>5</v>
      </c>
      <c r="D56" s="25">
        <v>11657.2956849329</v>
      </c>
      <c r="E56" s="25"/>
      <c r="F56" s="25"/>
      <c r="G56" s="25"/>
      <c r="H56" s="6">
        <f t="shared" si="1"/>
        <v>11657.2956849329</v>
      </c>
      <c r="I56" s="10">
        <f t="shared" si="2"/>
        <v>0.8799999999999998</v>
      </c>
      <c r="J56" s="2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s="12" customFormat="1" ht="12.75">
      <c r="A57" s="5" t="s">
        <v>10</v>
      </c>
      <c r="B57" s="4">
        <v>2007</v>
      </c>
      <c r="C57" s="4" t="s">
        <v>5</v>
      </c>
      <c r="D57" s="25">
        <v>4209</v>
      </c>
      <c r="E57" s="25"/>
      <c r="F57" s="25"/>
      <c r="G57" s="25"/>
      <c r="H57" s="6">
        <f t="shared" si="1"/>
        <v>4209</v>
      </c>
      <c r="I57" s="10">
        <f t="shared" si="2"/>
        <v>0</v>
      </c>
      <c r="J57" s="2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s="12" customFormat="1" ht="12.75">
      <c r="A58" s="5" t="s">
        <v>11</v>
      </c>
      <c r="B58" s="4">
        <v>2007</v>
      </c>
      <c r="C58" s="4" t="s">
        <v>5</v>
      </c>
      <c r="D58" s="25">
        <v>31708.0963363647</v>
      </c>
      <c r="E58" s="25"/>
      <c r="F58" s="25"/>
      <c r="G58" s="25"/>
      <c r="H58" s="6">
        <f t="shared" si="1"/>
        <v>31708.0963363647</v>
      </c>
      <c r="I58" s="10">
        <f t="shared" si="2"/>
        <v>0</v>
      </c>
      <c r="J58" s="2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s="12" customFormat="1" ht="12.75">
      <c r="A59" s="5" t="s">
        <v>12</v>
      </c>
      <c r="B59" s="4">
        <v>2007</v>
      </c>
      <c r="C59" s="4" t="s">
        <v>5</v>
      </c>
      <c r="D59" s="25">
        <v>43229.7772567409</v>
      </c>
      <c r="E59" s="25"/>
      <c r="F59" s="25"/>
      <c r="G59" s="25"/>
      <c r="H59" s="6">
        <f t="shared" si="1"/>
        <v>43229.7772567409</v>
      </c>
      <c r="I59" s="10">
        <f t="shared" si="2"/>
        <v>0.09999999999999967</v>
      </c>
      <c r="J59" s="2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s="12" customFormat="1" ht="12.75">
      <c r="A60" s="5" t="s">
        <v>8</v>
      </c>
      <c r="B60" s="4">
        <v>2008</v>
      </c>
      <c r="C60" s="4" t="s">
        <v>5</v>
      </c>
      <c r="D60" s="25">
        <v>213324.44</v>
      </c>
      <c r="E60" s="25"/>
      <c r="F60" s="25"/>
      <c r="G60" s="25"/>
      <c r="H60" s="6">
        <f t="shared" si="1"/>
        <v>213324.44</v>
      </c>
      <c r="I60" s="10">
        <f t="shared" si="2"/>
        <v>0.45688430389608403</v>
      </c>
      <c r="J60" s="2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s="12" customFormat="1" ht="12.75">
      <c r="A61" s="5" t="s">
        <v>13</v>
      </c>
      <c r="B61" s="4">
        <v>2008</v>
      </c>
      <c r="C61" s="4" t="s">
        <v>5</v>
      </c>
      <c r="D61" s="25">
        <v>63201.7942960305</v>
      </c>
      <c r="E61" s="25"/>
      <c r="F61" s="25"/>
      <c r="G61" s="25"/>
      <c r="H61" s="6">
        <f t="shared" si="1"/>
        <v>63201.7942960305</v>
      </c>
      <c r="I61" s="10">
        <f t="shared" si="2"/>
        <v>0.42556090898185656</v>
      </c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s="12" customFormat="1" ht="12.75">
      <c r="A62" s="7" t="s">
        <v>14</v>
      </c>
      <c r="B62" s="4">
        <v>2008</v>
      </c>
      <c r="C62" s="4" t="s">
        <v>5</v>
      </c>
      <c r="D62" s="25">
        <v>319432.393557153</v>
      </c>
      <c r="E62" s="25"/>
      <c r="F62" s="25"/>
      <c r="G62" s="25"/>
      <c r="H62" s="6">
        <f t="shared" si="1"/>
        <v>319432.393557153</v>
      </c>
      <c r="I62" s="10">
        <f t="shared" si="2"/>
        <v>0.5965368039398946</v>
      </c>
      <c r="J62" s="2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s="12" customFormat="1" ht="12.75">
      <c r="A63" s="5" t="s">
        <v>15</v>
      </c>
      <c r="B63" s="4">
        <v>2008</v>
      </c>
      <c r="C63" s="4" t="s">
        <v>5</v>
      </c>
      <c r="D63" s="6">
        <v>6305.85</v>
      </c>
      <c r="E63" s="6"/>
      <c r="F63" s="6"/>
      <c r="G63" s="6"/>
      <c r="H63" s="6">
        <f t="shared" si="1"/>
        <v>6305.85</v>
      </c>
      <c r="I63" s="10">
        <f t="shared" si="2"/>
        <v>0.09999999999999995</v>
      </c>
      <c r="J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12" customFormat="1" ht="12.75">
      <c r="A64" s="5" t="s">
        <v>16</v>
      </c>
      <c r="B64" s="4">
        <v>2008</v>
      </c>
      <c r="C64" s="4" t="s">
        <v>5</v>
      </c>
      <c r="D64" s="25">
        <v>55567.651092233</v>
      </c>
      <c r="E64" s="6"/>
      <c r="F64" s="25"/>
      <c r="G64" s="25"/>
      <c r="H64" s="6">
        <f t="shared" si="1"/>
        <v>55567.651092233</v>
      </c>
      <c r="I64" s="10">
        <f t="shared" si="2"/>
        <v>0.22414000000000092</v>
      </c>
      <c r="J64" s="1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s="12" customFormat="1" ht="12.75">
      <c r="A65" s="5" t="s">
        <v>12</v>
      </c>
      <c r="B65" s="4">
        <v>2008</v>
      </c>
      <c r="C65" s="4" t="s">
        <v>5</v>
      </c>
      <c r="D65" s="6">
        <v>25101.7762107982</v>
      </c>
      <c r="E65" s="6"/>
      <c r="F65" s="6"/>
      <c r="G65" s="6"/>
      <c r="H65" s="6">
        <f t="shared" si="1"/>
        <v>25101.7762107982</v>
      </c>
      <c r="I65" s="10">
        <f t="shared" si="2"/>
        <v>0.4200000000000012</v>
      </c>
      <c r="J65" s="1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s="12" customFormat="1" ht="12.75">
      <c r="A66" s="5" t="s">
        <v>17</v>
      </c>
      <c r="B66" s="4">
        <v>2008</v>
      </c>
      <c r="C66" s="4" t="s">
        <v>5</v>
      </c>
      <c r="D66" s="6">
        <v>731.497564158291</v>
      </c>
      <c r="E66" s="6"/>
      <c r="F66" s="6"/>
      <c r="G66" s="6"/>
      <c r="H66" s="6">
        <f t="shared" si="1"/>
        <v>731.497564158291</v>
      </c>
      <c r="I66" s="10">
        <f t="shared" si="2"/>
        <v>0.3000000000000001</v>
      </c>
      <c r="J66" s="11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s="12" customFormat="1" ht="12.75">
      <c r="A67" s="5" t="s">
        <v>18</v>
      </c>
      <c r="B67" s="4">
        <v>2008</v>
      </c>
      <c r="C67" s="4" t="s">
        <v>5</v>
      </c>
      <c r="D67" s="6">
        <v>66076.2117</v>
      </c>
      <c r="E67" s="6"/>
      <c r="F67" s="6"/>
      <c r="G67" s="6"/>
      <c r="H67" s="6">
        <f t="shared" si="1"/>
        <v>66076.2117</v>
      </c>
      <c r="I67" s="10">
        <f t="shared" si="2"/>
        <v>0.07000000000000003</v>
      </c>
      <c r="J67" s="1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s="12" customFormat="1" ht="12.75">
      <c r="A68" s="5" t="s">
        <v>8</v>
      </c>
      <c r="B68" s="4">
        <v>2009</v>
      </c>
      <c r="C68" s="4" t="s">
        <v>5</v>
      </c>
      <c r="D68" s="6">
        <v>154124.77507972</v>
      </c>
      <c r="E68" s="6"/>
      <c r="F68" s="6"/>
      <c r="G68" s="6"/>
      <c r="H68" s="6">
        <f t="shared" si="1"/>
        <v>154124.77507972</v>
      </c>
      <c r="I68" s="10">
        <f t="shared" si="2"/>
        <v>0.4675095060000371</v>
      </c>
      <c r="J68" s="1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s="12" customFormat="1" ht="12.75">
      <c r="A69" s="5" t="s">
        <v>13</v>
      </c>
      <c r="B69" s="4">
        <v>2009</v>
      </c>
      <c r="C69" s="4" t="s">
        <v>5</v>
      </c>
      <c r="D69" s="6">
        <v>78872.3710000239</v>
      </c>
      <c r="E69" s="6"/>
      <c r="F69" s="6"/>
      <c r="G69" s="6"/>
      <c r="H69" s="6">
        <f t="shared" si="1"/>
        <v>78872.3710000239</v>
      </c>
      <c r="I69" s="10">
        <f t="shared" si="2"/>
        <v>0.5727383514394138</v>
      </c>
      <c r="J69" s="11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s="12" customFormat="1" ht="12.75">
      <c r="A70" s="5" t="s">
        <v>14</v>
      </c>
      <c r="B70" s="4">
        <v>2009</v>
      </c>
      <c r="C70" s="4" t="s">
        <v>5</v>
      </c>
      <c r="D70" s="6">
        <v>131456.035483751</v>
      </c>
      <c r="E70" s="6"/>
      <c r="F70" s="6"/>
      <c r="G70" s="6"/>
      <c r="H70" s="6">
        <f t="shared" si="1"/>
        <v>131456.035483751</v>
      </c>
      <c r="I70" s="10">
        <f t="shared" si="2"/>
        <v>0.6111365737616611</v>
      </c>
      <c r="J70" s="1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s="12" customFormat="1" ht="12.75">
      <c r="A71" s="5" t="s">
        <v>12</v>
      </c>
      <c r="B71" s="4">
        <v>2009</v>
      </c>
      <c r="C71" s="4" t="s">
        <v>5</v>
      </c>
      <c r="D71" s="6">
        <v>251578.947368421</v>
      </c>
      <c r="E71" s="6"/>
      <c r="F71" s="6"/>
      <c r="G71" s="6"/>
      <c r="H71" s="6">
        <f t="shared" si="1"/>
        <v>251578.947368421</v>
      </c>
      <c r="I71" s="10">
        <f t="shared" si="2"/>
        <v>0.17013888888888878</v>
      </c>
      <c r="J71" s="1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s="12" customFormat="1" ht="12.75">
      <c r="A72" s="5" t="s">
        <v>17</v>
      </c>
      <c r="B72" s="4">
        <v>2009</v>
      </c>
      <c r="C72" s="4" t="s">
        <v>5</v>
      </c>
      <c r="D72" s="6">
        <v>22585.8030165856</v>
      </c>
      <c r="E72" s="6"/>
      <c r="F72" s="6"/>
      <c r="G72" s="6"/>
      <c r="H72" s="6">
        <f t="shared" si="1"/>
        <v>22585.8030165856</v>
      </c>
      <c r="I72" s="10">
        <f t="shared" si="2"/>
        <v>0.30000000000000066</v>
      </c>
      <c r="J72" s="11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s="12" customFormat="1" ht="12.75">
      <c r="A73" s="5" t="s">
        <v>18</v>
      </c>
      <c r="B73" s="4">
        <v>2009</v>
      </c>
      <c r="C73" s="4" t="s">
        <v>5</v>
      </c>
      <c r="D73" s="6">
        <v>664366.547060447</v>
      </c>
      <c r="E73" s="6"/>
      <c r="F73" s="6"/>
      <c r="G73" s="6"/>
      <c r="H73" s="6">
        <f t="shared" si="1"/>
        <v>664366.547060447</v>
      </c>
      <c r="I73" s="10">
        <f t="shared" si="2"/>
        <v>0.05000000000000068</v>
      </c>
      <c r="J73" s="11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s="12" customFormat="1" ht="12.75">
      <c r="A74" s="66" t="s">
        <v>13</v>
      </c>
      <c r="B74" s="67">
        <v>2010</v>
      </c>
      <c r="C74" s="4" t="s">
        <v>5</v>
      </c>
      <c r="D74" s="6">
        <v>93774.5868216949</v>
      </c>
      <c r="E74" s="6"/>
      <c r="F74" s="6"/>
      <c r="G74" s="6"/>
      <c r="H74" s="6">
        <f t="shared" si="1"/>
        <v>93774.5868216949</v>
      </c>
      <c r="I74" s="10">
        <f t="shared" si="2"/>
        <v>0.5862408335617336</v>
      </c>
      <c r="J74" s="11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s="12" customFormat="1" ht="12.75">
      <c r="A75" s="66" t="s">
        <v>14</v>
      </c>
      <c r="B75" s="67">
        <v>2010</v>
      </c>
      <c r="C75" s="4" t="s">
        <v>5</v>
      </c>
      <c r="D75" s="6">
        <v>50364.729263892</v>
      </c>
      <c r="E75" s="6"/>
      <c r="F75" s="6"/>
      <c r="G75" s="6"/>
      <c r="H75" s="6">
        <f t="shared" si="1"/>
        <v>50364.729263892</v>
      </c>
      <c r="I75" s="10">
        <f t="shared" si="2"/>
        <v>0.5375302663438254</v>
      </c>
      <c r="J75" s="11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s="12" customFormat="1" ht="12.75">
      <c r="A76" s="66" t="s">
        <v>8</v>
      </c>
      <c r="B76" s="67">
        <v>2010</v>
      </c>
      <c r="C76" s="4" t="s">
        <v>5</v>
      </c>
      <c r="D76" s="6">
        <v>184438.76</v>
      </c>
      <c r="E76" s="6"/>
      <c r="F76" s="6"/>
      <c r="G76" s="6"/>
      <c r="H76" s="6">
        <f t="shared" si="1"/>
        <v>184438.76</v>
      </c>
      <c r="I76" s="10">
        <f t="shared" si="2"/>
        <v>0.4712115712667899</v>
      </c>
      <c r="J76" s="11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s="12" customFormat="1" ht="12.75">
      <c r="A77" s="66" t="s">
        <v>67</v>
      </c>
      <c r="B77" s="67">
        <v>2010</v>
      </c>
      <c r="C77" s="4" t="s">
        <v>5</v>
      </c>
      <c r="D77" s="6">
        <v>46107.4775677773</v>
      </c>
      <c r="E77" s="6"/>
      <c r="F77" s="6"/>
      <c r="G77" s="6"/>
      <c r="H77" s="6">
        <f t="shared" si="1"/>
        <v>46107.4775677773</v>
      </c>
      <c r="I77" s="10">
        <f t="shared" si="2"/>
        <v>0.49262135040639377</v>
      </c>
      <c r="J77" s="1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s="12" customFormat="1" ht="12.75">
      <c r="A78" s="66" t="s">
        <v>68</v>
      </c>
      <c r="B78" s="67">
        <v>2010</v>
      </c>
      <c r="C78" s="4" t="s">
        <v>5</v>
      </c>
      <c r="D78" s="6">
        <v>75519.7573718855</v>
      </c>
      <c r="E78" s="6"/>
      <c r="F78" s="6"/>
      <c r="G78" s="6"/>
      <c r="H78" s="6">
        <f t="shared" si="1"/>
        <v>75519.7573718855</v>
      </c>
      <c r="I78" s="10">
        <f t="shared" si="2"/>
        <v>0.29999999999999905</v>
      </c>
      <c r="J78" s="1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s="12" customFormat="1" ht="12.75">
      <c r="A79" s="66" t="s">
        <v>69</v>
      </c>
      <c r="B79" s="67">
        <v>2010</v>
      </c>
      <c r="C79" s="4" t="s">
        <v>5</v>
      </c>
      <c r="D79" s="6">
        <v>13212.3630703369</v>
      </c>
      <c r="E79" s="6"/>
      <c r="F79" s="6"/>
      <c r="G79" s="6"/>
      <c r="H79" s="6">
        <f t="shared" si="1"/>
        <v>13212.3630703369</v>
      </c>
      <c r="I79" s="10">
        <f>(H42-H79)/H42</f>
        <v>0.2633744855967087</v>
      </c>
      <c r="J79" s="11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s="12" customFormat="1" ht="12.75">
      <c r="A80" s="66" t="s">
        <v>18</v>
      </c>
      <c r="B80" s="67">
        <v>2010</v>
      </c>
      <c r="C80" s="4" t="s">
        <v>5</v>
      </c>
      <c r="D80" s="6">
        <v>298250.130961153</v>
      </c>
      <c r="E80" s="6"/>
      <c r="F80" s="6"/>
      <c r="G80" s="6"/>
      <c r="H80" s="6">
        <f t="shared" si="1"/>
        <v>298250.130961153</v>
      </c>
      <c r="I80" s="10">
        <f>(H43-H80)/H43</f>
        <v>0.0023166023166032172</v>
      </c>
      <c r="J80" s="1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9" ht="12.75">
      <c r="A81" s="42" t="s">
        <v>19</v>
      </c>
      <c r="B81" s="51"/>
      <c r="C81" s="51"/>
      <c r="D81" s="52">
        <f>SUM(D50:D80)</f>
        <v>3597067.6164156003</v>
      </c>
      <c r="E81" s="52">
        <f>SUM(E50:E80)</f>
        <v>0</v>
      </c>
      <c r="F81" s="52">
        <f>SUM(F50:F80)</f>
        <v>0</v>
      </c>
      <c r="G81" s="52">
        <f>SUM(G50:G80)</f>
        <v>0</v>
      </c>
      <c r="H81" s="52">
        <f>SUM(H50:H80)</f>
        <v>3597067.6164156003</v>
      </c>
      <c r="I81" s="53">
        <f t="shared" si="2"/>
        <v>0.37751703136345993</v>
      </c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1:9" ht="12.75">
      <c r="A83" s="35" t="s">
        <v>22</v>
      </c>
      <c r="B83" s="36"/>
      <c r="C83" s="36"/>
      <c r="D83" s="36"/>
      <c r="E83" s="36"/>
      <c r="F83" s="36"/>
      <c r="G83" s="36"/>
      <c r="H83" s="36"/>
      <c r="I83" s="37"/>
    </row>
    <row r="84" spans="1:9" ht="12.75">
      <c r="A84" s="15" t="s">
        <v>23</v>
      </c>
      <c r="B84" s="4"/>
      <c r="C84" s="4"/>
      <c r="D84" s="13">
        <f>SUM(D50:D58)+SUM(D60:D62)+D64+SUM(D68:D70)+SUM(D74:D76)+D79</f>
        <v>2097213.840337633</v>
      </c>
      <c r="E84" s="13">
        <f>SUM(E50:E58)+SUM(E60:E62)+E64+SUM(E68:E70)</f>
        <v>0</v>
      </c>
      <c r="F84" s="13">
        <f>SUM(F50:F58)+SUM(F60:F62)+F64+SUM(F68:F70)</f>
        <v>0</v>
      </c>
      <c r="G84" s="13">
        <f>SUM(G50:G58)+SUM(G60:G62)+G64+SUM(G68:G70)</f>
        <v>0</v>
      </c>
      <c r="H84" s="6">
        <f>SUM(D84:G84)</f>
        <v>2097213.840337633</v>
      </c>
      <c r="I84" s="14"/>
    </row>
    <row r="85" spans="1:9" ht="25.5">
      <c r="A85" s="15" t="s">
        <v>24</v>
      </c>
      <c r="B85" s="4"/>
      <c r="C85" s="4"/>
      <c r="D85" s="13">
        <f>D63+D67+D73+D80</f>
        <v>1034998.7397216</v>
      </c>
      <c r="E85" s="13">
        <f>E63+E67+E73</f>
        <v>0</v>
      </c>
      <c r="F85" s="13">
        <f>F63+F67+F73</f>
        <v>0</v>
      </c>
      <c r="G85" s="13">
        <f>G63+G67+G73</f>
        <v>0</v>
      </c>
      <c r="H85" s="6">
        <f>SUM(D85:G85)</f>
        <v>1034998.7397216</v>
      </c>
      <c r="I85" s="14"/>
    </row>
    <row r="86" spans="1:9" ht="25.5">
      <c r="A86" s="15" t="s">
        <v>25</v>
      </c>
      <c r="B86" s="4"/>
      <c r="C86" s="4"/>
      <c r="D86" s="13">
        <f>D59+D65+D66+D71+D72+SUM(D77:D78)</f>
        <v>464855.03635636676</v>
      </c>
      <c r="E86" s="13">
        <f>E59+E65+E66+E71+E72</f>
        <v>0</v>
      </c>
      <c r="F86" s="13">
        <f>F59+F65+F66+F71+F72</f>
        <v>0</v>
      </c>
      <c r="G86" s="13">
        <f>G59+G65+G66+G71+G72</f>
        <v>0</v>
      </c>
      <c r="H86" s="6">
        <f>SUM(D86:G86)</f>
        <v>464855.03635636676</v>
      </c>
      <c r="I86" s="14"/>
    </row>
    <row r="87" spans="1:9" ht="12.75">
      <c r="A87" s="17" t="s">
        <v>19</v>
      </c>
      <c r="B87" s="46"/>
      <c r="C87" s="46"/>
      <c r="D87" s="54">
        <f>SUM(D84:D86)</f>
        <v>3597067.6164156</v>
      </c>
      <c r="E87" s="54">
        <f>SUM(E84:E86)</f>
        <v>0</v>
      </c>
      <c r="F87" s="54">
        <f>SUM(F84:F86)</f>
        <v>0</v>
      </c>
      <c r="G87" s="54">
        <f>SUM(G84:G86)</f>
        <v>0</v>
      </c>
      <c r="H87" s="55">
        <f>SUM(D87:G87)</f>
        <v>3597067.6164156</v>
      </c>
      <c r="I87" s="48"/>
    </row>
    <row r="88" spans="1:9" ht="25.5">
      <c r="A88" s="15" t="s">
        <v>26</v>
      </c>
      <c r="B88" s="4"/>
      <c r="C88" s="4"/>
      <c r="D88" s="33">
        <v>0.002541174244520759</v>
      </c>
      <c r="E88" s="33"/>
      <c r="F88" s="33"/>
      <c r="G88" s="33"/>
      <c r="H88" s="33"/>
      <c r="I88" s="14"/>
    </row>
    <row r="89" spans="1:9" ht="12.75">
      <c r="A89" s="15" t="s">
        <v>27</v>
      </c>
      <c r="B89" s="4"/>
      <c r="C89" s="4"/>
      <c r="D89" s="13">
        <f>D86*D88</f>
        <v>1181.2776458245603</v>
      </c>
      <c r="E89" s="13">
        <f>E86*E88</f>
        <v>0</v>
      </c>
      <c r="F89" s="13">
        <f>F86*F88</f>
        <v>0</v>
      </c>
      <c r="G89" s="13">
        <f>G86*G88</f>
        <v>0</v>
      </c>
      <c r="H89" s="13"/>
      <c r="I89" s="14"/>
    </row>
    <row r="90" spans="1:9" ht="12.75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25.5">
      <c r="A91" s="42" t="s">
        <v>28</v>
      </c>
      <c r="B91" s="43"/>
      <c r="C91" s="44" t="s">
        <v>29</v>
      </c>
      <c r="D91" s="44" t="s">
        <v>73</v>
      </c>
      <c r="E91" s="44"/>
      <c r="F91" s="44"/>
      <c r="G91" s="44"/>
      <c r="H91" s="44"/>
      <c r="I91" s="45"/>
    </row>
    <row r="92" spans="1:9" ht="12.75">
      <c r="A92" s="5" t="s">
        <v>30</v>
      </c>
      <c r="B92" s="4"/>
      <c r="C92" s="4">
        <v>0.0121</v>
      </c>
      <c r="D92" s="4">
        <v>0.0162</v>
      </c>
      <c r="E92" s="4"/>
      <c r="F92" s="4"/>
      <c r="G92" s="4"/>
      <c r="H92" s="4"/>
      <c r="I92" s="14"/>
    </row>
    <row r="93" spans="1:9" ht="12.75">
      <c r="A93" s="5" t="s">
        <v>31</v>
      </c>
      <c r="B93" s="4"/>
      <c r="C93" s="4">
        <v>0.0137</v>
      </c>
      <c r="D93" s="4">
        <v>0.0157</v>
      </c>
      <c r="E93" s="4"/>
      <c r="F93" s="4"/>
      <c r="G93" s="4"/>
      <c r="H93" s="4"/>
      <c r="I93" s="14"/>
    </row>
    <row r="94" spans="1:9" ht="12.75">
      <c r="A94" s="5" t="s">
        <v>32</v>
      </c>
      <c r="B94" s="4"/>
      <c r="C94" s="4">
        <v>3.1219</v>
      </c>
      <c r="D94" s="4">
        <v>3.5554</v>
      </c>
      <c r="E94" s="4"/>
      <c r="F94" s="4"/>
      <c r="G94" s="4"/>
      <c r="H94" s="4"/>
      <c r="I94" s="14"/>
    </row>
    <row r="95" spans="1:9" ht="12.75">
      <c r="A95" s="74"/>
      <c r="B95" s="74"/>
      <c r="C95" s="74"/>
      <c r="D95" s="74"/>
      <c r="E95" s="74"/>
      <c r="F95" s="74"/>
      <c r="G95" s="74"/>
      <c r="H95" s="74"/>
      <c r="I95" s="74"/>
    </row>
    <row r="96" spans="1:9" ht="25.5">
      <c r="A96" s="40" t="s">
        <v>33</v>
      </c>
      <c r="B96" s="38"/>
      <c r="C96" s="38"/>
      <c r="D96" s="38">
        <v>2010</v>
      </c>
      <c r="E96" s="38"/>
      <c r="F96" s="38"/>
      <c r="G96" s="38"/>
      <c r="H96" s="38"/>
      <c r="I96" s="37"/>
    </row>
    <row r="97" spans="1:9" ht="12.75">
      <c r="A97" s="5" t="s">
        <v>30</v>
      </c>
      <c r="B97" s="4"/>
      <c r="C97" s="4"/>
      <c r="D97" s="27">
        <f>(C92*4+D92*8)/12</f>
        <v>0.014833333333333332</v>
      </c>
      <c r="E97" s="27"/>
      <c r="F97" s="27"/>
      <c r="G97" s="27"/>
      <c r="H97" s="27"/>
      <c r="I97" s="14"/>
    </row>
    <row r="98" spans="1:9" ht="12.75">
      <c r="A98" s="5" t="s">
        <v>31</v>
      </c>
      <c r="B98" s="4"/>
      <c r="C98" s="4"/>
      <c r="D98" s="27">
        <f>(C93*4+D93*8)/12</f>
        <v>0.015033333333333334</v>
      </c>
      <c r="E98" s="27"/>
      <c r="F98" s="27"/>
      <c r="G98" s="27"/>
      <c r="H98" s="27"/>
      <c r="I98" s="14"/>
    </row>
    <row r="99" spans="1:9" ht="12.75">
      <c r="A99" s="5" t="s">
        <v>32</v>
      </c>
      <c r="B99" s="4"/>
      <c r="C99" s="4"/>
      <c r="D99" s="27">
        <f>(C94*4+D94*8)/12</f>
        <v>3.4109000000000003</v>
      </c>
      <c r="E99" s="27"/>
      <c r="F99" s="27"/>
      <c r="G99" s="27"/>
      <c r="H99" s="27"/>
      <c r="I99" s="14"/>
    </row>
    <row r="100" spans="1:9" ht="12.75">
      <c r="A100" s="74"/>
      <c r="B100" s="74"/>
      <c r="C100" s="74"/>
      <c r="D100" s="74"/>
      <c r="E100" s="74"/>
      <c r="F100" s="74"/>
      <c r="G100" s="74"/>
      <c r="H100" s="74"/>
      <c r="I100" s="74"/>
    </row>
    <row r="101" spans="1:9" ht="12.75">
      <c r="A101" s="40" t="s">
        <v>34</v>
      </c>
      <c r="B101" s="38"/>
      <c r="C101" s="38"/>
      <c r="D101" s="38">
        <v>2010</v>
      </c>
      <c r="E101" s="38"/>
      <c r="F101" s="38"/>
      <c r="G101" s="38"/>
      <c r="H101" s="38" t="s">
        <v>35</v>
      </c>
      <c r="I101" s="37"/>
    </row>
    <row r="102" spans="1:61" ht="12.75">
      <c r="A102" s="5" t="s">
        <v>20</v>
      </c>
      <c r="B102" s="4"/>
      <c r="C102" s="4"/>
      <c r="D102" s="18">
        <f>D97*D84</f>
        <v>31108.671965008223</v>
      </c>
      <c r="E102" s="18"/>
      <c r="F102" s="18"/>
      <c r="G102" s="18"/>
      <c r="H102" s="18">
        <f>SUM(D102:G102)</f>
        <v>31108.671965008223</v>
      </c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9" ht="12.75">
      <c r="A103" s="5" t="s">
        <v>36</v>
      </c>
      <c r="B103" s="4"/>
      <c r="C103" s="4"/>
      <c r="D103" s="18">
        <f>D98*D85</f>
        <v>15559.481053814721</v>
      </c>
      <c r="E103" s="18"/>
      <c r="F103" s="18"/>
      <c r="G103" s="18"/>
      <c r="H103" s="18">
        <f>SUM(D103:G103)</f>
        <v>15559.481053814721</v>
      </c>
      <c r="I103" s="14"/>
    </row>
    <row r="104" spans="1:9" ht="12.75">
      <c r="A104" s="5" t="s">
        <v>37</v>
      </c>
      <c r="B104" s="4"/>
      <c r="C104" s="4"/>
      <c r="D104" s="18">
        <f>D99*D89</f>
        <v>4029.219922142993</v>
      </c>
      <c r="E104" s="18"/>
      <c r="F104" s="18"/>
      <c r="G104" s="18"/>
      <c r="H104" s="18">
        <f>SUM(D104:G104)</f>
        <v>4029.219922142993</v>
      </c>
      <c r="I104" s="14"/>
    </row>
    <row r="105" spans="1:9" ht="12.75">
      <c r="A105" s="5" t="s">
        <v>75</v>
      </c>
      <c r="B105" s="4"/>
      <c r="C105" s="4"/>
      <c r="D105" s="18">
        <f>I129</f>
        <v>1952.799433969832</v>
      </c>
      <c r="E105" s="18"/>
      <c r="F105" s="18"/>
      <c r="G105" s="18"/>
      <c r="H105" s="18">
        <f>SUM(D105:G105)</f>
        <v>1952.799433969832</v>
      </c>
      <c r="I105" s="14"/>
    </row>
    <row r="106" spans="1:9" ht="12.75">
      <c r="A106" s="17" t="s">
        <v>19</v>
      </c>
      <c r="B106" s="46"/>
      <c r="C106" s="46"/>
      <c r="D106" s="47">
        <f>SUM(D102:D105)</f>
        <v>52650.17237493577</v>
      </c>
      <c r="E106" s="47"/>
      <c r="F106" s="47"/>
      <c r="G106" s="47"/>
      <c r="H106" s="47">
        <f>SUM(H102:H105)</f>
        <v>52650.17237493577</v>
      </c>
      <c r="I106" s="48"/>
    </row>
    <row r="107" spans="1:9" ht="12.75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11" ht="51">
      <c r="A108" s="40" t="s">
        <v>38</v>
      </c>
      <c r="B108" s="39" t="s">
        <v>39</v>
      </c>
      <c r="C108" s="38" t="s">
        <v>40</v>
      </c>
      <c r="D108" s="41" t="s">
        <v>41</v>
      </c>
      <c r="E108" s="39" t="s">
        <v>42</v>
      </c>
      <c r="F108" s="39" t="s">
        <v>43</v>
      </c>
      <c r="G108" s="39" t="s">
        <v>44</v>
      </c>
      <c r="H108" s="38"/>
      <c r="I108" s="37"/>
      <c r="K108" s="34" t="s">
        <v>54</v>
      </c>
    </row>
    <row r="109" spans="1:11" ht="12.75">
      <c r="A109" s="5" t="s">
        <v>20</v>
      </c>
      <c r="B109" s="19">
        <f>H102</f>
        <v>31108.671965008223</v>
      </c>
      <c r="C109" s="19">
        <f>B109/$B$112*$C$112</f>
        <v>1198.2671582521607</v>
      </c>
      <c r="D109" s="19">
        <f>B109+C109</f>
        <v>32306.939123260385</v>
      </c>
      <c r="E109" s="20">
        <v>109779129</v>
      </c>
      <c r="F109" s="4" t="s">
        <v>45</v>
      </c>
      <c r="G109" s="21">
        <f>D109/E109</f>
        <v>0.00029429035753472215</v>
      </c>
      <c r="H109" s="16"/>
      <c r="I109" s="14"/>
      <c r="K109" s="70">
        <v>0.00029429035753472215</v>
      </c>
    </row>
    <row r="110" spans="1:11" ht="12.75">
      <c r="A110" s="5" t="s">
        <v>36</v>
      </c>
      <c r="B110" s="19">
        <f>H103</f>
        <v>15559.481053814721</v>
      </c>
      <c r="C110" s="19">
        <f>B110/$B$112*$C$112</f>
        <v>599.331760841626</v>
      </c>
      <c r="D110" s="19">
        <f>B110+C110</f>
        <v>16158.812814656347</v>
      </c>
      <c r="E110" s="20">
        <v>48719948</v>
      </c>
      <c r="F110" s="4" t="s">
        <v>45</v>
      </c>
      <c r="G110" s="21">
        <f>D110/E110</f>
        <v>0.00033166728368955455</v>
      </c>
      <c r="H110" s="16"/>
      <c r="I110" s="14"/>
      <c r="K110" s="70">
        <v>0.00033166728368955455</v>
      </c>
    </row>
    <row r="111" spans="1:11" ht="12.75">
      <c r="A111" s="5" t="s">
        <v>37</v>
      </c>
      <c r="B111" s="19">
        <f>H104</f>
        <v>4029.219922142993</v>
      </c>
      <c r="C111" s="19">
        <f>B111/$B$112*$C$112</f>
        <v>155.20051487604545</v>
      </c>
      <c r="D111" s="19">
        <f>B111+C111</f>
        <v>4184.420437019038</v>
      </c>
      <c r="E111" s="20">
        <v>404655</v>
      </c>
      <c r="F111" s="4" t="s">
        <v>46</v>
      </c>
      <c r="G111" s="21">
        <f>D111/E111</f>
        <v>0.010340711067499569</v>
      </c>
      <c r="H111" s="16"/>
      <c r="I111" s="14"/>
      <c r="K111" s="70">
        <v>0.010340711067499569</v>
      </c>
    </row>
    <row r="112" spans="1:8" ht="12.75">
      <c r="A112" s="42" t="s">
        <v>19</v>
      </c>
      <c r="B112" s="49">
        <f>SUM(B109:B111)</f>
        <v>50697.372940965935</v>
      </c>
      <c r="C112" s="50">
        <f>H105</f>
        <v>1952.799433969832</v>
      </c>
      <c r="D112" s="49">
        <f>B112+C112</f>
        <v>52650.17237493577</v>
      </c>
      <c r="E112" s="49"/>
      <c r="F112" s="49"/>
      <c r="G112" s="49"/>
      <c r="H112" s="49"/>
    </row>
    <row r="114" spans="1:61" ht="12.75">
      <c r="A114" s="71" t="s">
        <v>40</v>
      </c>
      <c r="B114" s="4" t="s">
        <v>47</v>
      </c>
      <c r="C114" s="5" t="s">
        <v>48</v>
      </c>
      <c r="D114" s="4" t="s">
        <v>49</v>
      </c>
      <c r="E114" s="4" t="s">
        <v>40</v>
      </c>
      <c r="F114" s="4" t="s">
        <v>47</v>
      </c>
      <c r="G114" s="5" t="s">
        <v>48</v>
      </c>
      <c r="H114" s="4" t="s">
        <v>49</v>
      </c>
      <c r="I114" s="4" t="s">
        <v>40</v>
      </c>
      <c r="BH114" s="1"/>
      <c r="BI114" s="1"/>
    </row>
    <row r="115" spans="2:61" ht="12.75">
      <c r="B115" s="22">
        <v>40179</v>
      </c>
      <c r="C115" s="19">
        <f>B112/12</f>
        <v>4224.781078413828</v>
      </c>
      <c r="D115" s="23">
        <v>0.0055</v>
      </c>
      <c r="E115" s="19">
        <f>C115*D115/12</f>
        <v>1.9363579942730045</v>
      </c>
      <c r="F115" s="22">
        <v>40603</v>
      </c>
      <c r="G115" s="19">
        <f>C128+$B$112/12</f>
        <v>63371.71617620742</v>
      </c>
      <c r="H115" s="23">
        <v>0.0147</v>
      </c>
      <c r="I115" s="19">
        <f aca="true" t="shared" si="3" ref="I115:I128">G115*H115/12</f>
        <v>77.63035231585408</v>
      </c>
      <c r="BH115" s="1"/>
      <c r="BI115" s="1"/>
    </row>
    <row r="116" spans="2:61" ht="12.75">
      <c r="B116" s="22">
        <v>40210</v>
      </c>
      <c r="C116" s="19">
        <f>C115+$B$112/12</f>
        <v>8449.562156827657</v>
      </c>
      <c r="D116" s="23">
        <v>0.0055</v>
      </c>
      <c r="E116" s="19">
        <f aca="true" t="shared" si="4" ref="E116:E126">C116*D116/12</f>
        <v>3.872715988546009</v>
      </c>
      <c r="F116" s="22">
        <v>40634</v>
      </c>
      <c r="G116" s="19">
        <f>G115+$B$112/12</f>
        <v>67596.49725462125</v>
      </c>
      <c r="H116" s="23">
        <v>0.0147</v>
      </c>
      <c r="I116" s="19">
        <f t="shared" si="3"/>
        <v>82.80570913691103</v>
      </c>
      <c r="BH116" s="1"/>
      <c r="BI116" s="1"/>
    </row>
    <row r="117" spans="2:61" ht="12.75">
      <c r="B117" s="22">
        <v>40238</v>
      </c>
      <c r="C117" s="19">
        <f aca="true" t="shared" si="5" ref="C117:C128">C116+$B$112/12</f>
        <v>12674.343235241486</v>
      </c>
      <c r="D117" s="23">
        <v>0.0055</v>
      </c>
      <c r="E117" s="19">
        <f t="shared" si="4"/>
        <v>5.809073982819014</v>
      </c>
      <c r="F117" s="22">
        <v>40664</v>
      </c>
      <c r="G117" s="19">
        <f aca="true" t="shared" si="6" ref="G117:G128">G116+$B$112/12</f>
        <v>71821.27833303508</v>
      </c>
      <c r="H117" s="23">
        <v>0.0147</v>
      </c>
      <c r="I117" s="19">
        <f t="shared" si="3"/>
        <v>87.98106595796797</v>
      </c>
      <c r="BH117" s="1"/>
      <c r="BI117" s="1"/>
    </row>
    <row r="118" spans="2:61" ht="12.75">
      <c r="B118" s="22">
        <v>40269</v>
      </c>
      <c r="C118" s="19">
        <f t="shared" si="5"/>
        <v>16899.124313655313</v>
      </c>
      <c r="D118" s="23">
        <v>0.0055</v>
      </c>
      <c r="E118" s="19">
        <f t="shared" si="4"/>
        <v>7.745431977092018</v>
      </c>
      <c r="F118" s="22">
        <v>40695</v>
      </c>
      <c r="G118" s="19">
        <f t="shared" si="6"/>
        <v>76046.0594114489</v>
      </c>
      <c r="H118" s="23">
        <v>0.0147</v>
      </c>
      <c r="I118" s="19">
        <f t="shared" si="3"/>
        <v>93.15642277902491</v>
      </c>
      <c r="BH118" s="1"/>
      <c r="BI118" s="1"/>
    </row>
    <row r="119" spans="2:61" ht="12.75">
      <c r="B119" s="22">
        <v>40299</v>
      </c>
      <c r="C119" s="19">
        <f t="shared" si="5"/>
        <v>21123.90539206914</v>
      </c>
      <c r="D119" s="23">
        <v>0.0055</v>
      </c>
      <c r="E119" s="19">
        <f t="shared" si="4"/>
        <v>9.681789971365022</v>
      </c>
      <c r="F119" s="22">
        <v>40725</v>
      </c>
      <c r="G119" s="19">
        <f t="shared" si="6"/>
        <v>80270.84048986273</v>
      </c>
      <c r="H119" s="23">
        <v>0.0147</v>
      </c>
      <c r="I119" s="19">
        <f t="shared" si="3"/>
        <v>98.33177960008184</v>
      </c>
      <c r="BH119" s="1"/>
      <c r="BI119" s="1"/>
    </row>
    <row r="120" spans="2:61" ht="12.75">
      <c r="B120" s="22">
        <v>40330</v>
      </c>
      <c r="C120" s="19">
        <f t="shared" si="5"/>
        <v>25348.686470482968</v>
      </c>
      <c r="D120" s="23">
        <v>0.0055</v>
      </c>
      <c r="E120" s="19">
        <f t="shared" si="4"/>
        <v>11.618147965638025</v>
      </c>
      <c r="F120" s="22">
        <v>40756</v>
      </c>
      <c r="G120" s="19">
        <f t="shared" si="6"/>
        <v>84495.62156827656</v>
      </c>
      <c r="H120" s="23">
        <v>0.0147</v>
      </c>
      <c r="I120" s="19">
        <f t="shared" si="3"/>
        <v>103.50713642113878</v>
      </c>
      <c r="BH120" s="1"/>
      <c r="BI120" s="1"/>
    </row>
    <row r="121" spans="2:61" ht="12.75">
      <c r="B121" s="22">
        <v>40360</v>
      </c>
      <c r="C121" s="19">
        <f t="shared" si="5"/>
        <v>29573.467548896795</v>
      </c>
      <c r="D121" s="23">
        <v>0.0089</v>
      </c>
      <c r="E121" s="19">
        <f t="shared" si="4"/>
        <v>21.933655098765126</v>
      </c>
      <c r="F121" s="22">
        <v>40787</v>
      </c>
      <c r="G121" s="19">
        <f t="shared" si="6"/>
        <v>88720.40264669039</v>
      </c>
      <c r="H121" s="23">
        <v>0.0147</v>
      </c>
      <c r="I121" s="19">
        <f t="shared" si="3"/>
        <v>108.68249324219572</v>
      </c>
      <c r="BH121" s="1"/>
      <c r="BI121" s="1"/>
    </row>
    <row r="122" spans="2:61" ht="12.75">
      <c r="B122" s="22">
        <v>40391</v>
      </c>
      <c r="C122" s="19">
        <f t="shared" si="5"/>
        <v>33798.248627310626</v>
      </c>
      <c r="D122" s="23">
        <v>0.0089</v>
      </c>
      <c r="E122" s="19">
        <f t="shared" si="4"/>
        <v>25.067034398588714</v>
      </c>
      <c r="F122" s="22">
        <v>40817</v>
      </c>
      <c r="G122" s="19">
        <f t="shared" si="6"/>
        <v>92945.18372510422</v>
      </c>
      <c r="H122" s="23">
        <v>0.0147</v>
      </c>
      <c r="I122" s="19">
        <f t="shared" si="3"/>
        <v>113.85785006325267</v>
      </c>
      <c r="BH122" s="1"/>
      <c r="BI122" s="1"/>
    </row>
    <row r="123" spans="2:61" ht="12.75">
      <c r="B123" s="22">
        <v>40422</v>
      </c>
      <c r="C123" s="19">
        <f t="shared" si="5"/>
        <v>38023.02970572445</v>
      </c>
      <c r="D123" s="23">
        <v>0.0089</v>
      </c>
      <c r="E123" s="19">
        <f t="shared" si="4"/>
        <v>28.200413698412305</v>
      </c>
      <c r="F123" s="22">
        <v>40848</v>
      </c>
      <c r="G123" s="19">
        <f t="shared" si="6"/>
        <v>97169.96480351804</v>
      </c>
      <c r="H123" s="23">
        <v>0.0147</v>
      </c>
      <c r="I123" s="19">
        <f t="shared" si="3"/>
        <v>119.0332068843096</v>
      </c>
      <c r="BH123" s="1"/>
      <c r="BI123" s="1"/>
    </row>
    <row r="124" spans="2:61" ht="12.75">
      <c r="B124" s="22">
        <v>40452</v>
      </c>
      <c r="C124" s="19">
        <f t="shared" si="5"/>
        <v>42247.81078413828</v>
      </c>
      <c r="D124" s="23">
        <v>0.012</v>
      </c>
      <c r="E124" s="19">
        <f t="shared" si="4"/>
        <v>42.24781078413828</v>
      </c>
      <c r="F124" s="22">
        <v>40878</v>
      </c>
      <c r="G124" s="19">
        <f t="shared" si="6"/>
        <v>101394.74588193187</v>
      </c>
      <c r="H124" s="23">
        <v>0.0147</v>
      </c>
      <c r="I124" s="19">
        <f t="shared" si="3"/>
        <v>124.20856370536654</v>
      </c>
      <c r="BH124" s="1"/>
      <c r="BI124" s="1"/>
    </row>
    <row r="125" spans="2:61" ht="12.75">
      <c r="B125" s="22">
        <v>40483</v>
      </c>
      <c r="C125" s="19">
        <f t="shared" si="5"/>
        <v>46472.59186255211</v>
      </c>
      <c r="D125" s="23">
        <v>0.012</v>
      </c>
      <c r="E125" s="19">
        <f t="shared" si="4"/>
        <v>46.472591862552115</v>
      </c>
      <c r="F125" s="22">
        <v>40909</v>
      </c>
      <c r="G125" s="19">
        <f t="shared" si="6"/>
        <v>105619.5269603457</v>
      </c>
      <c r="H125" s="23">
        <v>0.0147</v>
      </c>
      <c r="I125" s="19">
        <f t="shared" si="3"/>
        <v>129.38392052642348</v>
      </c>
      <c r="BH125" s="1"/>
      <c r="BI125" s="1"/>
    </row>
    <row r="126" spans="2:61" ht="12.75">
      <c r="B126" s="22">
        <v>40513</v>
      </c>
      <c r="C126" s="19">
        <f t="shared" si="5"/>
        <v>50697.372940965935</v>
      </c>
      <c r="D126" s="23">
        <v>0.012</v>
      </c>
      <c r="E126" s="19">
        <f t="shared" si="4"/>
        <v>50.69737294096594</v>
      </c>
      <c r="F126" s="22">
        <v>40940</v>
      </c>
      <c r="G126" s="19">
        <f t="shared" si="6"/>
        <v>109844.30803875953</v>
      </c>
      <c r="H126" s="23">
        <v>0.0147</v>
      </c>
      <c r="I126" s="19">
        <f t="shared" si="3"/>
        <v>134.55927734748042</v>
      </c>
      <c r="BH126" s="1"/>
      <c r="BI126" s="1"/>
    </row>
    <row r="127" spans="2:61" ht="12.75">
      <c r="B127" s="22">
        <v>40544</v>
      </c>
      <c r="C127" s="19">
        <f t="shared" si="5"/>
        <v>54922.15401937976</v>
      </c>
      <c r="D127" s="23">
        <v>0.0147</v>
      </c>
      <c r="E127" s="19">
        <f>C127*D127/12</f>
        <v>67.27963867374021</v>
      </c>
      <c r="F127" s="22">
        <v>40969</v>
      </c>
      <c r="G127" s="19">
        <f t="shared" si="6"/>
        <v>114069.08911717335</v>
      </c>
      <c r="H127" s="23">
        <v>0.0147</v>
      </c>
      <c r="I127" s="19">
        <f>G127*H127/12</f>
        <v>139.73463416853735</v>
      </c>
      <c r="BH127" s="1"/>
      <c r="BI127" s="1"/>
    </row>
    <row r="128" spans="2:61" ht="12.75">
      <c r="B128" s="22">
        <v>40575</v>
      </c>
      <c r="C128" s="19">
        <f t="shared" si="5"/>
        <v>59146.93509779359</v>
      </c>
      <c r="D128" s="23">
        <v>0.0147</v>
      </c>
      <c r="E128" s="19">
        <f>C128*D128/12</f>
        <v>72.45499549479715</v>
      </c>
      <c r="F128" s="22">
        <v>41000</v>
      </c>
      <c r="G128" s="19">
        <f t="shared" si="6"/>
        <v>118293.87019558718</v>
      </c>
      <c r="H128" s="23">
        <v>0.0147</v>
      </c>
      <c r="I128" s="19">
        <f t="shared" si="3"/>
        <v>144.9099909895943</v>
      </c>
      <c r="BH128" s="1"/>
      <c r="BI128" s="1"/>
    </row>
    <row r="129" spans="8:61" ht="12.75">
      <c r="H129" s="24"/>
      <c r="I129" s="19">
        <f>SUM(E115:E128)+SUM(I115:I128)</f>
        <v>1952.799433969832</v>
      </c>
      <c r="BH129" s="1"/>
      <c r="BI129" s="1"/>
    </row>
    <row r="130" spans="60:61" ht="12.75">
      <c r="BH130" s="1"/>
      <c r="BI130" s="1"/>
    </row>
    <row r="131" spans="60:61" ht="12.75">
      <c r="BH131" s="1"/>
      <c r="BI131" s="1"/>
    </row>
    <row r="132" spans="60:61" ht="12.75">
      <c r="BH132" s="1"/>
      <c r="BI132" s="1"/>
    </row>
    <row r="133" spans="60:61" ht="12.75">
      <c r="BH133" s="1"/>
      <c r="BI133" s="1"/>
    </row>
    <row r="134" spans="60:61" ht="12.75">
      <c r="BH134" s="1"/>
      <c r="BI134" s="1"/>
    </row>
    <row r="135" spans="60:61" ht="12.75">
      <c r="BH135" s="1"/>
      <c r="BI135" s="1"/>
    </row>
    <row r="136" spans="60:61" ht="12.75">
      <c r="BH136" s="1"/>
      <c r="BI136" s="1"/>
    </row>
    <row r="137" spans="60:61" ht="12.75">
      <c r="BH137" s="1"/>
      <c r="BI137" s="1"/>
    </row>
    <row r="138" spans="60:61" ht="12.75">
      <c r="BH138" s="1"/>
      <c r="BI138" s="1"/>
    </row>
    <row r="139" spans="60:61" ht="12.75">
      <c r="BH139" s="1"/>
      <c r="BI139" s="1"/>
    </row>
    <row r="140" spans="60:61" ht="12.75">
      <c r="BH140" s="1"/>
      <c r="BI140" s="1"/>
    </row>
    <row r="141" spans="60:61" ht="12.75">
      <c r="BH141" s="1"/>
      <c r="BI141" s="1"/>
    </row>
    <row r="142" spans="60:61" ht="12.75">
      <c r="BH142" s="1"/>
      <c r="BI142" s="1"/>
    </row>
    <row r="143" spans="60:61" ht="12.75">
      <c r="BH143" s="1"/>
      <c r="BI143" s="1"/>
    </row>
    <row r="144" spans="60:61" ht="12.75">
      <c r="BH144" s="1"/>
      <c r="BI144" s="1"/>
    </row>
    <row r="145" spans="6:61" ht="12.75">
      <c r="F145"/>
      <c r="G145"/>
      <c r="BH145" s="1"/>
      <c r="BI145" s="1"/>
    </row>
    <row r="146" spans="6:61" ht="12.75">
      <c r="F146"/>
      <c r="G146"/>
      <c r="BH146" s="1"/>
      <c r="BI146" s="1"/>
    </row>
    <row r="147" spans="6:61" ht="12.75">
      <c r="F147"/>
      <c r="G147"/>
      <c r="BH147" s="1"/>
      <c r="BI147" s="1"/>
    </row>
    <row r="148" spans="6:61" ht="12.75">
      <c r="F148"/>
      <c r="G148"/>
      <c r="BH148" s="1"/>
      <c r="BI148" s="1"/>
    </row>
    <row r="149" spans="6:61" ht="12.75">
      <c r="F149"/>
      <c r="G149"/>
      <c r="BH149" s="1"/>
      <c r="BI149" s="1"/>
    </row>
    <row r="150" spans="6:61" ht="12.75">
      <c r="F150"/>
      <c r="G150"/>
      <c r="BH150" s="1"/>
      <c r="BI150" s="1"/>
    </row>
    <row r="151" spans="6:61" ht="12.75">
      <c r="F151"/>
      <c r="G151"/>
      <c r="BH151" s="1"/>
      <c r="BI151" s="1"/>
    </row>
    <row r="152" spans="6:61" ht="12.75">
      <c r="F152"/>
      <c r="G152"/>
      <c r="BH152" s="1"/>
      <c r="BI152" s="1"/>
    </row>
    <row r="153" spans="6:61" ht="12.75">
      <c r="F153"/>
      <c r="G153"/>
      <c r="BH153" s="1"/>
      <c r="BI153" s="1"/>
    </row>
    <row r="154" spans="6:61" ht="12.75">
      <c r="F154"/>
      <c r="G154"/>
      <c r="BH154" s="1"/>
      <c r="BI154" s="1"/>
    </row>
    <row r="155" spans="6:61" ht="12.75">
      <c r="F155"/>
      <c r="G155"/>
      <c r="BH155" s="1"/>
      <c r="BI155" s="1"/>
    </row>
    <row r="156" spans="6:61" ht="12.75">
      <c r="F156"/>
      <c r="G156"/>
      <c r="BH156" s="1"/>
      <c r="BI156" s="1"/>
    </row>
    <row r="157" spans="6:61" ht="12.75">
      <c r="F157"/>
      <c r="G157"/>
      <c r="BH157" s="1"/>
      <c r="BI157" s="1"/>
    </row>
    <row r="158" spans="6:61" ht="12.75">
      <c r="F158"/>
      <c r="G158"/>
      <c r="BH158" s="1"/>
      <c r="BI158" s="1"/>
    </row>
    <row r="159" spans="6:61" ht="12.75">
      <c r="F159"/>
      <c r="G159"/>
      <c r="BH159" s="1"/>
      <c r="BI159" s="1"/>
    </row>
    <row r="160" spans="6:61" ht="12.75">
      <c r="F160"/>
      <c r="G160"/>
      <c r="BH160" s="1"/>
      <c r="BI160" s="1"/>
    </row>
    <row r="161" spans="6:61" ht="12.75">
      <c r="F161"/>
      <c r="G161"/>
      <c r="BH161" s="1"/>
      <c r="BI161" s="1"/>
    </row>
    <row r="162" spans="6:61" ht="12.75">
      <c r="F162"/>
      <c r="G162"/>
      <c r="BH162" s="1"/>
      <c r="BI162" s="1"/>
    </row>
    <row r="163" spans="6:61" ht="12.75">
      <c r="F163"/>
      <c r="G163"/>
      <c r="BH163" s="1"/>
      <c r="BI163" s="1"/>
    </row>
    <row r="164" spans="6:61" ht="12.75">
      <c r="F164"/>
      <c r="G164"/>
      <c r="BH164" s="1"/>
      <c r="BI164" s="1"/>
    </row>
    <row r="165" spans="6:61" ht="12.75">
      <c r="F165"/>
      <c r="G165"/>
      <c r="BH165" s="1"/>
      <c r="BI165" s="1"/>
    </row>
    <row r="166" spans="6:61" ht="12.75">
      <c r="F166"/>
      <c r="G166"/>
      <c r="BH166" s="1"/>
      <c r="BI166" s="1"/>
    </row>
    <row r="167" spans="6:61" ht="12.75">
      <c r="F167"/>
      <c r="G167"/>
      <c r="BH167" s="1"/>
      <c r="BI167" s="1"/>
    </row>
    <row r="168" spans="6:61" ht="12.75">
      <c r="F168"/>
      <c r="G168"/>
      <c r="BH168" s="1"/>
      <c r="BI168" s="1"/>
    </row>
    <row r="169" spans="6:61" ht="12.75">
      <c r="F169"/>
      <c r="G169"/>
      <c r="BH169" s="1"/>
      <c r="BI169" s="1"/>
    </row>
    <row r="170" spans="6:61" ht="12.75">
      <c r="F170"/>
      <c r="G170"/>
      <c r="BH170" s="1"/>
      <c r="BI170" s="1"/>
    </row>
    <row r="171" spans="6:61" ht="12.75">
      <c r="F171"/>
      <c r="G171"/>
      <c r="BH171" s="1"/>
      <c r="BI171" s="1"/>
    </row>
    <row r="172" spans="6:61" ht="12.75">
      <c r="F172"/>
      <c r="G172"/>
      <c r="BH172" s="1"/>
      <c r="BI172" s="1"/>
    </row>
    <row r="173" spans="6:61" ht="12.75">
      <c r="F173"/>
      <c r="G173"/>
      <c r="BH173" s="1"/>
      <c r="BI173" s="1"/>
    </row>
    <row r="174" spans="6:61" ht="12.75">
      <c r="F174"/>
      <c r="G174"/>
      <c r="BH174" s="1"/>
      <c r="BI174" s="1"/>
    </row>
    <row r="175" spans="6:61" ht="12.75">
      <c r="F175"/>
      <c r="G175"/>
      <c r="BH175" s="1"/>
      <c r="BI175" s="1"/>
    </row>
  </sheetData>
  <sheetProtection/>
  <mergeCells count="14">
    <mergeCell ref="A46:I46"/>
    <mergeCell ref="A45:I45"/>
    <mergeCell ref="B3:C3"/>
    <mergeCell ref="A6:I6"/>
    <mergeCell ref="A107:I107"/>
    <mergeCell ref="A82:I82"/>
    <mergeCell ref="A90:I90"/>
    <mergeCell ref="A95:I95"/>
    <mergeCell ref="A100:I100"/>
    <mergeCell ref="A7:I7"/>
    <mergeCell ref="A8:I8"/>
    <mergeCell ref="A47:I47"/>
    <mergeCell ref="A10:I10"/>
    <mergeCell ref="A9:I9"/>
  </mergeCells>
  <printOptions horizontalCentered="1"/>
  <pageMargins left="0.31496062992125984" right="0.31496062992125984" top="1.1023622047244095" bottom="0.7874015748031497" header="0.5118110236220472" footer="0.5118110236220472"/>
  <pageSetup horizontalDpi="600" verticalDpi="600" orientation="portrait" scale="75" r:id="rId1"/>
  <headerFooter alignWithMargins="0">
    <oddHeader>&amp;ROrillia Power Distribution Corporation
EB-2011-0191
Filed: October 28, 2011
Appendix VII</oddHeader>
    <oddFooter>&amp;C&amp;F
&amp;A&amp;RPage &amp;P
of &amp;N</oddFooter>
  </headerFooter>
  <rowBreaks count="2" manualBreakCount="2">
    <brk id="44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pwelsh</dc:creator>
  <cp:keywords/>
  <dc:description/>
  <cp:lastModifiedBy>Pauline Welsh</cp:lastModifiedBy>
  <cp:lastPrinted>2011-10-24T18:44:45Z</cp:lastPrinted>
  <dcterms:created xsi:type="dcterms:W3CDTF">2010-12-20T20:07:17Z</dcterms:created>
  <dcterms:modified xsi:type="dcterms:W3CDTF">2011-10-24T18:45:02Z</dcterms:modified>
  <cp:category/>
  <cp:version/>
  <cp:contentType/>
  <cp:contentStatus/>
</cp:coreProperties>
</file>