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895" windowHeight="8640" activeTab="1"/>
  </bookViews>
  <sheets>
    <sheet name="REGINFO" sheetId="1" r:id="rId1"/>
    <sheet name="TAXCALC" sheetId="2" r:id="rId2"/>
    <sheet name="TAXREC" sheetId="3" r:id="rId3"/>
  </sheets>
  <definedNames>
    <definedName name="AS2DocOpenMode" hidden="1">"AS2DocumentEdit"</definedName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<sst xmlns="http://schemas.openxmlformats.org/spreadsheetml/2006/main" count="645" uniqueCount="457">
  <si>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</si>
  <si>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</si>
  <si>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</si>
  <si>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</si>
  <si>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</si>
  <si>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</si>
  <si>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</si>
  <si>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</si>
  <si>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</si>
  <si>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</si>
  <si>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</si>
  <si>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</si>
  <si>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</si>
  <si>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</si>
  <si>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</si>
  <si>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</si>
  <si>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</si>
  <si>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</si>
  <si>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</si>
  <si>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</si>
  <si>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</si>
  <si>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</si>
  <si>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</si>
  <si>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</si>
  <si>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</si>
  <si>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</si>
  <si>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</si>
  <si>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</si>
  <si>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</si>
  <si>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</si>
  <si>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</si>
  <si>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</si>
  <si>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</si>
  <si>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</si>
  <si>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</si>
  <si>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</si>
  <si>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</si>
  <si>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</si>
  <si>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</si>
  <si>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</si>
  <si>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</si>
  <si>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</si>
  <si>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</si>
  <si>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</si>
  <si>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</si>
  <si>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</si>
  <si>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</si>
  <si>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</si>
  <si>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</si>
  <si>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</si>
  <si>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</si>
  <si>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</si>
  <si>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</si>
  <si>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</si>
  <si>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</si>
  <si>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</si>
  <si>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</si>
  <si>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</si>
  <si>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</si>
  <si>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</si>
  <si>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</si>
  <si>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</si>
  <si>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</si>
  <si>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</si>
  <si>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</si>
  <si>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</si>
  <si>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</si>
  <si>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</si>
  <si>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</si>
  <si>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</si>
  <si>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</si>
  <si>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</si>
  <si>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</si>
  <si>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</si>
  <si>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</si>
  <si>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</si>
  <si>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</si>
  <si>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</si>
  <si>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</si>
  <si>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</si>
  <si>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</si>
  <si>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</si>
  <si>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</si>
  <si>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</si>
  <si>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</si>
  <si>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</si>
  <si>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</si>
  <si>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</si>
  <si>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</si>
  <si>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</si>
  <si>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</si>
  <si>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</si>
  <si>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</si>
  <si>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</si>
  <si>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</si>
  <si>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</si>
  <si>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</si>
  <si>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</si>
  <si>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</si>
  <si>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</si>
  <si>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</si>
  <si>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</si>
  <si>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</si>
  <si>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</si>
  <si>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</si>
  <si>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</si>
  <si>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</si>
  <si>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</si>
  <si>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</si>
  <si>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</si>
  <si>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</si>
  <si>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</si>
  <si>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</si>
  <si>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</si>
  <si>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</si>
  <si>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</si>
  <si>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</si>
  <si>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</si>
  <si>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</si>
  <si>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</si>
  <si>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</si>
  <si>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</si>
  <si>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</si>
  <si>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</si>
  <si>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</si>
  <si>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</si>
  <si>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</si>
  <si>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</si>
  <si>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</si>
  <si>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</si>
  <si>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</si>
  <si>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</si>
  <si>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</si>
  <si>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</si>
  <si>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</si>
  <si>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</si>
  <si>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</si>
  <si>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</si>
  <si>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</si>
  <si>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</si>
  <si>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</si>
  <si>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</si>
  <si>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</si>
  <si>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</si>
  <si>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</si>
  <si>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</si>
  <si>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</si>
  <si>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</si>
  <si>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</si>
  <si>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</si>
  <si>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</si>
  <si>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</si>
  <si>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</si>
  <si>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</si>
  <si>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</si>
  <si>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</si>
  <si>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</si>
  <si>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</si>
  <si>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</si>
  <si>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</si>
  <si>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</si>
  <si>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</si>
  <si>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</si>
  <si>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</si>
  <si>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</si>
  <si>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</si>
  <si>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</si>
  <si>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</si>
  <si>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</si>
  <si>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</si>
  <si>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</si>
  <si>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</si>
  <si>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</si>
  <si>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</si>
  <si>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</si>
  <si>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</si>
  <si>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</si>
  <si>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</si>
  <si>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</si>
  <si>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</si>
  <si>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</si>
  <si>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</si>
  <si>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</si>
  <si>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</si>
  <si>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</si>
  <si>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</si>
  <si>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</si>
  <si>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</si>
  <si>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</si>
  <si>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</si>
  <si>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</si>
  <si>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</si>
  <si>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</si>
  <si>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</si>
  <si>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</si>
  <si>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</si>
  <si>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</si>
  <si>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</si>
  <si>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</si>
  <si>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</si>
  <si>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</si>
  <si>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</si>
  <si>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</si>
  <si>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</si>
  <si>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</si>
  <si>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</si>
  <si>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</si>
  <si>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</si>
  <si>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</si>
  <si>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</si>
  <si>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</si>
  <si>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</si>
  <si>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</si>
  <si>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</si>
  <si>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</si>
  <si>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</si>
  <si>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</si>
  <si>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</si>
  <si>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</si>
  <si>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</si>
  <si>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</si>
  <si>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</si>
  <si>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</si>
  <si>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</si>
  <si>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</si>
  <si>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</si>
  <si>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</si>
  <si>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</si>
  <si>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</si>
  <si>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</si>
  <si>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</si>
  <si>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</si>
  <si>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</si>
  <si>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</si>
  <si>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</si>
  <si>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</si>
  <si>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</si>
  <si>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</si>
  <si>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</si>
  <si>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</si>
  <si>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</si>
  <si>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</si>
  <si>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</si>
  <si>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</si>
  <si>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</si>
  <si>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</si>
  <si>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</si>
  <si>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</si>
  <si>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</si>
  <si>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</si>
  <si>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</si>
  <si>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</si>
  <si>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</si>
  <si>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</si>
  <si>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</si>
  <si>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</si>
  <si>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</si>
  <si>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</si>
  <si>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</si>
  <si>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</si>
  <si>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</si>
  <si>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</si>
  <si>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</si>
  <si>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</si>
  <si>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</si>
  <si>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</si>
  <si>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</si>
  <si>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</si>
  <si>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</si>
  <si>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</si>
  <si>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</si>
  <si>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</si>
  <si>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</si>
  <si>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</si>
  <si>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</si>
  <si>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</si>
  <si>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</si>
  <si>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</si>
  <si>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</si>
  <si>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</si>
  <si>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</si>
  <si>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</si>
  <si>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</si>
  <si>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</si>
  <si>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</si>
  <si>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</si>
  <si>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</si>
  <si>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</si>
  <si>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</si>
  <si>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</si>
  <si>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</si>
  <si>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</si>
  <si>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</si>
  <si>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</si>
  <si>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</si>
  <si>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</si>
  <si>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</si>
  <si>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</si>
  <si>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</si>
  <si>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</si>
  <si>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</si>
  <si>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</si>
  <si>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</si>
  <si>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</si>
  <si>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</si>
  <si>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</si>
  <si>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</si>
  <si>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</si>
  <si>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</si>
  <si>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</si>
  <si>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</si>
  <si>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</si>
  <si>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</si>
  <si>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</si>
  <si>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</si>
  <si>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</si>
  <si>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</si>
  <si>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</si>
  <si>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</si>
  <si>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</si>
  <si>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</si>
  <si>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</si>
  <si>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</si>
  <si>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</si>
  <si>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</si>
  <si>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</si>
  <si>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</si>
  <si>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</si>
  <si>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</si>
  <si>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</si>
  <si>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</si>
  <si>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</si>
  <si>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</si>
  <si>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</si>
  <si>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</si>
  <si>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</si>
  <si>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</si>
  <si>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</si>
  <si>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</si>
  <si>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</si>
  <si>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</si>
  <si>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</si>
  <si>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</si>
  <si>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</si>
  <si>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</si>
  <si>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</si>
  <si>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</si>
  <si>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</si>
  <si>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</si>
  <si>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</si>
  <si>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</si>
  <si>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</si>
  <si>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</si>
  <si>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</si>
  <si>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</si>
  <si>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</si>
  <si>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</si>
  <si>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</si>
  <si>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</si>
  <si>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</si>
  <si>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</si>
  <si>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</si>
  <si>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</si>
  <si>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</si>
  <si>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</si>
  <si>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</si>
  <si>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</si>
  <si>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</si>
  <si>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</si>
  <si>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</si>
  <si>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</si>
  <si>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</si>
  <si>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</si>
  <si>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</si>
  <si>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</si>
  <si>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</si>
  <si>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</si>
  <si>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</si>
  <si>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</si>
  <si>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Utility Name</t>
  </si>
  <si>
    <t>Amount</t>
  </si>
  <si>
    <t>Reporting period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</si>
  <si>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</si>
  <si>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</si>
  <si>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</si>
  <si>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</si>
  <si>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</si>
  <si>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</si>
  <si>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</si>
  <si>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</si>
  <si>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</si>
  <si>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</si>
  <si>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</si>
  <si>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</si>
  <si>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</si>
  <si>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</si>
  <si>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</si>
  <si>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</si>
  <si>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</si>
  <si>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</si>
  <si>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</si>
  <si>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</si>
  <si>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</si>
  <si>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</si>
  <si>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</si>
  <si>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</si>
  <si>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</si>
  <si>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</si>
  <si>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</si>
  <si>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</si>
  <si>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</si>
  <si>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</si>
  <si>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</si>
  <si>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</si>
  <si>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</si>
  <si>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</si>
  <si>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</si>
  <si>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</si>
  <si>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</si>
  <si>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</si>
  <si>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</si>
  <si>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</si>
  <si>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</si>
  <si>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</si>
  <si>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</si>
  <si>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</si>
  <si>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</si>
  <si>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</si>
  <si>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</si>
  <si>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</si>
  <si>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</si>
  <si>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</si>
  <si>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</si>
  <si>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</si>
  <si>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</si>
  <si>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</si>
  <si>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</si>
  <si>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</si>
  <si>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</si>
  <si>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</si>
  <si>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</si>
  <si>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</si>
  <si>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</si>
  <si>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</si>
  <si>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</si>
  <si>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</si>
  <si>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</si>
  <si>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</si>
  <si>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</si>
  <si>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</si>
  <si>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</si>
  <si>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</si>
  <si>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</si>
  <si>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Y</t>
  </si>
  <si>
    <t>N</t>
  </si>
  <si>
    <t>Utility Name:  HYDRO 2000 INC.</t>
  </si>
  <si>
    <t>Reporting period:  DECEMBER 31, 2001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</si>
</sst>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0" fillId="0" borderId="0" xfId="0" applyNumberForma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29">
      <selection activeCell="D60" sqref="D60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443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379</v>
      </c>
      <c r="C4" s="10"/>
      <c r="D4" s="50" t="s">
        <v>380</v>
      </c>
      <c r="E4" s="10"/>
      <c r="G4" s="10"/>
      <c r="H4" s="10"/>
    </row>
    <row r="5" spans="1:8" ht="13.5" thickBot="1">
      <c r="A5" t="s">
        <v>381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57">
        <v>37256</v>
      </c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732727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0.0988</v>
      </c>
      <c r="H28" s="126"/>
    </row>
    <row r="29" ht="12.75"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62758.06755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62758.06755</v>
      </c>
      <c r="H36" s="125"/>
      <c r="J36" s="5"/>
      <c r="K36" s="5"/>
    </row>
    <row r="37" spans="1:11" ht="12.75">
      <c r="A37" t="s">
        <v>403</v>
      </c>
      <c r="D37" s="125"/>
      <c r="H37" s="125"/>
      <c r="J37" s="5"/>
      <c r="K37" s="5"/>
    </row>
    <row r="38" spans="1:11" ht="12.75">
      <c r="A38" t="s">
        <v>404</v>
      </c>
      <c r="D38" s="125"/>
      <c r="H38" s="125"/>
      <c r="J38" s="5"/>
      <c r="K38" s="5"/>
    </row>
    <row r="39" spans="1:11" ht="12.75">
      <c r="A39" t="s">
        <v>405</v>
      </c>
      <c r="D39" s="125">
        <v>20919</v>
      </c>
      <c r="F39" s="67"/>
      <c r="H39" s="125"/>
      <c r="J39" s="5"/>
      <c r="K39" s="5"/>
    </row>
    <row r="40" spans="1:11" ht="12.75">
      <c r="A40" t="s">
        <v>406</v>
      </c>
      <c r="D40" s="125">
        <v>20919</v>
      </c>
      <c r="F40" s="67"/>
      <c r="H40" s="125"/>
      <c r="J40" s="5"/>
      <c r="K40" s="5"/>
    </row>
    <row r="41" spans="1:11" ht="12.75">
      <c r="A41" t="s">
        <v>407</v>
      </c>
      <c r="D41" s="125">
        <v>20919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408</v>
      </c>
      <c r="B43" s="5"/>
      <c r="C43" s="5"/>
      <c r="D43" s="89">
        <f>D22*D24</f>
        <v>366363.5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409</v>
      </c>
      <c r="B45" s="5"/>
      <c r="C45" s="5"/>
      <c r="D45" s="89">
        <f>D43*D28</f>
        <v>36196.7138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410</v>
      </c>
      <c r="B47" s="5"/>
      <c r="C47" s="5"/>
      <c r="D47" s="89">
        <f>D22*D26</f>
        <v>366363.5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411</v>
      </c>
      <c r="B49" s="5"/>
      <c r="C49" s="5"/>
      <c r="D49" s="89">
        <f>D47*D30</f>
        <v>26561.35375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412</v>
      </c>
      <c r="B51" s="5"/>
      <c r="C51" s="5"/>
      <c r="D51" s="112">
        <f>((D34+D39)/D32)*D49</f>
        <v>8853.63397548161</v>
      </c>
      <c r="F51" s="5"/>
      <c r="H51" s="111"/>
      <c r="J51" s="5"/>
      <c r="K51" s="5"/>
    </row>
    <row r="52" spans="1:11" ht="12.75">
      <c r="A52" t="s">
        <v>413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414</v>
      </c>
      <c r="B53" s="5"/>
      <c r="C53" s="5"/>
      <c r="D53" s="112">
        <f>((D34+D39+D40)/D32)*D49</f>
        <v>17707.26795096322</v>
      </c>
      <c r="F53" s="5"/>
      <c r="H53" s="111"/>
      <c r="J53" s="5"/>
      <c r="K53" s="5"/>
    </row>
    <row r="54" spans="1:11" ht="12.75">
      <c r="A54" t="s">
        <v>415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416</v>
      </c>
      <c r="B55" s="5"/>
      <c r="C55" s="5"/>
      <c r="D55" s="112">
        <f>D49</f>
        <v>26561.35375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1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3" sqref="G8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444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455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436</v>
      </c>
      <c r="L7" s="35"/>
    </row>
    <row r="8" spans="1:12" ht="12.75">
      <c r="A8" t="s">
        <v>456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442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437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438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439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20919</v>
      </c>
      <c r="D15" s="28" t="s">
        <v>141</v>
      </c>
      <c r="E15" s="92">
        <f>+G15-C15</f>
        <v>-15689</v>
      </c>
      <c r="F15" s="10"/>
      <c r="G15" s="70">
        <v>5230</v>
      </c>
      <c r="H15" s="35" t="s">
        <v>142</v>
      </c>
      <c r="I15" s="92">
        <f>+K15-G15</f>
        <v>-4283</v>
      </c>
      <c r="K15" s="100">
        <f>TAXREC!E26</f>
        <v>947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38582</v>
      </c>
      <c r="D20" s="30" t="s">
        <v>144</v>
      </c>
      <c r="E20" s="92">
        <f>+G20-C20</f>
        <v>-28936</v>
      </c>
      <c r="F20" s="5"/>
      <c r="G20" s="70">
        <v>9646</v>
      </c>
      <c r="H20" s="39" t="s">
        <v>145</v>
      </c>
      <c r="I20" s="92">
        <f>+K20-G20</f>
        <v>-292</v>
      </c>
      <c r="J20" s="5"/>
      <c r="K20" s="100">
        <f>TAXREC!E29</f>
        <v>9354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>+G21-C21</f>
        <v>0</v>
      </c>
      <c r="F21" s="5"/>
      <c r="G21" s="70"/>
      <c r="H21" s="39" t="s">
        <v>148</v>
      </c>
      <c r="I21" s="92">
        <f>+K21-G21</f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>+G22-C22</f>
        <v>0</v>
      </c>
      <c r="F22" s="5"/>
      <c r="G22" s="70"/>
      <c r="H22" s="39" t="s">
        <v>151</v>
      </c>
      <c r="I22" s="92">
        <f>+K22-G22</f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>+G23-C23</f>
        <v>0</v>
      </c>
      <c r="F23" s="5"/>
      <c r="G23" s="70"/>
      <c r="H23" s="39" t="s">
        <v>154</v>
      </c>
      <c r="I23" s="92">
        <f>+K23-G23</f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>+G24-C24</f>
        <v>0</v>
      </c>
      <c r="F24" s="5"/>
      <c r="G24" s="70"/>
      <c r="H24" s="39" t="s">
        <v>158</v>
      </c>
      <c r="I24" s="92">
        <f>+K24-G24</f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>+G26-C26</f>
        <v>0</v>
      </c>
      <c r="F26" s="5"/>
      <c r="G26" s="70"/>
      <c r="H26" s="39" t="s">
        <v>161</v>
      </c>
      <c r="I26" s="92">
        <f>+K26-G26</f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>+G27-C27</f>
        <v>0</v>
      </c>
      <c r="F27" s="5"/>
      <c r="G27" s="70"/>
      <c r="H27" s="39" t="s">
        <v>161</v>
      </c>
      <c r="I27" s="92">
        <f>+K27-G27</f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424</v>
      </c>
      <c r="B28" s="10">
        <v>7</v>
      </c>
      <c r="C28" s="64"/>
      <c r="D28" s="30" t="s">
        <v>160</v>
      </c>
      <c r="E28" s="92">
        <f>+G28-C28</f>
        <v>0</v>
      </c>
      <c r="F28" s="5"/>
      <c r="G28" s="70"/>
      <c r="H28" s="39" t="s">
        <v>161</v>
      </c>
      <c r="I28" s="92">
        <f>+K28-G28</f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>
        <v>-17304</v>
      </c>
      <c r="D30" s="30" t="s">
        <v>163</v>
      </c>
      <c r="E30" s="92">
        <f>+G30-C30</f>
        <v>12978</v>
      </c>
      <c r="F30" s="5"/>
      <c r="G30" s="70">
        <v>-4326</v>
      </c>
      <c r="H30" s="39" t="s">
        <v>164</v>
      </c>
      <c r="I30" s="92">
        <f>+K30-G30</f>
        <v>-3670</v>
      </c>
      <c r="J30" s="5"/>
      <c r="K30" s="100">
        <f>TAXREC!E89</f>
        <v>-7996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>+G31-C31</f>
        <v>0</v>
      </c>
      <c r="F31" s="5"/>
      <c r="G31" s="70"/>
      <c r="H31" s="39" t="s">
        <v>167</v>
      </c>
      <c r="I31" s="92">
        <f>+K31-G31</f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>+G32-C32</f>
        <v>0</v>
      </c>
      <c r="F32" s="5"/>
      <c r="G32" s="70"/>
      <c r="H32" s="39" t="s">
        <v>171</v>
      </c>
      <c r="I32" s="92">
        <f>+K32-G32</f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>+G33-C33</f>
        <v>0</v>
      </c>
      <c r="F33" s="5"/>
      <c r="G33" s="70"/>
      <c r="H33" s="39" t="s">
        <v>174</v>
      </c>
      <c r="I33" s="92">
        <f>+K33-G33</f>
        <v>0</v>
      </c>
      <c r="J33" s="5"/>
      <c r="K33" s="100">
        <f>TAXREC!E92</f>
        <v>0</v>
      </c>
      <c r="L33" s="35" t="s">
        <v>175</v>
      </c>
    </row>
    <row r="34" spans="1:14" ht="12.75">
      <c r="A34" s="110" t="s">
        <v>435</v>
      </c>
      <c r="B34" s="51">
        <v>12</v>
      </c>
      <c r="C34" s="64">
        <v>-5937</v>
      </c>
      <c r="D34" s="30" t="s">
        <v>176</v>
      </c>
      <c r="E34" s="92">
        <f>+G34-C34</f>
        <v>0</v>
      </c>
      <c r="F34" s="5"/>
      <c r="G34" s="70">
        <v>-5937</v>
      </c>
      <c r="H34" s="39" t="s">
        <v>177</v>
      </c>
      <c r="I34" s="92">
        <f>+K34-G34</f>
        <v>0</v>
      </c>
      <c r="J34" s="5"/>
      <c r="K34" s="100">
        <f>TAXREC!E93</f>
        <v>-5937</v>
      </c>
      <c r="L34" s="35" t="s">
        <v>178</v>
      </c>
      <c r="N34">
        <f>5937*4</f>
        <v>23748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>+G36-C36</f>
        <v>0</v>
      </c>
      <c r="F36" s="5"/>
      <c r="G36" s="70"/>
      <c r="H36" s="39" t="s">
        <v>180</v>
      </c>
      <c r="I36" s="92">
        <f>+K36-G36</f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>+G37-C37</f>
        <v>0</v>
      </c>
      <c r="F37" s="5"/>
      <c r="G37" s="70"/>
      <c r="H37" s="39" t="s">
        <v>180</v>
      </c>
      <c r="I37" s="92">
        <f>+K37-G37</f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423</v>
      </c>
      <c r="B38" s="10">
        <v>13</v>
      </c>
      <c r="C38" s="64"/>
      <c r="D38" s="30" t="s">
        <v>179</v>
      </c>
      <c r="E38" s="92">
        <f>+G38-C38</f>
        <v>0</v>
      </c>
      <c r="F38" s="5"/>
      <c r="G38" s="70"/>
      <c r="H38" s="39" t="s">
        <v>180</v>
      </c>
      <c r="I38" s="92">
        <f>+K38-G38</f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36260</v>
      </c>
      <c r="D40" s="42"/>
      <c r="E40" s="93">
        <f>SUM(E15:E39)</f>
        <v>-31647</v>
      </c>
      <c r="F40" s="7"/>
      <c r="G40" s="96">
        <f>SUM(G15:G39)</f>
        <v>4613</v>
      </c>
      <c r="H40" s="43"/>
      <c r="I40" s="93">
        <f>SUM(I15:I39)</f>
        <v>-8245</v>
      </c>
      <c r="J40" s="7"/>
      <c r="K40" s="96">
        <f>SUM(K15:K39)</f>
        <v>-3632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0.1912</v>
      </c>
      <c r="D44" s="30" t="s">
        <v>182</v>
      </c>
      <c r="E44" s="95">
        <f>+G44-C44</f>
        <v>0</v>
      </c>
      <c r="F44" s="5"/>
      <c r="G44" s="72">
        <v>0.1912</v>
      </c>
      <c r="H44" s="39" t="s">
        <v>183</v>
      </c>
      <c r="I44" s="95">
        <f>+K44-G44</f>
        <v>0</v>
      </c>
      <c r="J44" s="5"/>
      <c r="K44" s="101">
        <v>0.1912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6932.912</v>
      </c>
      <c r="D47" s="42"/>
      <c r="E47" s="96">
        <f>+G47-C47</f>
        <v>-6050.9064</v>
      </c>
      <c r="F47" s="7"/>
      <c r="G47" s="96">
        <f>G40*G44</f>
        <v>882.0056000000001</v>
      </c>
      <c r="H47" s="43"/>
      <c r="I47" s="98">
        <f>K47-G47</f>
        <v>-1576.444</v>
      </c>
      <c r="J47" s="7"/>
      <c r="K47" s="96">
        <f>K40*K44</f>
        <v>-694.4384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6932.912</v>
      </c>
      <c r="D51" s="32"/>
      <c r="E51" s="97">
        <f>+E47-E49</f>
        <v>-6050.9064</v>
      </c>
      <c r="F51" s="6"/>
      <c r="G51" s="97">
        <f>+G47-G49</f>
        <v>882.0056000000001</v>
      </c>
      <c r="H51" s="40"/>
      <c r="I51" s="97">
        <f>+I47-I49</f>
        <v>-1576.444</v>
      </c>
      <c r="J51" s="6"/>
      <c r="K51" s="97">
        <f>+K47-K49</f>
        <v>-694.4384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732727</v>
      </c>
      <c r="D59" s="30" t="s">
        <v>188</v>
      </c>
      <c r="E59" s="92">
        <f>+G59-C59</f>
        <v>0</v>
      </c>
      <c r="F59" s="5"/>
      <c r="G59" s="70">
        <v>732727</v>
      </c>
      <c r="H59" s="39" t="s">
        <v>189</v>
      </c>
      <c r="I59" s="92">
        <f>+K59-G59</f>
        <v>56404</v>
      </c>
      <c r="J59" s="5"/>
      <c r="K59" s="100">
        <f>TAXREC!E228</f>
        <v>789131</v>
      </c>
      <c r="L59" s="35" t="s">
        <v>190</v>
      </c>
    </row>
    <row r="60" spans="1:12" ht="12.75">
      <c r="A60" s="4" t="s">
        <v>120</v>
      </c>
      <c r="B60" s="51">
        <v>17</v>
      </c>
      <c r="C60" s="64">
        <v>-732727</v>
      </c>
      <c r="D60" s="30" t="s">
        <v>191</v>
      </c>
      <c r="E60" s="92">
        <f>+G60-C60</f>
        <v>0</v>
      </c>
      <c r="F60" s="5"/>
      <c r="G60" s="70">
        <v>-732727</v>
      </c>
      <c r="H60" s="39" t="s">
        <v>192</v>
      </c>
      <c r="I60" s="92">
        <f>+K60-G60</f>
        <v>-56404</v>
      </c>
      <c r="J60" s="5"/>
      <c r="K60" s="100">
        <f>TAXREC!E230</f>
        <v>-789131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0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0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0</v>
      </c>
      <c r="F68" s="8"/>
      <c r="G68" s="70"/>
      <c r="H68" s="39" t="s">
        <v>198</v>
      </c>
      <c r="I68" s="92">
        <f>+K68-G68</f>
        <v>0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0</v>
      </c>
      <c r="F69" s="8"/>
      <c r="G69" s="70"/>
      <c r="H69" s="39" t="s">
        <v>201</v>
      </c>
      <c r="I69" s="92">
        <f>+K69-G69</f>
        <v>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0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0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-406.112</v>
      </c>
      <c r="D75" s="30" t="s">
        <v>206</v>
      </c>
      <c r="E75" s="92">
        <f>+G75-C75</f>
        <v>354.44640000000004</v>
      </c>
      <c r="F75" s="8"/>
      <c r="G75" s="100">
        <f>(G40*0.0112)*-1</f>
        <v>-51.6656</v>
      </c>
      <c r="H75" s="39" t="s">
        <v>207</v>
      </c>
      <c r="I75" s="92">
        <f>+K75-G75</f>
        <v>92.344</v>
      </c>
      <c r="J75" s="8"/>
      <c r="K75" s="100">
        <f>(0.0112*K40)*-1</f>
        <v>40.678399999999996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-406.112</v>
      </c>
      <c r="D77" s="31"/>
      <c r="E77" s="96">
        <f>SUM(E74:E76)</f>
        <v>354.44640000000004</v>
      </c>
      <c r="F77" s="7"/>
      <c r="G77" s="96">
        <v>0</v>
      </c>
      <c r="H77" s="21"/>
      <c r="I77" s="98">
        <f>SUM(I74:I76)</f>
        <v>92.344</v>
      </c>
      <c r="J77" s="63"/>
      <c r="K77" s="96">
        <f>SUM(K74:K76)</f>
        <v>40.678399999999996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8571.84965380811</v>
      </c>
      <c r="D82" s="30" t="s">
        <v>209</v>
      </c>
      <c r="E82" s="92">
        <f>+G82-C82</f>
        <v>-7481.338278931751</v>
      </c>
      <c r="F82" s="5"/>
      <c r="G82" s="100">
        <f>G51/(1-G44)</f>
        <v>1090.5113748763602</v>
      </c>
      <c r="H82" s="39" t="s">
        <v>210</v>
      </c>
      <c r="I82" s="92">
        <f>+K82-G82</f>
        <v>-1090.5113748763602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-495.2585365853659</v>
      </c>
      <c r="D83" s="30" t="s">
        <v>211</v>
      </c>
      <c r="E83" s="92">
        <f>+G83-C83</f>
        <v>495.2585365853659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0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8076.591117222745</v>
      </c>
      <c r="D87" s="41"/>
      <c r="E87" s="99">
        <f>SUM(E82:E85)</f>
        <v>-6986.0797423463855</v>
      </c>
      <c r="F87" s="6"/>
      <c r="G87" s="99">
        <f>SUM(G82:G86)</f>
        <v>1090.5113748763602</v>
      </c>
      <c r="H87" s="6"/>
      <c r="I87" s="99">
        <f>SUM(I82:I85)</f>
        <v>-1090.5113748763602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445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429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429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429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429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429</v>
      </c>
      <c r="K102" s="67"/>
    </row>
    <row r="103" spans="1:11" ht="12.75">
      <c r="A103" t="s">
        <v>422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429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429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429</v>
      </c>
      <c r="K107" s="67"/>
    </row>
    <row r="108" spans="1:11" ht="12.75">
      <c r="A108" s="110" t="s">
        <v>446</v>
      </c>
      <c r="B108" s="10">
        <v>12</v>
      </c>
      <c r="C108" s="67"/>
      <c r="E108" s="67"/>
      <c r="G108" s="67"/>
      <c r="I108" s="124">
        <f>I135</f>
        <v>0</v>
      </c>
      <c r="J108" s="120" t="s">
        <v>431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429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429</v>
      </c>
      <c r="K110" s="67"/>
    </row>
    <row r="111" spans="1:11" ht="12.75">
      <c r="A111" t="s">
        <v>421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429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430</v>
      </c>
      <c r="B114" s="10"/>
      <c r="C114" s="67"/>
      <c r="E114" s="67"/>
      <c r="G114" s="67"/>
      <c r="I114" s="149">
        <f>SUM(I98:I102)+SUM(I105:I110)+I112</f>
        <v>0</v>
      </c>
      <c r="J114" s="120" t="s">
        <v>429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427</v>
      </c>
      <c r="I119" s="125"/>
    </row>
    <row r="120" spans="1:9" ht="12.75">
      <c r="A120" s="17"/>
      <c r="I120" s="125"/>
    </row>
    <row r="121" spans="1:9" ht="12.75">
      <c r="A121" s="110" t="s">
        <v>447</v>
      </c>
      <c r="B121" s="10"/>
      <c r="C121" s="67"/>
      <c r="D121" s="67"/>
      <c r="E121" s="67"/>
      <c r="F121" s="67"/>
      <c r="G121" s="67"/>
      <c r="H121" s="67"/>
      <c r="I121" s="148">
        <f>REGINFO!D49*-1</f>
        <v>-26561.35375</v>
      </c>
    </row>
    <row r="122" spans="1:9" ht="12.75">
      <c r="A122" s="110" t="s">
        <v>448</v>
      </c>
      <c r="B122" s="10"/>
      <c r="C122" s="67"/>
      <c r="D122" s="67"/>
      <c r="E122" s="67"/>
      <c r="F122" s="67"/>
      <c r="G122" s="67"/>
      <c r="H122" s="67"/>
      <c r="I122" s="148">
        <f>G34*-1</f>
        <v>5937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425</v>
      </c>
      <c r="B124" s="10"/>
      <c r="C124" s="67"/>
      <c r="D124" s="67"/>
      <c r="E124" s="67"/>
      <c r="F124" s="67"/>
      <c r="G124" s="67"/>
      <c r="H124" s="67"/>
      <c r="I124" s="150">
        <f>SUM(I121:I123)</f>
        <v>-20624.35375</v>
      </c>
    </row>
    <row r="125" spans="1:9" ht="12.75">
      <c r="A125" s="110" t="s">
        <v>426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432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433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449</v>
      </c>
      <c r="B130" s="10"/>
      <c r="C130" s="67"/>
      <c r="D130" s="67"/>
      <c r="E130" s="67"/>
      <c r="F130" s="67"/>
      <c r="G130" s="67"/>
      <c r="H130" s="67"/>
      <c r="I130" s="148">
        <f>K34</f>
        <v>-5937</v>
      </c>
    </row>
    <row r="131" spans="1:9" ht="12.75">
      <c r="A131" s="110" t="s">
        <v>450</v>
      </c>
      <c r="B131" s="10"/>
      <c r="C131" s="67"/>
      <c r="D131" s="67"/>
      <c r="E131" s="67"/>
      <c r="F131" s="67"/>
      <c r="G131" s="67"/>
      <c r="H131" s="67"/>
      <c r="I131" s="148">
        <f>REGINFO!D49</f>
        <v>26561.35375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428</v>
      </c>
      <c r="B133" s="10"/>
      <c r="C133" s="67"/>
      <c r="D133" s="67"/>
      <c r="E133" s="67"/>
      <c r="F133" s="67"/>
      <c r="G133" s="67"/>
      <c r="H133" s="67"/>
      <c r="I133" s="150">
        <f>SUM(I130:I132)</f>
        <v>20624.35375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451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434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452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97">
      <selection activeCell="E128" sqref="E128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444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455</v>
      </c>
      <c r="B7" s="45"/>
      <c r="C7" s="82"/>
      <c r="D7" s="82"/>
      <c r="E7" s="82"/>
      <c r="F7" s="45"/>
      <c r="G7" s="3"/>
      <c r="H7" s="3"/>
    </row>
    <row r="8" spans="1:8" ht="12.75">
      <c r="A8" t="s">
        <v>456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440</v>
      </c>
      <c r="B10" s="45"/>
      <c r="C10" s="82"/>
      <c r="D10" s="82"/>
      <c r="E10" s="83"/>
      <c r="F10" s="10"/>
    </row>
    <row r="11" spans="1:6" ht="12.75">
      <c r="A11" s="3" t="s">
        <v>441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>
        <f>549915-501807</f>
        <v>48108</v>
      </c>
      <c r="D15" s="128"/>
      <c r="E15" s="129">
        <f>+C15+D15</f>
        <v>48108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>
        <v>5137</v>
      </c>
      <c r="D16" s="128"/>
      <c r="E16" s="129">
        <f>+C16+D16</f>
        <v>5137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>
        <f>-47799+5937</f>
        <v>-41862</v>
      </c>
      <c r="D18" s="128"/>
      <c r="E18" s="129">
        <f aca="true" t="shared" si="0" ref="E18:E24">+C18+D18</f>
        <v>-41862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>
        <v>-1082</v>
      </c>
      <c r="D19" s="128"/>
      <c r="E19" s="129">
        <f t="shared" si="0"/>
        <v>-1082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>
        <v>-9354</v>
      </c>
      <c r="D21" s="128"/>
      <c r="E21" s="129">
        <f t="shared" si="0"/>
        <v>-9354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-40.678399999999996</v>
      </c>
      <c r="I24" s="89">
        <f>-D316</f>
        <v>0</v>
      </c>
      <c r="J24" s="89">
        <f>-E316</f>
        <v>-40.678399999999996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418</v>
      </c>
      <c r="B26" s="80">
        <v>10</v>
      </c>
      <c r="C26" s="130">
        <f>SUM(C15:C25)</f>
        <v>947</v>
      </c>
      <c r="D26" s="131">
        <f>SUM(D15:D25)</f>
        <v>0</v>
      </c>
      <c r="E26" s="132">
        <f>SUM(E15:E25)</f>
        <v>947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9354</v>
      </c>
      <c r="D29" s="134">
        <f>-D21</f>
        <v>0</v>
      </c>
      <c r="E29" s="129">
        <f aca="true" t="shared" si="1" ref="E29:E35">+C29+D29</f>
        <v>9354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9354</v>
      </c>
      <c r="D36" s="136">
        <f>SUM(D29:D35)</f>
        <v>0</v>
      </c>
      <c r="E36" s="137">
        <f>SUM(E29:E35)</f>
        <v>9354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 aca="true" t="shared" si="2" ref="E38:E60"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t="shared" si="2"/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aca="true" t="shared" si="3" ref="E63:E83">+C63+D63</f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3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3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3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3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3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3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3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3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3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3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3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3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3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3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3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3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3"/>
        <v>0</v>
      </c>
      <c r="F80" s="10" t="s">
        <v>162</v>
      </c>
    </row>
    <row r="81" spans="3:6" ht="12.75">
      <c r="C81" s="66"/>
      <c r="D81" s="66"/>
      <c r="E81" s="129">
        <f t="shared" si="3"/>
        <v>0</v>
      </c>
      <c r="F81" s="10"/>
    </row>
    <row r="82" spans="1:6" ht="12.75">
      <c r="A82" s="12" t="s">
        <v>419</v>
      </c>
      <c r="C82" s="67"/>
      <c r="D82" s="67"/>
      <c r="E82" s="129">
        <f t="shared" si="3"/>
        <v>0</v>
      </c>
      <c r="F82" s="10" t="s">
        <v>162</v>
      </c>
    </row>
    <row r="83" spans="1:6" ht="12.75">
      <c r="A83" s="12"/>
      <c r="C83" s="67"/>
      <c r="D83" s="67"/>
      <c r="E83" s="129">
        <f t="shared" si="3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9354</v>
      </c>
      <c r="D86" s="139">
        <f>D36+D84</f>
        <v>0</v>
      </c>
      <c r="E86" s="140">
        <f>E36+E84</f>
        <v>9354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>
        <v>-7996</v>
      </c>
      <c r="D89" s="67"/>
      <c r="E89" s="129">
        <f aca="true" t="shared" si="4" ref="E89:E95">+C89+D89</f>
        <v>-7996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4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4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4"/>
        <v>0</v>
      </c>
      <c r="F92" s="10" t="s">
        <v>175</v>
      </c>
    </row>
    <row r="93" spans="1:6" ht="12.75">
      <c r="A93" s="4" t="s">
        <v>341</v>
      </c>
      <c r="B93" s="10"/>
      <c r="C93" s="67">
        <v>-5937</v>
      </c>
      <c r="D93" s="67"/>
      <c r="E93" s="129">
        <f t="shared" si="4"/>
        <v>-5937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4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4"/>
        <v>0</v>
      </c>
      <c r="F95" s="10" t="s">
        <v>181</v>
      </c>
    </row>
    <row r="96" spans="1:6" ht="12.75">
      <c r="A96" s="4"/>
      <c r="B96" s="10"/>
      <c r="C96" s="138">
        <f>SUM(C89:C95)</f>
        <v>-13933</v>
      </c>
      <c r="D96" s="139">
        <f>SUM(D89:D95)</f>
        <v>0</v>
      </c>
      <c r="E96" s="140">
        <f>SUM(E89:E95)</f>
        <v>-13933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5" ref="E98:E116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5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5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5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5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5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5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5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5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5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5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5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5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5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5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5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5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5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5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aca="true" t="shared" si="6" ref="E119:E132">+C119+D119</f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6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6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6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6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6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6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6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6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6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6"/>
        <v>0</v>
      </c>
      <c r="F129" s="10" t="s">
        <v>181</v>
      </c>
    </row>
    <row r="130" spans="1:6" ht="12.75">
      <c r="A130" s="12" t="s">
        <v>420</v>
      </c>
      <c r="B130" s="10"/>
      <c r="C130" s="67"/>
      <c r="D130" s="67"/>
      <c r="E130" s="129">
        <f t="shared" si="6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6"/>
        <v>0</v>
      </c>
      <c r="F131" s="10"/>
    </row>
    <row r="132" spans="1:6" ht="12.75">
      <c r="A132" s="12"/>
      <c r="B132" s="10"/>
      <c r="C132" s="67"/>
      <c r="D132" s="67"/>
      <c r="E132" s="129">
        <f t="shared" si="6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-13933</v>
      </c>
      <c r="D135" s="139">
        <f>D96+D133</f>
        <v>0</v>
      </c>
      <c r="E135" s="140">
        <f>+E96+E133</f>
        <v>-13933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417</v>
      </c>
      <c r="B138" s="10"/>
      <c r="C138" s="141">
        <f>+C26+C86+C135</f>
        <v>-3632</v>
      </c>
      <c r="D138" s="142">
        <f>D26+D86+D135</f>
        <v>0</v>
      </c>
      <c r="E138" s="143">
        <f>E26+E86+E135</f>
        <v>-3632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>
        <v>308735</v>
      </c>
      <c r="D148" s="67"/>
      <c r="E148" s="129">
        <f aca="true" t="shared" si="7" ref="E148:E163">+C148+D148</f>
        <v>308735</v>
      </c>
      <c r="F148" s="10"/>
    </row>
    <row r="149" spans="1:6" ht="12.75">
      <c r="A149" t="s">
        <v>221</v>
      </c>
      <c r="B149" s="10"/>
      <c r="C149" s="67">
        <v>48591</v>
      </c>
      <c r="D149" s="67"/>
      <c r="E149" s="129">
        <f t="shared" si="7"/>
        <v>48591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7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7"/>
        <v>0</v>
      </c>
      <c r="F151" s="10"/>
    </row>
    <row r="152" spans="1:6" ht="12.75">
      <c r="A152" t="s">
        <v>224</v>
      </c>
      <c r="B152" s="10"/>
      <c r="C152" s="67">
        <v>431805</v>
      </c>
      <c r="D152" s="67"/>
      <c r="E152" s="129">
        <f t="shared" si="7"/>
        <v>431805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7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7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7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7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7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7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7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7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7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7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7"/>
        <v>0</v>
      </c>
      <c r="F163" s="10"/>
    </row>
    <row r="164" spans="1:6" ht="12.75">
      <c r="A164" t="s">
        <v>236</v>
      </c>
      <c r="B164" s="10"/>
      <c r="C164" s="138">
        <f>SUM(C148:C163)</f>
        <v>789131</v>
      </c>
      <c r="D164" s="139">
        <f>SUM(D148:D163)</f>
        <v>0</v>
      </c>
      <c r="E164" s="140">
        <f>SUM(E148:E163)</f>
        <v>789131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789131</v>
      </c>
      <c r="D171" s="139">
        <f>SUM(D164:D170)</f>
        <v>0</v>
      </c>
      <c r="E171" s="140">
        <f>SUM(E164:E170)</f>
        <v>789131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8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8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8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8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8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8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8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8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>
        <v>1182581</v>
      </c>
      <c r="D190" s="67"/>
      <c r="E190" s="129">
        <f aca="true" t="shared" si="9" ref="E190:E196">+C190+D190</f>
        <v>1182581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9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9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9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9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9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9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1182581</v>
      </c>
      <c r="D198" s="139">
        <f>SUM(D190:D197)</f>
        <v>0</v>
      </c>
      <c r="E198" s="140">
        <f>SUM(E190:E197)</f>
        <v>1182581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 aca="true" t="shared" si="10" ref="E201:E210"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t="shared" si="10"/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10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10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10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10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10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10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10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10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1182582</v>
      </c>
      <c r="D212" s="139">
        <f>SUM(D198:D211)</f>
        <v>1</v>
      </c>
      <c r="E212" s="140">
        <f>SUM(E198:E211)</f>
        <v>1182583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789131</v>
      </c>
      <c r="D221" s="124">
        <f>+D171</f>
        <v>0</v>
      </c>
      <c r="E221" s="129">
        <f>+C221+D221</f>
        <v>789131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789131</v>
      </c>
      <c r="D224" s="139">
        <f>SUM(D221:D223)</f>
        <v>0</v>
      </c>
      <c r="E224" s="140">
        <f>SUM(E221:E223)</f>
        <v>789131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789131</v>
      </c>
      <c r="D228" s="124">
        <f>+D224</f>
        <v>0</v>
      </c>
      <c r="E228" s="129">
        <f>+C228+D228</f>
        <v>789131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>
        <v>-789131</v>
      </c>
      <c r="D230" s="67"/>
      <c r="E230" s="129">
        <f>+C230+D230</f>
        <v>-789131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11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11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11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11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11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11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11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11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11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11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11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11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11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11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2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2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2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2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2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2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2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3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3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3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3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3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3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3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3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3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-40.678399999999996</v>
      </c>
      <c r="D314" s="124">
        <f>+D138*D312</f>
        <v>0</v>
      </c>
      <c r="E314" s="124">
        <f>+E138*E312</f>
        <v>-40.678399999999996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40.678399999999996</v>
      </c>
      <c r="D316" s="142">
        <f>+D310-D314</f>
        <v>0</v>
      </c>
      <c r="E316" s="143">
        <f>+E310-E314</f>
        <v>40.678399999999996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2011-11-01T16:33:27Z</cp:lastPrinted>
  <dcterms:created xsi:type="dcterms:W3CDTF">2001-11-07T16:15:53Z</dcterms:created>
  <dcterms:modified xsi:type="dcterms:W3CDTF">2011-11-01T16:34:23Z</dcterms:modified>
  <cp:category/>
  <cp:version/>
  <cp:contentType/>
  <cp:contentStatus/>
</cp:coreProperties>
</file>