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65" firstSheet="9" activeTab="9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<sst xmlns="http://schemas.openxmlformats.org/spreadsheetml/2006/main" count="2328" uniqueCount="332">
  <si>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</si>
  <si>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</si>
  <si>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</si>
  <si>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</si>
  <si>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</si>
  <si>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</si>
  <si>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</si>
  <si>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</si>
  <si>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</si>
  <si>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</si>
  <si>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</si>
  <si>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</si>
  <si>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</si>
  <si>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</si>
  <si>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</si>
  <si>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</si>
  <si>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</si>
  <si>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</si>
  <si>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</si>
  <si>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</si>
  <si>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</si>
  <si>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</si>
  <si>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</si>
  <si>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</si>
  <si>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</si>
  <si>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</si>
  <si>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</si>
  <si>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</si>
  <si>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</si>
  <si>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</si>
  <si>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</si>
  <si>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</si>
  <si>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</si>
  <si>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</si>
  <si>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</si>
  <si>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</si>
  <si>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</si>
  <si>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</si>
  <si>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</si>
  <si>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</si>
  <si>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</si>
  <si>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</si>
  <si>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</si>
  <si>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</si>
  <si>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</si>
  <si>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</si>
  <si>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</si>
  <si>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</si>
  <si>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</si>
  <si>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</si>
  <si>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</si>
  <si>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</si>
  <si>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</si>
  <si>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</si>
  <si>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</si>
  <si>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</si>
  <si>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</si>
  <si>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</si>
  <si>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</si>
  <si>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</si>
  <si>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</si>
  <si>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</si>
  <si>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</si>
  <si>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</si>
  <si>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</si>
  <si>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</si>
  <si>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</si>
  <si>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</si>
  <si>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</si>
  <si>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</si>
  <si>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</si>
  <si>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</si>
  <si>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</si>
  <si>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</si>
  <si>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</si>
  <si>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</si>
  <si>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</si>
  <si>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</si>
  <si>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</si>
  <si>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</si>
  <si>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</si>
  <si>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</si>
  <si>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</si>
  <si>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</si>
  <si>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</si>
  <si>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</si>
  <si>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</si>
  <si>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</si>
  <si>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</si>
  <si>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</si>
  <si>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</si>
  <si>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</si>
  <si>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</si>
  <si>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</si>
  <si>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</si>
  <si>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</si>
  <si>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</si>
  <si>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</si>
  <si>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</si>
  <si>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</si>
  <si>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</si>
  <si>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</si>
  <si>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</si>
  <si>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</si>
  <si>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</si>
  <si>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</si>
  <si>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</si>
  <si>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</si>
  <si>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</si>
  <si>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</si>
  <si>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</si>
  <si>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</si>
  <si>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</si>
  <si>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</si>
  <si>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</si>
  <si>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</si>
  <si>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</si>
  <si>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</si>
  <si>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</si>
  <si>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</si>
  <si>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</si>
  <si>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</si>
  <si>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</si>
  <si>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</si>
  <si>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</si>
  <si>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</si>
  <si>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</si>
  <si>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</si>
  <si>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</si>
  <si>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</si>
  <si>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</si>
  <si>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</si>
  <si>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</si>
  <si>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</si>
  <si>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</si>
  <si>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</si>
  <si>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</si>
  <si>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</si>
  <si>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</si>
  <si>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</si>
  <si>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</si>
  <si>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</si>
  <si>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</si>
  <si>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</si>
  <si>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</si>
  <si>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</si>
  <si>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</si>
  <si>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</si>
  <si>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</si>
  <si>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</si>
  <si>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</si>
  <si>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</si>
  <si>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</si>
  <si>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</si>
  <si>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</si>
  <si>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</si>
  <si>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</si>
  <si>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</si>
  <si>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</si>
  <si>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</si>
  <si>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</si>
  <si>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</si>
  <si>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</si>
  <si>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</si>
  <si>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</si>
  <si>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</si>
  <si>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</si>
  <si>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</si>
  <si>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</si>
  <si>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</si>
  <si>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</si>
  <si>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</si>
  <si>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</si>
  <si>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</si>
  <si>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</si>
  <si>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</si>
  <si>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</si>
  <si>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</si>
  <si>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</si>
  <si>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</si>
  <si>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</si>
  <si>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</si>
  <si>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</si>
  <si>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</si>
  <si>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</si>
  <si>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</si>
  <si>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</si>
  <si>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</si>
  <si>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</si>
  <si>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</si>
  <si>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</si>
  <si>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</si>
  <si>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</si>
  <si>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</si>
  <si>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</si>
  <si>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</si>
  <si>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</si>
  <si>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</si>
  <si>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</si>
  <si>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</si>
  <si>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</si>
  <si>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</si>
  <si>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</si>
  <si>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</si>
  <si>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</si>
  <si>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</si>
  <si>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</si>
  <si>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</si>
  <si>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</si>
  <si>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</si>
  <si>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</si>
  <si>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</si>
  <si>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</si>
  <si>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</si>
  <si>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</si>
  <si>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</si>
  <si>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</si>
  <si>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</si>
  <si>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</si>
  <si>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</si>
  <si>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</si>
  <si>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</si>
  <si>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</si>
  <si>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</si>
  <si>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</si>
  <si>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</si>
  <si>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</si>
  <si>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</si>
  <si>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</si>
  <si>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</si>
  <si>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</si>
  <si>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</si>
  <si>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</si>
  <si>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</si>
  <si>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</si>
  <si>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</si>
  <si>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</si>
  <si>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</si>
  <si>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</si>
  <si>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</si>
  <si>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</si>
  <si>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</si>
  <si>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</si>
  <si>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</si>
  <si>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</si>
  <si>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</si>
  <si>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</si>
  <si>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</si>
  <si>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</si>
  <si>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</si>
  <si>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</si>
  <si>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</si>
  <si>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</si>
  <si>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</si>
  <si>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</si>
  <si>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</si>
  <si>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</si>
  <si>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</si>
  <si>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</si>
  <si>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</si>
  <si>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</si>
  <si>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</si>
  <si>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</si>
  <si>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</si>
  <si>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</si>
  <si>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</si>
  <si>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</si>
  <si>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</si>
  <si>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</si>
  <si>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</si>
  <si>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</si>
  <si>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</si>
  <si>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</si>
  <si>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</si>
  <si>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</si>
  <si>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</si>
  <si>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</si>
  <si>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</si>
  <si>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</si>
  <si>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</si>
  <si>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</si>
  <si>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</si>
  <si>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</si>
  <si>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</si>
  <si>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</si>
  <si>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</si>
  <si>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</si>
  <si>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</si>
  <si>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</si>
  <si>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</si>
  <si>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</si>
  <si>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</si>
  <si>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</si>
  <si>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</si>
  <si>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</si>
  <si>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</si>
  <si>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</si>
  <si>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</si>
  <si>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</si>
  <si>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</si>
  <si>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</si>
  <si>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</si>
  <si>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</si>
  <si>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</si>
  <si>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</si>
  <si>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</si>
  <si>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</si>
  <si>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</si>
  <si>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</si>
  <si>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</si>
  <si>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</si>
  <si>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</si>
  <si>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</si>
  <si>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</si>
  <si>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</si>
  <si>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</si>
  <si>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</si>
  <si>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</si>
  <si>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</si>
  <si>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</si>
  <si>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</si>
  <si>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</si>
  <si>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</si>
  <si>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HYDRO 2000 INC.</t>
  </si>
  <si>
    <t>ED-2002-0542</t>
  </si>
  <si>
    <t>RENE C. BEAULNE (BONE)</t>
  </si>
  <si>
    <t>613-679-4093</t>
  </si>
  <si>
    <t>aphydro@hawk.igs.net</t>
  </si>
  <si>
    <t>YES</t>
  </si>
  <si>
    <t>Hydro 200 Inc</t>
  </si>
  <si>
    <t>RP-2004-0021</t>
  </si>
  <si>
    <t>EB-2004-0007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</si>
</sst>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hydro@hawk.igs.net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1">
      <selection activeCell="E92" sqref="E92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323</v>
      </c>
      <c r="C3" s="109"/>
      <c r="E3" s="112" t="s">
        <v>1</v>
      </c>
      <c r="F3" s="110" t="s">
        <v>324</v>
      </c>
    </row>
    <row r="4" spans="1:6" ht="18">
      <c r="A4" s="112" t="s">
        <v>3</v>
      </c>
      <c r="B4" s="108" t="s">
        <v>325</v>
      </c>
      <c r="C4" s="15"/>
      <c r="E4" s="112" t="s">
        <v>4</v>
      </c>
      <c r="F4" s="108" t="s">
        <v>326</v>
      </c>
    </row>
    <row r="5" spans="1:3" ht="18">
      <c r="A5" s="28" t="s">
        <v>38</v>
      </c>
      <c r="B5" s="269" t="s">
        <v>327</v>
      </c>
      <c r="C5" s="15"/>
    </row>
    <row r="6" spans="1:3" ht="18">
      <c r="A6" s="112" t="s">
        <v>2</v>
      </c>
      <c r="B6" s="108">
        <v>1</v>
      </c>
      <c r="C6" s="15"/>
    </row>
    <row r="7" spans="1:2" ht="15.75">
      <c r="A7" s="28" t="s">
        <v>39</v>
      </c>
      <c r="B7" s="111">
        <v>38006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252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1666.3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-3784.2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-4582.29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1053.67</v>
      </c>
      <c r="E20" s="101"/>
      <c r="F20" s="101"/>
      <c r="G20" s="14"/>
    </row>
    <row r="21" spans="1:7" ht="15">
      <c r="A21" s="165" t="s">
        <v>253</v>
      </c>
      <c r="B21" s="163"/>
      <c r="C21" s="154"/>
      <c r="D21" s="166">
        <f>SUM(D17:D20)</f>
        <v>-5646.5199999999995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12498.87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0</v>
      </c>
      <c r="E28" s="101"/>
      <c r="F28" s="101"/>
      <c r="G28" s="14"/>
    </row>
    <row r="29" spans="1:7" ht="14.25">
      <c r="A29" s="151" t="s">
        <v>281</v>
      </c>
      <c r="B29" s="163">
        <v>1563</v>
      </c>
      <c r="C29" s="154"/>
      <c r="D29" s="242">
        <v>0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142046</v>
      </c>
      <c r="E30" s="101"/>
      <c r="F30" s="101"/>
      <c r="G30" s="14"/>
    </row>
    <row r="31" spans="1:7" ht="14.25">
      <c r="A31" s="149" t="s">
        <v>254</v>
      </c>
      <c r="B31" s="163">
        <v>1571</v>
      </c>
      <c r="C31" s="154"/>
      <c r="D31" s="166">
        <v>147575</v>
      </c>
      <c r="E31" s="101"/>
      <c r="F31" s="101"/>
      <c r="G31" s="14"/>
    </row>
    <row r="32" spans="1:7" ht="14.25">
      <c r="A32" s="151" t="s">
        <v>255</v>
      </c>
      <c r="B32" s="163"/>
      <c r="C32" s="242">
        <v>0</v>
      </c>
      <c r="D32" s="166"/>
      <c r="E32" s="101"/>
      <c r="F32" s="101"/>
      <c r="G32" s="14"/>
    </row>
    <row r="33" spans="1:7" ht="14.25">
      <c r="A33" s="151" t="s">
        <v>256</v>
      </c>
      <c r="B33" s="163"/>
      <c r="C33" s="242">
        <v>147575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257</v>
      </c>
      <c r="D38" s="236">
        <f>SUM(D21:D37)</f>
        <v>296473.35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258</v>
      </c>
      <c r="D40" s="167">
        <f>D21</f>
        <v>-5646.5199999999995</v>
      </c>
      <c r="E40" s="154" t="s">
        <v>274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270</v>
      </c>
      <c r="B42" s="159"/>
      <c r="C42" s="153"/>
      <c r="D42" s="168">
        <f>D40/D38</f>
        <v>-0.019045624168243114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271</v>
      </c>
      <c r="B44" s="159"/>
      <c r="C44" s="241" t="s">
        <v>259</v>
      </c>
      <c r="D44" s="166">
        <f>D38*0.25</f>
        <v>74118.3375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260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265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261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263</v>
      </c>
      <c r="B55" s="181"/>
      <c r="C55" s="181"/>
      <c r="D55" s="182">
        <f>D44</f>
        <v>74118.3375</v>
      </c>
      <c r="E55" s="181" t="s">
        <v>273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262</v>
      </c>
      <c r="B57" s="181"/>
      <c r="C57" s="181"/>
      <c r="D57" s="201">
        <f>D55*12/11</f>
        <v>80856.36818181818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279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264</v>
      </c>
      <c r="B60" s="181"/>
      <c r="C60" s="181"/>
      <c r="D60" s="186">
        <f>D40-D55</f>
        <v>-79764.8575</v>
      </c>
      <c r="E60" s="181" t="s">
        <v>280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266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263</v>
      </c>
      <c r="B68" s="181"/>
      <c r="C68" s="181"/>
      <c r="D68" s="186">
        <f>D38*0.25</f>
        <v>74118.3375</v>
      </c>
      <c r="E68" s="181" t="s">
        <v>272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275</v>
      </c>
      <c r="B70" s="181"/>
      <c r="C70" s="181"/>
      <c r="D70" s="186">
        <f>D40</f>
        <v>-5646.5199999999995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276</v>
      </c>
      <c r="B72" s="181"/>
      <c r="C72" s="181"/>
      <c r="D72" s="201">
        <f>D70*12/11</f>
        <v>-6159.839999999999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267</v>
      </c>
      <c r="B74" s="181"/>
      <c r="C74" s="241" t="s">
        <v>268</v>
      </c>
      <c r="D74" s="186">
        <f>D68-D70</f>
        <v>79764.8575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269</v>
      </c>
      <c r="B76" s="181"/>
      <c r="C76" s="181"/>
      <c r="D76" s="201">
        <f>D74*12/11</f>
        <v>87016.20818181819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277</v>
      </c>
      <c r="B78" s="157"/>
      <c r="C78" s="157"/>
      <c r="D78" s="167">
        <f>D70+D74</f>
        <v>74118.3375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284</v>
      </c>
      <c r="B82" s="142"/>
      <c r="C82" s="143"/>
      <c r="D82" s="144"/>
      <c r="E82" s="248" t="s">
        <v>285</v>
      </c>
      <c r="F82" s="101"/>
      <c r="G82" s="101"/>
    </row>
    <row r="83" spans="1:7" ht="12.75">
      <c r="A83" s="139"/>
      <c r="B83" s="101"/>
      <c r="C83" s="101"/>
      <c r="D83" s="144"/>
      <c r="E83" s="145" t="s">
        <v>286</v>
      </c>
      <c r="F83" s="101"/>
      <c r="G83" s="101"/>
    </row>
    <row r="84" spans="1:7" ht="15" thickBot="1">
      <c r="A84" s="149" t="s">
        <v>287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289</v>
      </c>
      <c r="B85" s="101"/>
      <c r="C85" s="101"/>
      <c r="D85" s="144"/>
      <c r="E85" s="249" t="s">
        <v>328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290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288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aphydro@hawk.igs.net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zoomScalePageLayoutView="0" workbookViewId="0" topLeftCell="A1">
      <selection activeCell="F57" sqref="F57"/>
    </sheetView>
  </sheetViews>
  <sheetFormatPr defaultColWidth="9.140625" defaultRowHeight="12.75"/>
  <cols>
    <col min="1" max="1" width="29.57421875" style="0" customWidth="1"/>
    <col min="2" max="2" width="25.57421875" style="0" customWidth="1"/>
    <col min="3" max="3" width="17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329</v>
      </c>
      <c r="E1" s="32"/>
      <c r="F1" s="11" t="s">
        <v>330</v>
      </c>
    </row>
    <row r="2" spans="1:6" ht="15.75">
      <c r="A2" s="32"/>
      <c r="B2" s="32"/>
      <c r="C2" s="32"/>
      <c r="D2" s="137" t="s">
        <v>200</v>
      </c>
      <c r="E2" s="32"/>
      <c r="F2" s="11" t="s">
        <v>331</v>
      </c>
    </row>
    <row r="3" spans="1:5" ht="15.75">
      <c r="A3" s="112"/>
      <c r="D3" s="202" t="s">
        <v>205</v>
      </c>
      <c r="E3" s="112"/>
    </row>
    <row r="4" spans="1:5" ht="15.75">
      <c r="A4" s="112"/>
      <c r="D4" s="32"/>
      <c r="E4" s="112"/>
    </row>
    <row r="5" spans="1:5" ht="15.75">
      <c r="A5" s="127" t="s">
        <v>312</v>
      </c>
      <c r="D5" s="32"/>
      <c r="E5" s="112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10.81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0.00827944458578407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10.81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0.00327944458578407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15.74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0.009682244490576298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122.26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1.4533327821942548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0</v>
      </c>
      <c r="G40" s="14"/>
    </row>
    <row r="41" spans="2:7" ht="15">
      <c r="B41" s="133"/>
      <c r="C41" s="134" t="s">
        <v>112</v>
      </c>
      <c r="E41" s="136" t="s">
        <v>117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329</v>
      </c>
      <c r="E55" s="133"/>
      <c r="F55" s="11" t="s">
        <v>330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331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0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 t="e">
        <f>'9. Service Charge Adj.'!D111</f>
        <v>#DIV/0!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0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 t="e">
        <f>'9. Service Charge Adj.'!D122</f>
        <v>#DIV/0!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0.5332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1.477596721876654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0.5332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-1.056482685929537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s="32"/>
      <c r="B91" s="136"/>
      <c r="C91" s="133"/>
      <c r="D91" s="134"/>
      <c r="E91" s="133"/>
      <c r="F91" s="14"/>
      <c r="G91" s="14"/>
    </row>
    <row r="92" spans="1:7" ht="15">
      <c r="A92" s="32"/>
      <c r="B92" s="136"/>
      <c r="C92" s="136"/>
      <c r="D92" s="134"/>
      <c r="E92" s="133"/>
      <c r="F92" s="14"/>
      <c r="G92" s="14"/>
    </row>
    <row r="93" spans="1:7" ht="15">
      <c r="A93" s="32"/>
      <c r="B93" s="136"/>
      <c r="C93" s="136"/>
      <c r="D93" s="134"/>
      <c r="E93" s="133"/>
      <c r="F93" s="14"/>
      <c r="G93" s="14"/>
    </row>
    <row r="94" spans="1:7" ht="15">
      <c r="A94" t="s">
        <v>21</v>
      </c>
      <c r="B94" s="5"/>
      <c r="C94" s="10">
        <v>8.8</v>
      </c>
      <c r="D94" s="32"/>
      <c r="E94" s="133"/>
      <c r="F94" s="14"/>
      <c r="G94" s="14"/>
    </row>
    <row r="95" spans="1:7" ht="15">
      <c r="A95" t="s">
        <v>22</v>
      </c>
      <c r="B95" s="5"/>
      <c r="C95" s="10">
        <v>8.8</v>
      </c>
      <c r="D95" s="134"/>
      <c r="E95" s="133"/>
      <c r="F95" s="14"/>
      <c r="G95" s="14"/>
    </row>
    <row r="96" spans="1:5" ht="15">
      <c r="A96" t="s">
        <v>23</v>
      </c>
      <c r="B96" s="5"/>
      <c r="C96" s="10"/>
      <c r="D96" s="32"/>
      <c r="E96" s="32"/>
    </row>
    <row r="97" spans="1:3" ht="12.75">
      <c r="A97" t="s">
        <v>24</v>
      </c>
      <c r="B97" s="5"/>
      <c r="C97" s="10">
        <v>0</v>
      </c>
    </row>
    <row r="98" spans="1:3" ht="12.75">
      <c r="A98" t="s">
        <v>25</v>
      </c>
      <c r="B98" s="5"/>
      <c r="C98" s="10">
        <v>0</v>
      </c>
    </row>
    <row r="99" spans="1:3" ht="12.75">
      <c r="A99" t="s">
        <v>26</v>
      </c>
      <c r="B99" s="5"/>
      <c r="C99" s="10">
        <v>0</v>
      </c>
    </row>
    <row r="100" spans="2:3" ht="12.75">
      <c r="B100" s="5"/>
      <c r="C100" s="10"/>
    </row>
    <row r="101" spans="1:3" ht="12.75">
      <c r="A101" t="s">
        <v>27</v>
      </c>
      <c r="B101" s="5"/>
      <c r="C101" s="10">
        <v>10</v>
      </c>
    </row>
    <row r="102" spans="1:3" ht="12.75">
      <c r="A102" t="s">
        <v>28</v>
      </c>
      <c r="B102" s="18"/>
      <c r="C102" s="64">
        <v>0.015</v>
      </c>
    </row>
    <row r="103" spans="1:3" ht="12.75">
      <c r="A103" t="s">
        <v>29</v>
      </c>
      <c r="B103" s="5"/>
      <c r="C103" s="10">
        <v>9</v>
      </c>
    </row>
    <row r="104" spans="1:3" ht="12.75">
      <c r="A104" t="s">
        <v>30</v>
      </c>
      <c r="B104" s="5"/>
      <c r="C104" s="10">
        <v>8.8</v>
      </c>
    </row>
    <row r="105" spans="2:3" ht="12.75">
      <c r="B105" s="5"/>
      <c r="C105" s="10"/>
    </row>
    <row r="106" spans="1:3" ht="12.75">
      <c r="A106" t="s">
        <v>31</v>
      </c>
      <c r="B106" s="5"/>
      <c r="C106" s="10"/>
    </row>
    <row r="107" spans="1:3" ht="12.75">
      <c r="A107" t="s">
        <v>32</v>
      </c>
      <c r="B107" s="5"/>
      <c r="C107" s="10">
        <v>20</v>
      </c>
    </row>
    <row r="108" spans="1:3" ht="12.75">
      <c r="A108" t="s">
        <v>33</v>
      </c>
      <c r="B108" s="5"/>
      <c r="C108" s="10">
        <v>50</v>
      </c>
    </row>
    <row r="109" spans="2:3" ht="12.75">
      <c r="B109" s="5"/>
      <c r="C109" s="10"/>
    </row>
    <row r="110" spans="1:3" ht="12.75">
      <c r="A110" t="s">
        <v>34</v>
      </c>
      <c r="B110" s="5"/>
      <c r="C110" s="10">
        <v>0</v>
      </c>
    </row>
    <row r="111" spans="2:3" ht="12.75">
      <c r="B111" s="5"/>
      <c r="C111" s="10"/>
    </row>
    <row r="112" spans="1:3" ht="12.75">
      <c r="A112" t="s">
        <v>35</v>
      </c>
      <c r="B112" s="5"/>
      <c r="C112" s="10">
        <v>0</v>
      </c>
    </row>
    <row r="113" spans="1:3" ht="12.75">
      <c r="A113" t="s">
        <v>36</v>
      </c>
      <c r="B113" s="5"/>
      <c r="C113" s="10">
        <v>0</v>
      </c>
    </row>
    <row r="114" spans="1:3" ht="12.75">
      <c r="A114" t="s">
        <v>37</v>
      </c>
      <c r="B114" s="5"/>
      <c r="C114" s="10">
        <v>0</v>
      </c>
    </row>
    <row r="115" spans="2:3" ht="12.75">
      <c r="B115" s="5"/>
      <c r="C115" s="5"/>
    </row>
    <row r="116" spans="1:3" ht="12.75">
      <c r="A116" t="s">
        <v>106</v>
      </c>
      <c r="B116" t="s">
        <v>108</v>
      </c>
      <c r="C116" s="10">
        <v>0</v>
      </c>
    </row>
    <row r="117" spans="1:3" ht="12.75">
      <c r="A117" t="s">
        <v>107</v>
      </c>
      <c r="B117" t="s">
        <v>109</v>
      </c>
      <c r="C117" s="10">
        <v>0</v>
      </c>
    </row>
  </sheetData>
  <sheetProtection/>
  <printOptions/>
  <pageMargins left="0.59" right="0.42" top="0.46" bottom="0.6" header="0.34" footer="0.35"/>
  <pageSetup horizontalDpi="600" verticalDpi="600" orientation="portrait" scale="70" r:id="rId1"/>
  <headerFooter alignWithMargins="0">
    <oddHeader>&amp;C&amp;"Arial,Bold"&amp;12
</oddHeader>
    <oddFooter>&amp;C&amp;P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166">
      <selection activeCell="E111" sqref="E111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2" t="s">
        <v>0</v>
      </c>
      <c r="B3" s="1"/>
      <c r="C3" s="108" t="str">
        <f>'2. 2002 Base Rate Schedule'!B3</f>
        <v>HYDRO 2000 INC.</v>
      </c>
      <c r="D3" s="109"/>
      <c r="F3" s="112" t="s">
        <v>1</v>
      </c>
      <c r="H3" s="116" t="str">
        <f>'2. 2002 Base Rate Schedule'!F3</f>
        <v>ED-2002-0542</v>
      </c>
    </row>
    <row r="4" spans="1:8" ht="18">
      <c r="A4" s="112" t="s">
        <v>3</v>
      </c>
      <c r="B4" s="1"/>
      <c r="C4" s="108" t="str">
        <f>'2. 2002 Base Rate Schedule'!B4</f>
        <v>RENE C. BEAULNE (BONE)</v>
      </c>
      <c r="D4" s="15"/>
      <c r="F4" s="112" t="s">
        <v>4</v>
      </c>
      <c r="H4" s="116" t="str">
        <f>'2. 2002 Base Rate Schedule'!F4</f>
        <v>613-679-4093</v>
      </c>
    </row>
    <row r="5" spans="1:4" ht="18">
      <c r="A5" s="28" t="s">
        <v>38</v>
      </c>
      <c r="B5" s="15"/>
      <c r="C5" s="108" t="str">
        <f>'2. 2002 Base Rate Schedule'!B5</f>
        <v>aphydro@hawk.igs.net</v>
      </c>
      <c r="D5" s="15"/>
    </row>
    <row r="6" spans="1:4" ht="18">
      <c r="A6" s="112" t="s">
        <v>2</v>
      </c>
      <c r="B6" s="1"/>
      <c r="C6" s="108">
        <f>'2. 2002 Base Rate Schedule'!B6</f>
        <v>1</v>
      </c>
      <c r="D6" s="15"/>
    </row>
    <row r="7" spans="1:4" ht="18">
      <c r="A7" s="28" t="s">
        <v>39</v>
      </c>
      <c r="B7" s="15"/>
      <c r="C7" s="111">
        <f>'2. 2002 Base Rate Schedule'!B7</f>
        <v>38006</v>
      </c>
      <c r="D7" s="15"/>
    </row>
    <row r="8" ht="18">
      <c r="D8" s="15"/>
    </row>
    <row r="9" ht="14.25">
      <c r="A9" s="126" t="s">
        <v>231</v>
      </c>
    </row>
    <row r="10" ht="14.25">
      <c r="A10" s="126" t="s">
        <v>226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 t="s">
        <v>213</v>
      </c>
      <c r="F13" s="270"/>
      <c r="K13" s="84"/>
    </row>
    <row r="14" spans="1:11" ht="15.75" customHeight="1">
      <c r="A14" s="126" t="s">
        <v>318</v>
      </c>
      <c r="B14" s="85"/>
      <c r="E14" s="270" t="s">
        <v>313</v>
      </c>
      <c r="F14" s="270"/>
      <c r="K14" s="84"/>
    </row>
    <row r="15" spans="5:11" ht="15.75" customHeight="1">
      <c r="E15" s="270" t="s">
        <v>317</v>
      </c>
      <c r="F15" s="270"/>
      <c r="K15" s="84"/>
    </row>
    <row r="16" spans="1:11" ht="18">
      <c r="A16" s="100" t="s">
        <v>44</v>
      </c>
      <c r="B16" s="28"/>
      <c r="D16" s="37"/>
      <c r="E16" s="270" t="s">
        <v>314</v>
      </c>
      <c r="F16" s="270"/>
      <c r="K16" s="84"/>
    </row>
    <row r="17" spans="1:11" ht="18">
      <c r="A17" s="100"/>
      <c r="B17" s="28"/>
      <c r="D17" s="37"/>
      <c r="E17" s="270" t="s">
        <v>315</v>
      </c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216</v>
      </c>
      <c r="B20" s="28"/>
      <c r="D20" s="37"/>
      <c r="E20" s="137"/>
      <c r="F20" s="137"/>
      <c r="K20" s="84"/>
    </row>
    <row r="21" spans="1:11" ht="15.75" customHeight="1">
      <c r="A21" s="126" t="s">
        <v>228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212</v>
      </c>
      <c r="D23" s="48"/>
      <c r="E23" s="48"/>
      <c r="F23" s="48"/>
      <c r="H23" s="97" t="s">
        <v>229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10.81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10.81</v>
      </c>
      <c r="L27" s="67"/>
      <c r="M27" s="67"/>
    </row>
    <row r="28" spans="3:13" ht="25.5">
      <c r="C28" s="25" t="s">
        <v>214</v>
      </c>
      <c r="D28">
        <v>100</v>
      </c>
      <c r="E28" s="205">
        <v>0.0055</v>
      </c>
      <c r="F28" s="67">
        <f>D28*E28</f>
        <v>0.5499999999999999</v>
      </c>
      <c r="H28" s="25" t="s">
        <v>214</v>
      </c>
      <c r="I28">
        <f>D28</f>
        <v>100</v>
      </c>
      <c r="J28" s="106">
        <f>'10. 2004 Rate Schedule '!F11</f>
        <v>0.00827944458578407</v>
      </c>
      <c r="K28" s="67">
        <f>I28*J28</f>
        <v>0.8279444585784069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18.05</v>
      </c>
      <c r="H32" t="s">
        <v>217</v>
      </c>
      <c r="K32" s="107">
        <f>SUM(K27:K30)</f>
        <v>18.327944458578408</v>
      </c>
      <c r="L32" s="67"/>
      <c r="M32" s="67">
        <f>K32-F32</f>
        <v>0.277944458578407</v>
      </c>
      <c r="N32" s="90">
        <f>K32/F32-1</f>
        <v>0.015398584962792672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10.81</v>
      </c>
      <c r="H37" s="25" t="s">
        <v>13</v>
      </c>
      <c r="I37" s="33" t="s">
        <v>77</v>
      </c>
      <c r="J37" s="33" t="s">
        <v>77</v>
      </c>
      <c r="K37" s="67">
        <f>K27</f>
        <v>10.81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0.0055</v>
      </c>
      <c r="F38" s="67">
        <f>D38*E38</f>
        <v>1.375</v>
      </c>
      <c r="H38" s="25" t="s">
        <v>214</v>
      </c>
      <c r="I38">
        <f>D38</f>
        <v>250</v>
      </c>
      <c r="J38" s="106">
        <f>J28</f>
        <v>0.00827944458578407</v>
      </c>
      <c r="K38" s="67">
        <f>I38*J38</f>
        <v>2.0698611464460175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28.91</v>
      </c>
      <c r="H42" t="s">
        <v>217</v>
      </c>
      <c r="K42" s="107">
        <f>SUM(K37:K40)</f>
        <v>29.60486114644602</v>
      </c>
      <c r="L42" s="67"/>
      <c r="M42" s="67">
        <f>K42-F42</f>
        <v>0.6948611464460193</v>
      </c>
      <c r="N42" s="90">
        <f>K42/F42-1</f>
        <v>0.024035321565064605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10.81</v>
      </c>
      <c r="H47" s="25" t="s">
        <v>13</v>
      </c>
      <c r="I47" s="33" t="s">
        <v>77</v>
      </c>
      <c r="J47" s="33" t="s">
        <v>77</v>
      </c>
      <c r="K47" s="67">
        <f>K27</f>
        <v>10.81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0.0055</v>
      </c>
      <c r="F48" s="67">
        <f>D48*E48</f>
        <v>2.75</v>
      </c>
      <c r="H48" s="25" t="s">
        <v>214</v>
      </c>
      <c r="I48">
        <f>D48</f>
        <v>500</v>
      </c>
      <c r="J48" s="106">
        <f>J28</f>
        <v>0.00827944458578407</v>
      </c>
      <c r="K48" s="67">
        <f>I48*J48</f>
        <v>4.139722292892035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47.010000000000005</v>
      </c>
      <c r="H52" t="s">
        <v>217</v>
      </c>
      <c r="K52" s="107">
        <f>SUM(K47:K50)</f>
        <v>48.39972229289204</v>
      </c>
      <c r="L52" s="67"/>
      <c r="M52" s="67">
        <f>K52-F52</f>
        <v>1.3897222928920314</v>
      </c>
      <c r="N52" s="90">
        <f>K52/F52-1</f>
        <v>0.029562269578643496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10.81</v>
      </c>
      <c r="H57" s="25" t="s">
        <v>13</v>
      </c>
      <c r="I57" s="33" t="s">
        <v>77</v>
      </c>
      <c r="J57" s="33" t="s">
        <v>77</v>
      </c>
      <c r="K57" s="67">
        <f>K27</f>
        <v>10.81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0.0055</v>
      </c>
      <c r="F58" s="67">
        <f>D58*E58</f>
        <v>4.125</v>
      </c>
      <c r="H58" s="25" t="s">
        <v>214</v>
      </c>
      <c r="I58">
        <f>D58</f>
        <v>750</v>
      </c>
      <c r="J58" s="106">
        <f>J28</f>
        <v>0.00827944458578407</v>
      </c>
      <c r="K58" s="67">
        <f>I58*J58</f>
        <v>6.209583439338052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65.11</v>
      </c>
      <c r="H62" t="s">
        <v>217</v>
      </c>
      <c r="K62" s="107">
        <f>SUM(K57:K60)</f>
        <v>67.19458343933806</v>
      </c>
      <c r="L62" s="67"/>
      <c r="M62" s="67">
        <f>K62-F62</f>
        <v>2.0845834393380613</v>
      </c>
      <c r="N62" s="90">
        <f>K62/F62-1</f>
        <v>0.03201633296479889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10.81</v>
      </c>
      <c r="H67" s="25" t="s">
        <v>13</v>
      </c>
      <c r="I67" s="33" t="s">
        <v>77</v>
      </c>
      <c r="J67" s="33" t="s">
        <v>77</v>
      </c>
      <c r="K67" s="67">
        <f>K27</f>
        <v>10.81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0.0055</v>
      </c>
      <c r="F68" s="67">
        <f>D68*E68</f>
        <v>5.5</v>
      </c>
      <c r="H68" s="25" t="s">
        <v>214</v>
      </c>
      <c r="I68">
        <f>D68</f>
        <v>1000</v>
      </c>
      <c r="J68" s="106">
        <f>J28</f>
        <v>0.00827944458578407</v>
      </c>
      <c r="K68" s="67">
        <f>I68*J68</f>
        <v>8.27944458578407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83.21000000000001</v>
      </c>
      <c r="H73" t="s">
        <v>217</v>
      </c>
      <c r="K73" s="107">
        <f>SUM(K67:K71)</f>
        <v>85.98944458578407</v>
      </c>
      <c r="L73" s="67"/>
      <c r="M73" s="67">
        <f>K73-F73</f>
        <v>2.779444585784063</v>
      </c>
      <c r="N73" s="90">
        <f>K73/F73-1</f>
        <v>0.03340277113068213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10.81</v>
      </c>
      <c r="H78" s="25" t="s">
        <v>13</v>
      </c>
      <c r="I78" s="33" t="s">
        <v>77</v>
      </c>
      <c r="J78" s="33" t="s">
        <v>77</v>
      </c>
      <c r="K78" s="67">
        <f>K27</f>
        <v>10.81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0.0055</v>
      </c>
      <c r="F79" s="67">
        <f>D79*E79</f>
        <v>8.25</v>
      </c>
      <c r="H79" s="25" t="s">
        <v>214</v>
      </c>
      <c r="I79">
        <f>D79</f>
        <v>1500</v>
      </c>
      <c r="J79" s="106">
        <f>J28</f>
        <v>0.00827944458578407</v>
      </c>
      <c r="K79" s="67">
        <f>I79*J79</f>
        <v>12.419166878676103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119.41</v>
      </c>
      <c r="H84" t="s">
        <v>217</v>
      </c>
      <c r="K84" s="107">
        <f>SUM(K78:K82)</f>
        <v>123.5791668786761</v>
      </c>
      <c r="L84" s="67"/>
      <c r="M84" s="67">
        <f>K84-F84</f>
        <v>4.1691668786761085</v>
      </c>
      <c r="N84" s="90">
        <f>K84/F84-1</f>
        <v>0.034914721369031954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10.81</v>
      </c>
      <c r="H89" s="25" t="s">
        <v>13</v>
      </c>
      <c r="I89" s="33" t="s">
        <v>77</v>
      </c>
      <c r="J89" s="33" t="s">
        <v>77</v>
      </c>
      <c r="K89" s="67">
        <f>K27</f>
        <v>10.81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0.0055</v>
      </c>
      <c r="F90" s="67">
        <f>D90*E90</f>
        <v>11</v>
      </c>
      <c r="H90" s="25" t="s">
        <v>214</v>
      </c>
      <c r="I90">
        <f>D90</f>
        <v>2000</v>
      </c>
      <c r="J90" s="106">
        <f>J28</f>
        <v>0.00827944458578407</v>
      </c>
      <c r="K90" s="67">
        <f>I90*J90</f>
        <v>16.55888917156814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155.61</v>
      </c>
      <c r="H95" t="s">
        <v>217</v>
      </c>
      <c r="K95" s="107">
        <f>SUM(K89:K93)</f>
        <v>161.16888917156814</v>
      </c>
      <c r="L95" s="67"/>
      <c r="M95" s="67">
        <f>K95-F95</f>
        <v>5.558889171568126</v>
      </c>
      <c r="N95" s="90">
        <f>K95/F95-1</f>
        <v>0.035723212978395535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229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15.74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15.74</v>
      </c>
      <c r="L109" s="67"/>
      <c r="M109" s="67"/>
    </row>
    <row r="110" spans="3:13" ht="25.5">
      <c r="C110" s="25" t="s">
        <v>214</v>
      </c>
      <c r="D110">
        <v>1000</v>
      </c>
      <c r="E110" s="205">
        <v>0.0072</v>
      </c>
      <c r="F110" s="67">
        <f>D110*E110</f>
        <v>7.2</v>
      </c>
      <c r="H110" s="25" t="s">
        <v>214</v>
      </c>
      <c r="I110">
        <f>D110</f>
        <v>1000</v>
      </c>
      <c r="J110" s="106">
        <f>'10. 2004 Rate Schedule '!F23</f>
        <v>0.009682244490576298</v>
      </c>
      <c r="K110" s="67">
        <f>I110*J110</f>
        <v>9.682244490576299</v>
      </c>
      <c r="L110" s="67"/>
      <c r="M110" s="67"/>
    </row>
    <row r="111" spans="3:13" ht="30" customHeight="1">
      <c r="C111" s="25" t="s">
        <v>215</v>
      </c>
      <c r="D111">
        <v>1000</v>
      </c>
      <c r="E111" s="206">
        <v>0.0229</v>
      </c>
      <c r="F111" s="67">
        <f>D111*E111</f>
        <v>22.9</v>
      </c>
      <c r="H111" s="25" t="s">
        <v>215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212</v>
      </c>
      <c r="F114" s="107">
        <f>SUM(F109:F112)</f>
        <v>88.84</v>
      </c>
      <c r="H114" t="s">
        <v>217</v>
      </c>
      <c r="K114" s="107">
        <f>SUM(K109:K112)</f>
        <v>91.3222444905763</v>
      </c>
      <c r="L114" s="67"/>
      <c r="M114" s="67">
        <f>K114-F114</f>
        <v>2.482244490576292</v>
      </c>
      <c r="N114" s="90">
        <f>K114/F114-1</f>
        <v>0.027940617858805528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15.74</v>
      </c>
      <c r="H119" s="25" t="s">
        <v>13</v>
      </c>
      <c r="I119" s="33" t="s">
        <v>77</v>
      </c>
      <c r="J119" s="33" t="s">
        <v>77</v>
      </c>
      <c r="K119" s="67">
        <f>K109</f>
        <v>15.74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0.0072</v>
      </c>
      <c r="F120" s="67">
        <f>D120*E120</f>
        <v>14.4</v>
      </c>
      <c r="H120" s="25" t="s">
        <v>214</v>
      </c>
      <c r="I120">
        <f>D120</f>
        <v>2000</v>
      </c>
      <c r="J120" s="106">
        <f>J110</f>
        <v>0.009682244490576298</v>
      </c>
      <c r="K120" s="67">
        <f>I120*J120</f>
        <v>19.364488981152597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212</v>
      </c>
      <c r="F124" s="107">
        <f>SUM(F119:F122)</f>
        <v>161.94</v>
      </c>
      <c r="H124" t="s">
        <v>217</v>
      </c>
      <c r="K124" s="107">
        <f>SUM(K119:K122)</f>
        <v>166.9044889811526</v>
      </c>
      <c r="L124" s="67"/>
      <c r="M124" s="67">
        <f>K124-F124</f>
        <v>4.964488981152613</v>
      </c>
      <c r="N124" s="90">
        <f>K124/F124-1</f>
        <v>0.030656347913749604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15.74</v>
      </c>
      <c r="H129" s="25" t="s">
        <v>13</v>
      </c>
      <c r="I129" s="33" t="s">
        <v>77</v>
      </c>
      <c r="J129" s="33" t="s">
        <v>77</v>
      </c>
      <c r="K129" s="67">
        <f>K109</f>
        <v>15.74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0.0072</v>
      </c>
      <c r="F130" s="67">
        <f>D130*E130</f>
        <v>36</v>
      </c>
      <c r="H130" s="25" t="s">
        <v>214</v>
      </c>
      <c r="I130">
        <f>D130</f>
        <v>5000</v>
      </c>
      <c r="J130" s="106">
        <f>J110</f>
        <v>0.009682244490576298</v>
      </c>
      <c r="K130" s="67">
        <f>I130*J130</f>
        <v>48.41122245288149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212</v>
      </c>
      <c r="F134" s="107">
        <f>SUM(F129:F132)</f>
        <v>381.24</v>
      </c>
      <c r="H134" t="s">
        <v>217</v>
      </c>
      <c r="K134" s="107">
        <f>SUM(K129:K132)</f>
        <v>393.6512224528815</v>
      </c>
      <c r="L134" s="67"/>
      <c r="M134" s="67">
        <f>K134-F134</f>
        <v>12.411222452881475</v>
      </c>
      <c r="N134" s="90">
        <f>K134/F134-1</f>
        <v>0.03255488000441065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15.74</v>
      </c>
      <c r="H139" s="25" t="s">
        <v>13</v>
      </c>
      <c r="I139" s="33" t="s">
        <v>77</v>
      </c>
      <c r="J139" s="33" t="s">
        <v>77</v>
      </c>
      <c r="K139" s="67">
        <f>K109</f>
        <v>15.74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0.0072</v>
      </c>
      <c r="F140" s="67">
        <f>D140*E140</f>
        <v>72</v>
      </c>
      <c r="H140" s="25" t="s">
        <v>214</v>
      </c>
      <c r="I140">
        <f>D140</f>
        <v>10000</v>
      </c>
      <c r="J140" s="106">
        <f>J110</f>
        <v>0.009682244490576298</v>
      </c>
      <c r="K140" s="67">
        <f>I140*J140</f>
        <v>96.82244490576298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212</v>
      </c>
      <c r="F144" s="107">
        <f>SUM(F139:F142)</f>
        <v>746.74</v>
      </c>
      <c r="H144" t="s">
        <v>217</v>
      </c>
      <c r="K144" s="107">
        <f>SUM(K139:K142)</f>
        <v>771.562444905763</v>
      </c>
      <c r="L144" s="67"/>
      <c r="M144" s="67">
        <f>K144-F144</f>
        <v>24.82244490576295</v>
      </c>
      <c r="N144" s="90">
        <f>K144/F144-1</f>
        <v>0.033241081106895276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15.74</v>
      </c>
      <c r="H149" s="25" t="s">
        <v>13</v>
      </c>
      <c r="I149" s="33" t="s">
        <v>77</v>
      </c>
      <c r="J149" s="33" t="s">
        <v>77</v>
      </c>
      <c r="K149" s="67">
        <f>K109</f>
        <v>15.74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0.0072</v>
      </c>
      <c r="F150" s="67">
        <f>D150*E150</f>
        <v>108</v>
      </c>
      <c r="H150" s="25" t="s">
        <v>214</v>
      </c>
      <c r="I150">
        <f>D150</f>
        <v>15000</v>
      </c>
      <c r="J150" s="106">
        <f>J110</f>
        <v>0.009682244490576298</v>
      </c>
      <c r="K150" s="67">
        <f>I150*J150</f>
        <v>145.23366735864448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212</v>
      </c>
      <c r="F154" s="107">
        <f>SUM(F149:F152)</f>
        <v>1112.24</v>
      </c>
      <c r="H154" t="s">
        <v>217</v>
      </c>
      <c r="K154" s="107">
        <f>SUM(K149:K152)</f>
        <v>1149.4736673586444</v>
      </c>
      <c r="L154" s="67"/>
      <c r="M154" s="67">
        <f>K154-F154</f>
        <v>37.233667358644425</v>
      </c>
      <c r="N154" s="90">
        <f>K154/F154-1</f>
        <v>0.03347628871344721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234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235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236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212</v>
      </c>
      <c r="D165" s="48"/>
      <c r="E165" s="48"/>
      <c r="F165" s="48"/>
      <c r="H165" s="97" t="s">
        <v>229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239</v>
      </c>
      <c r="E167" s="92" t="s">
        <v>68</v>
      </c>
      <c r="F167" s="93" t="s">
        <v>69</v>
      </c>
      <c r="I167" s="92" t="s">
        <v>239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240</v>
      </c>
      <c r="F168" s="93" t="s">
        <v>71</v>
      </c>
      <c r="I168" s="92"/>
      <c r="J168" s="92" t="s">
        <v>240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122.26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122.26</v>
      </c>
      <c r="L169" s="67"/>
      <c r="M169" s="67"/>
    </row>
    <row r="170" spans="3:13" ht="25.5">
      <c r="C170" s="25" t="s">
        <v>104</v>
      </c>
      <c r="D170">
        <v>60</v>
      </c>
      <c r="E170" s="205">
        <v>1.6771</v>
      </c>
      <c r="F170" s="67">
        <f>D170*E170</f>
        <v>100.626</v>
      </c>
      <c r="H170" s="25" t="s">
        <v>104</v>
      </c>
      <c r="I170">
        <v>60</v>
      </c>
      <c r="J170" s="106">
        <f>'10. 2004 Rate Schedule '!F29</f>
        <v>1.4533327821942548</v>
      </c>
      <c r="K170" s="67">
        <f>I170*J170</f>
        <v>87.19996693165528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212</v>
      </c>
      <c r="F175" s="107">
        <f>SUM(F169:F173)</f>
        <v>1480.486</v>
      </c>
      <c r="H175" t="s">
        <v>217</v>
      </c>
      <c r="K175" s="107">
        <f>SUM(K169:K173)</f>
        <v>1467.0599669316553</v>
      </c>
      <c r="L175" s="67"/>
      <c r="M175" s="67">
        <f>K175-F175</f>
        <v>-13.42603306834485</v>
      </c>
      <c r="N175" s="90">
        <f>K175/F175-1</f>
        <v>-0.009068666011258997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239</v>
      </c>
      <c r="E179" s="92" t="s">
        <v>68</v>
      </c>
      <c r="F179" s="93" t="s">
        <v>69</v>
      </c>
      <c r="I179" s="92" t="s">
        <v>239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240</v>
      </c>
      <c r="F180" s="93" t="s">
        <v>71</v>
      </c>
      <c r="I180" s="92"/>
      <c r="J180" s="92" t="s">
        <v>240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122.26</v>
      </c>
      <c r="H181" s="25" t="s">
        <v>13</v>
      </c>
      <c r="I181" s="33" t="s">
        <v>77</v>
      </c>
      <c r="J181" s="33" t="s">
        <v>77</v>
      </c>
      <c r="K181" s="67">
        <f>K169</f>
        <v>122.26</v>
      </c>
      <c r="L181" s="67"/>
      <c r="M181" s="67"/>
    </row>
    <row r="182" spans="3:13" ht="25.5">
      <c r="C182" s="25" t="s">
        <v>237</v>
      </c>
      <c r="D182">
        <v>100</v>
      </c>
      <c r="E182" s="86">
        <f>E170</f>
        <v>1.6771</v>
      </c>
      <c r="F182" s="67">
        <f>D182*E182</f>
        <v>167.71</v>
      </c>
      <c r="H182" s="25" t="s">
        <v>237</v>
      </c>
      <c r="I182">
        <f>D182</f>
        <v>100</v>
      </c>
      <c r="J182" s="106">
        <f>J170</f>
        <v>1.4533327821942548</v>
      </c>
      <c r="K182" s="67">
        <f>I182*J182</f>
        <v>145.33327821942547</v>
      </c>
      <c r="L182" s="67"/>
      <c r="M182" s="67"/>
    </row>
    <row r="183" spans="3:13" ht="24.75" customHeight="1">
      <c r="C183" s="25" t="s">
        <v>232</v>
      </c>
      <c r="D183">
        <f>D182</f>
        <v>100</v>
      </c>
      <c r="E183" s="86">
        <v>3.91</v>
      </c>
      <c r="F183" s="67">
        <f>D183*E183</f>
        <v>391</v>
      </c>
      <c r="H183" s="25" t="s">
        <v>232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215</v>
      </c>
      <c r="D184" s="12">
        <v>40000</v>
      </c>
      <c r="E184" s="86">
        <v>0.0132</v>
      </c>
      <c r="F184" s="67">
        <f>D184*E184</f>
        <v>528</v>
      </c>
      <c r="H184" s="25" t="s">
        <v>215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233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233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212</v>
      </c>
      <c r="F187" s="107">
        <f>SUM(F181:F185)</f>
        <v>3408.9700000000003</v>
      </c>
      <c r="H187" t="s">
        <v>217</v>
      </c>
      <c r="K187" s="107">
        <f>SUM(K181:K185)</f>
        <v>3386.5932782194254</v>
      </c>
      <c r="L187" s="67"/>
      <c r="M187" s="67">
        <f>K187-F187</f>
        <v>-22.376721780574826</v>
      </c>
      <c r="N187" s="90">
        <f>K187/F187-1</f>
        <v>-0.006564071194693599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239</v>
      </c>
      <c r="E191" s="92" t="s">
        <v>68</v>
      </c>
      <c r="F191" s="93" t="s">
        <v>69</v>
      </c>
      <c r="I191" s="92" t="s">
        <v>239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240</v>
      </c>
      <c r="F192" s="93" t="s">
        <v>71</v>
      </c>
      <c r="I192" s="92"/>
      <c r="J192" s="92" t="s">
        <v>240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122.26</v>
      </c>
      <c r="H193" s="25" t="s">
        <v>13</v>
      </c>
      <c r="I193" s="33" t="s">
        <v>77</v>
      </c>
      <c r="J193" s="33" t="s">
        <v>77</v>
      </c>
      <c r="K193" s="67">
        <f>K169</f>
        <v>122.26</v>
      </c>
      <c r="L193" s="67"/>
      <c r="M193" s="67"/>
    </row>
    <row r="194" spans="3:13" ht="25.5">
      <c r="C194" s="25" t="s">
        <v>237</v>
      </c>
      <c r="D194">
        <v>500</v>
      </c>
      <c r="E194" s="86">
        <f>E170</f>
        <v>1.6771</v>
      </c>
      <c r="F194" s="67">
        <f>D194*E194</f>
        <v>838.5500000000001</v>
      </c>
      <c r="H194" s="25" t="s">
        <v>237</v>
      </c>
      <c r="I194">
        <f>D194</f>
        <v>500</v>
      </c>
      <c r="J194" s="106">
        <f>J170</f>
        <v>1.4533327821942548</v>
      </c>
      <c r="K194" s="67">
        <f>I194*J194</f>
        <v>726.6663910971274</v>
      </c>
      <c r="L194" s="67"/>
      <c r="M194" s="67"/>
    </row>
    <row r="195" spans="3:13" ht="27.75" customHeight="1">
      <c r="C195" s="25" t="s">
        <v>232</v>
      </c>
      <c r="D195">
        <f>D194</f>
        <v>500</v>
      </c>
      <c r="E195" s="86">
        <v>3.91</v>
      </c>
      <c r="F195" s="67">
        <f>D195*E195</f>
        <v>1955</v>
      </c>
      <c r="H195" s="25" t="s">
        <v>232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215</v>
      </c>
      <c r="D196" s="12">
        <v>100000</v>
      </c>
      <c r="E196" s="86">
        <v>0.0132</v>
      </c>
      <c r="F196" s="67">
        <f>D196*E196</f>
        <v>1320</v>
      </c>
      <c r="H196" s="25" t="s">
        <v>215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233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233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212</v>
      </c>
      <c r="F199" s="107">
        <f>SUM(F193:F197)</f>
        <v>9735.81</v>
      </c>
      <c r="H199" t="s">
        <v>217</v>
      </c>
      <c r="K199" s="107">
        <f>SUM(K193:K197)</f>
        <v>9623.926391097128</v>
      </c>
      <c r="L199" s="67"/>
      <c r="M199" s="67">
        <f>K199-F199</f>
        <v>-111.88360890287186</v>
      </c>
      <c r="N199" s="90">
        <f>K199/F199-1</f>
        <v>-0.011491967170977224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239</v>
      </c>
      <c r="E203" s="92" t="s">
        <v>68</v>
      </c>
      <c r="F203" s="93" t="s">
        <v>69</v>
      </c>
      <c r="I203" s="92" t="s">
        <v>239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240</v>
      </c>
      <c r="F204" s="93" t="s">
        <v>71</v>
      </c>
      <c r="I204" s="92"/>
      <c r="J204" s="92" t="s">
        <v>240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122.26</v>
      </c>
      <c r="H205" s="25" t="s">
        <v>13</v>
      </c>
      <c r="I205" s="33" t="s">
        <v>77</v>
      </c>
      <c r="J205" s="33" t="s">
        <v>77</v>
      </c>
      <c r="K205" s="67">
        <f>K169</f>
        <v>122.26</v>
      </c>
      <c r="L205" s="67"/>
      <c r="M205" s="67"/>
    </row>
    <row r="206" spans="3:13" ht="25.5">
      <c r="C206" s="25" t="s">
        <v>237</v>
      </c>
      <c r="D206">
        <v>1000</v>
      </c>
      <c r="E206" s="86">
        <f>E170</f>
        <v>1.6771</v>
      </c>
      <c r="F206" s="67">
        <f>D206*E206</f>
        <v>1677.1000000000001</v>
      </c>
      <c r="H206" s="25" t="s">
        <v>237</v>
      </c>
      <c r="I206">
        <f>D206</f>
        <v>1000</v>
      </c>
      <c r="J206" s="106">
        <f>J170</f>
        <v>1.4533327821942548</v>
      </c>
      <c r="K206" s="67">
        <f>I206*J206</f>
        <v>1453.3327821942548</v>
      </c>
      <c r="L206" s="67"/>
      <c r="M206" s="67"/>
    </row>
    <row r="207" spans="3:13" ht="30" customHeight="1">
      <c r="C207" s="25" t="s">
        <v>232</v>
      </c>
      <c r="D207">
        <f>D206</f>
        <v>1000</v>
      </c>
      <c r="E207" s="86">
        <v>3.91</v>
      </c>
      <c r="F207" s="67">
        <f>D207*E207</f>
        <v>3910</v>
      </c>
      <c r="H207" s="25" t="s">
        <v>232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215</v>
      </c>
      <c r="D208" s="130">
        <v>400000</v>
      </c>
      <c r="E208" s="86">
        <v>0.0132</v>
      </c>
      <c r="F208" s="67">
        <f>D208*E208</f>
        <v>5280</v>
      </c>
      <c r="H208" s="25" t="s">
        <v>215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233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233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212</v>
      </c>
      <c r="F211" s="107">
        <f>SUM(F205:F209)</f>
        <v>32989.36</v>
      </c>
      <c r="H211" t="s">
        <v>217</v>
      </c>
      <c r="K211" s="107">
        <f>SUM(K205:K209)</f>
        <v>32765.592782194253</v>
      </c>
      <c r="L211" s="67"/>
      <c r="M211" s="67">
        <f>K211-F211</f>
        <v>-223.76721780574735</v>
      </c>
      <c r="N211" s="90">
        <f>K211/F211-1</f>
        <v>-0.00678301178942986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239</v>
      </c>
      <c r="E215" s="92" t="s">
        <v>68</v>
      </c>
      <c r="F215" s="93" t="s">
        <v>69</v>
      </c>
      <c r="I215" s="92" t="s">
        <v>239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240</v>
      </c>
      <c r="F216" s="93" t="s">
        <v>71</v>
      </c>
      <c r="I216" s="92"/>
      <c r="J216" s="92" t="s">
        <v>240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122.26</v>
      </c>
      <c r="H217" s="25" t="s">
        <v>13</v>
      </c>
      <c r="I217" s="33" t="s">
        <v>77</v>
      </c>
      <c r="J217" s="33" t="s">
        <v>77</v>
      </c>
      <c r="K217" s="67">
        <f>K169</f>
        <v>122.26</v>
      </c>
      <c r="L217" s="67"/>
      <c r="M217" s="67"/>
    </row>
    <row r="218" spans="3:13" ht="25.5">
      <c r="C218" s="25" t="s">
        <v>237</v>
      </c>
      <c r="D218">
        <v>3000</v>
      </c>
      <c r="E218" s="86">
        <f>E170</f>
        <v>1.6771</v>
      </c>
      <c r="F218" s="67">
        <f>D218*E218</f>
        <v>5031.3</v>
      </c>
      <c r="H218" s="25" t="s">
        <v>237</v>
      </c>
      <c r="I218">
        <f>D218</f>
        <v>3000</v>
      </c>
      <c r="J218" s="106">
        <f>J170</f>
        <v>1.4533327821942548</v>
      </c>
      <c r="K218" s="67">
        <f>I218*J218</f>
        <v>4359.9983465827645</v>
      </c>
      <c r="L218" s="67"/>
      <c r="M218" s="67"/>
    </row>
    <row r="219" spans="3:13" ht="27" customHeight="1">
      <c r="C219" s="25" t="s">
        <v>232</v>
      </c>
      <c r="D219">
        <f>D218</f>
        <v>3000</v>
      </c>
      <c r="E219" s="86">
        <v>3.91</v>
      </c>
      <c r="F219" s="67">
        <f>D219*E219</f>
        <v>11730</v>
      </c>
      <c r="H219" s="25" t="s">
        <v>232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215</v>
      </c>
      <c r="D220" s="12">
        <v>1000000</v>
      </c>
      <c r="E220" s="86">
        <v>0.0132</v>
      </c>
      <c r="F220" s="67">
        <f>D220*E220</f>
        <v>13200</v>
      </c>
      <c r="H220" s="25" t="s">
        <v>215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233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233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212</v>
      </c>
      <c r="F223" s="107">
        <f>SUM(F217:F221)</f>
        <v>85083.56</v>
      </c>
      <c r="H223" t="s">
        <v>217</v>
      </c>
      <c r="K223" s="107">
        <f>SUM(K217:K221)</f>
        <v>84412.25834658276</v>
      </c>
      <c r="L223" s="67"/>
      <c r="M223" s="67">
        <f>K223-F223</f>
        <v>-671.3016534172348</v>
      </c>
      <c r="N223" s="90">
        <f>K223/F223-1</f>
        <v>-0.007889910264888278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239</v>
      </c>
      <c r="E227" s="92" t="s">
        <v>68</v>
      </c>
      <c r="F227" s="93" t="s">
        <v>69</v>
      </c>
      <c r="I227" s="92" t="s">
        <v>239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240</v>
      </c>
      <c r="F228" s="93" t="s">
        <v>71</v>
      </c>
      <c r="I228" s="92"/>
      <c r="J228" s="92" t="s">
        <v>240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122.26</v>
      </c>
      <c r="H229" s="25" t="s">
        <v>13</v>
      </c>
      <c r="I229" s="33" t="s">
        <v>77</v>
      </c>
      <c r="J229" s="33" t="s">
        <v>77</v>
      </c>
      <c r="K229" s="67">
        <f>K169</f>
        <v>122.26</v>
      </c>
      <c r="L229" s="67"/>
      <c r="M229" s="67"/>
    </row>
    <row r="230" spans="3:13" ht="25.5">
      <c r="C230" s="25" t="s">
        <v>237</v>
      </c>
      <c r="D230">
        <v>4000</v>
      </c>
      <c r="E230" s="86">
        <f>E170</f>
        <v>1.6771</v>
      </c>
      <c r="F230" s="67">
        <f>D230*E230</f>
        <v>6708.400000000001</v>
      </c>
      <c r="H230" s="25" t="s">
        <v>237</v>
      </c>
      <c r="I230">
        <f>D230</f>
        <v>4000</v>
      </c>
      <c r="J230" s="105">
        <f>J170</f>
        <v>1.4533327821942548</v>
      </c>
      <c r="K230" s="67">
        <f>I230*J230</f>
        <v>5813.331128777019</v>
      </c>
      <c r="L230" s="67"/>
      <c r="M230" s="67"/>
    </row>
    <row r="231" spans="3:13" ht="33" customHeight="1">
      <c r="C231" s="25" t="s">
        <v>232</v>
      </c>
      <c r="D231">
        <f>D230</f>
        <v>4000</v>
      </c>
      <c r="E231" s="86">
        <v>3.91</v>
      </c>
      <c r="F231" s="67">
        <f>D231*E231</f>
        <v>15640</v>
      </c>
      <c r="H231" s="25" t="s">
        <v>232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215</v>
      </c>
      <c r="D232" s="12">
        <v>1800000</v>
      </c>
      <c r="E232" s="86">
        <v>0.0132</v>
      </c>
      <c r="F232" s="67">
        <f>D232*E232</f>
        <v>23760</v>
      </c>
      <c r="H232" s="25" t="s">
        <v>215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233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233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212</v>
      </c>
      <c r="F235" s="107">
        <f>SUM(F229:F233)</f>
        <v>145230.66</v>
      </c>
      <c r="H235" t="s">
        <v>217</v>
      </c>
      <c r="K235" s="107">
        <f>SUM(K229:K233)</f>
        <v>144335.591128777</v>
      </c>
      <c r="L235" s="67"/>
      <c r="M235" s="67">
        <f>K235-F235</f>
        <v>-895.0688712229894</v>
      </c>
      <c r="N235" s="90">
        <f>K235/F235-1</f>
        <v>-0.006163084786800499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241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235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236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212</v>
      </c>
      <c r="D245" s="48"/>
      <c r="E245" s="48"/>
      <c r="F245" s="48"/>
      <c r="H245" s="97" t="s">
        <v>229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239</v>
      </c>
      <c r="E248" s="92" t="s">
        <v>68</v>
      </c>
      <c r="F248" s="93" t="s">
        <v>69</v>
      </c>
      <c r="I248" s="92" t="s">
        <v>239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240</v>
      </c>
      <c r="F249" s="93" t="s">
        <v>71</v>
      </c>
      <c r="I249" s="92"/>
      <c r="J249" s="92" t="s">
        <v>240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104</v>
      </c>
      <c r="D251">
        <v>60</v>
      </c>
      <c r="E251" s="205">
        <v>0</v>
      </c>
      <c r="F251" s="67">
        <f>D251*E251</f>
        <v>0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232</v>
      </c>
      <c r="D252">
        <f>D251</f>
        <v>60</v>
      </c>
      <c r="E252" s="86">
        <v>4.2138</v>
      </c>
      <c r="F252" s="67">
        <f>D252*E252</f>
        <v>252.828</v>
      </c>
      <c r="H252" s="25" t="s">
        <v>232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215</v>
      </c>
      <c r="D253" s="12">
        <v>15000</v>
      </c>
      <c r="E253" s="86">
        <v>0.0132</v>
      </c>
      <c r="F253" s="67">
        <f>D253*E253</f>
        <v>198</v>
      </c>
      <c r="H253" s="25" t="s">
        <v>215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233</v>
      </c>
      <c r="D254" s="12">
        <f>D253</f>
        <v>15000</v>
      </c>
      <c r="E254" s="86">
        <v>0.055</v>
      </c>
      <c r="F254" s="67">
        <f>D254*E254</f>
        <v>825</v>
      </c>
      <c r="H254" s="25" t="s">
        <v>233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212</v>
      </c>
      <c r="F256" s="107">
        <f>SUM(F250:F254)</f>
        <v>1275.828</v>
      </c>
      <c r="H256" t="s">
        <v>217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239</v>
      </c>
      <c r="E260" s="92" t="s">
        <v>68</v>
      </c>
      <c r="F260" s="93" t="s">
        <v>69</v>
      </c>
      <c r="I260" s="92" t="s">
        <v>239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240</v>
      </c>
      <c r="F261" s="93" t="s">
        <v>71</v>
      </c>
      <c r="I261" s="92"/>
      <c r="J261" s="92" t="s">
        <v>240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237</v>
      </c>
      <c r="D263">
        <v>100</v>
      </c>
      <c r="E263" s="86">
        <f>E251</f>
        <v>0</v>
      </c>
      <c r="F263" s="67">
        <f>D263*E263</f>
        <v>0</v>
      </c>
      <c r="H263" s="25" t="s">
        <v>237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232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232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215</v>
      </c>
      <c r="D265" s="12">
        <v>40000</v>
      </c>
      <c r="E265" s="86">
        <v>0.0132</v>
      </c>
      <c r="F265" s="67">
        <f>D265*E265</f>
        <v>528</v>
      </c>
      <c r="H265" s="25" t="s">
        <v>215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233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233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212</v>
      </c>
      <c r="F268" s="107">
        <f>SUM(F262:F266)</f>
        <v>3149.38</v>
      </c>
      <c r="H268" t="s">
        <v>217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239</v>
      </c>
      <c r="E272" s="92" t="s">
        <v>68</v>
      </c>
      <c r="F272" s="93" t="s">
        <v>69</v>
      </c>
      <c r="I272" s="92" t="s">
        <v>239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240</v>
      </c>
      <c r="F273" s="93" t="s">
        <v>71</v>
      </c>
      <c r="I273" s="92"/>
      <c r="J273" s="92" t="s">
        <v>240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237</v>
      </c>
      <c r="D275">
        <v>500</v>
      </c>
      <c r="E275" s="86">
        <f>E251</f>
        <v>0</v>
      </c>
      <c r="F275" s="67">
        <f>D275*E275</f>
        <v>0</v>
      </c>
      <c r="H275" s="25" t="s">
        <v>237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232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232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215</v>
      </c>
      <c r="D277" s="12">
        <v>100000</v>
      </c>
      <c r="E277" s="86">
        <v>0.0132</v>
      </c>
      <c r="F277" s="67">
        <f>D277*E277</f>
        <v>1320</v>
      </c>
      <c r="H277" s="25" t="s">
        <v>215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233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233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212</v>
      </c>
      <c r="F280" s="107">
        <f>SUM(F274:F278)</f>
        <v>8926.9</v>
      </c>
      <c r="H280" t="s">
        <v>217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239</v>
      </c>
      <c r="E284" s="92" t="s">
        <v>68</v>
      </c>
      <c r="F284" s="93" t="s">
        <v>69</v>
      </c>
      <c r="I284" s="92" t="s">
        <v>239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240</v>
      </c>
      <c r="F285" s="93" t="s">
        <v>71</v>
      </c>
      <c r="I285" s="92"/>
      <c r="J285" s="92" t="s">
        <v>240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237</v>
      </c>
      <c r="D287">
        <v>1000</v>
      </c>
      <c r="E287" s="86">
        <f>E251</f>
        <v>0</v>
      </c>
      <c r="F287" s="67">
        <f>D287*E287</f>
        <v>0</v>
      </c>
      <c r="H287" s="25" t="s">
        <v>237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232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232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215</v>
      </c>
      <c r="D289" s="130">
        <v>400000</v>
      </c>
      <c r="E289" s="86">
        <v>0.0132</v>
      </c>
      <c r="F289" s="67">
        <f>D289*E289</f>
        <v>5280</v>
      </c>
      <c r="H289" s="25" t="s">
        <v>215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233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233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212</v>
      </c>
      <c r="F292" s="107">
        <f>SUM(F286:F290)</f>
        <v>31493.8</v>
      </c>
      <c r="H292" t="s">
        <v>217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239</v>
      </c>
      <c r="E296" s="92" t="s">
        <v>68</v>
      </c>
      <c r="F296" s="93" t="s">
        <v>69</v>
      </c>
      <c r="I296" s="92" t="s">
        <v>239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240</v>
      </c>
      <c r="F297" s="93" t="s">
        <v>71</v>
      </c>
      <c r="I297" s="92"/>
      <c r="J297" s="92" t="s">
        <v>240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237</v>
      </c>
      <c r="D299">
        <v>3000</v>
      </c>
      <c r="E299" s="86">
        <f>E251</f>
        <v>0</v>
      </c>
      <c r="F299" s="67">
        <f>D299*E299</f>
        <v>0</v>
      </c>
      <c r="H299" s="25" t="s">
        <v>237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232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232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215</v>
      </c>
      <c r="D301" s="12">
        <v>1000000</v>
      </c>
      <c r="E301" s="86">
        <v>0.0132</v>
      </c>
      <c r="F301" s="67">
        <f>D301*E301</f>
        <v>13200</v>
      </c>
      <c r="H301" s="25" t="s">
        <v>215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233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233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212</v>
      </c>
      <c r="F304" s="107">
        <f>SUM(F298:F302)</f>
        <v>80841.4</v>
      </c>
      <c r="H304" t="s">
        <v>217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239</v>
      </c>
      <c r="E308" s="92" t="s">
        <v>68</v>
      </c>
      <c r="F308" s="93" t="s">
        <v>69</v>
      </c>
      <c r="I308" s="92" t="s">
        <v>239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240</v>
      </c>
      <c r="F309" s="93" t="s">
        <v>71</v>
      </c>
      <c r="I309" s="92"/>
      <c r="J309" s="92" t="s">
        <v>240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237</v>
      </c>
      <c r="D311">
        <v>4000</v>
      </c>
      <c r="E311" s="86">
        <f>E251</f>
        <v>0</v>
      </c>
      <c r="F311" s="67">
        <f>D311*E311</f>
        <v>0</v>
      </c>
      <c r="H311" s="25" t="s">
        <v>237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232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232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215</v>
      </c>
      <c r="D313" s="12">
        <v>1800000</v>
      </c>
      <c r="E313" s="86">
        <v>0.0132</v>
      </c>
      <c r="F313" s="67">
        <f>D313*E313</f>
        <v>23760</v>
      </c>
      <c r="H313" s="25" t="s">
        <v>215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233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233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212</v>
      </c>
      <c r="F316" s="107">
        <f>SUM(F310:F314)</f>
        <v>139615.2</v>
      </c>
      <c r="H316" t="s">
        <v>217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242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241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235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236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212</v>
      </c>
      <c r="D328" s="48"/>
      <c r="E328" s="48"/>
      <c r="F328" s="48"/>
      <c r="H328" s="97" t="s">
        <v>229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239</v>
      </c>
      <c r="E331" s="92" t="s">
        <v>68</v>
      </c>
      <c r="F331" s="93" t="s">
        <v>69</v>
      </c>
      <c r="I331" s="92" t="s">
        <v>239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240</v>
      </c>
      <c r="F332" s="93" t="s">
        <v>71</v>
      </c>
      <c r="I332" s="92"/>
      <c r="J332" s="92" t="s">
        <v>240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243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104</v>
      </c>
      <c r="D334">
        <v>3000</v>
      </c>
      <c r="E334" s="205">
        <v>0</v>
      </c>
      <c r="F334" s="67">
        <f>D334*E334</f>
        <v>0</v>
      </c>
      <c r="H334" s="25" t="s">
        <v>104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232</v>
      </c>
      <c r="D335">
        <f>D334</f>
        <v>3000</v>
      </c>
      <c r="E335" s="86">
        <v>4.2138</v>
      </c>
      <c r="F335" s="67">
        <f>D335*E335</f>
        <v>12641.4</v>
      </c>
      <c r="H335" s="25" t="s">
        <v>232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215</v>
      </c>
      <c r="D336" s="12">
        <v>800000</v>
      </c>
      <c r="E336" s="86">
        <v>0.0132</v>
      </c>
      <c r="F336" s="67">
        <f>D336*E336</f>
        <v>10560</v>
      </c>
      <c r="H336" s="25" t="s">
        <v>215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233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233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212</v>
      </c>
      <c r="F339" s="107">
        <f>SUM(F333:F337)</f>
        <v>67201.4</v>
      </c>
      <c r="H339" t="s">
        <v>217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239</v>
      </c>
      <c r="E343" s="92" t="s">
        <v>68</v>
      </c>
      <c r="F343" s="93" t="s">
        <v>69</v>
      </c>
      <c r="I343" s="92" t="s">
        <v>239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4" t="s">
        <v>76</v>
      </c>
      <c r="E344" s="92" t="s">
        <v>240</v>
      </c>
      <c r="F344" s="93" t="s">
        <v>71</v>
      </c>
      <c r="I344" s="92"/>
      <c r="J344" s="92" t="s">
        <v>240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237</v>
      </c>
      <c r="D346">
        <v>3000</v>
      </c>
      <c r="E346" s="86">
        <f>E334</f>
        <v>0</v>
      </c>
      <c r="F346" s="67">
        <f>D346*E346</f>
        <v>0</v>
      </c>
      <c r="H346" s="25" t="s">
        <v>237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232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232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215</v>
      </c>
      <c r="D348" s="12">
        <v>1000000</v>
      </c>
      <c r="E348" s="86">
        <v>0.0132</v>
      </c>
      <c r="F348" s="67">
        <f>D348*E348</f>
        <v>13200</v>
      </c>
      <c r="H348" s="25" t="s">
        <v>215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233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233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212</v>
      </c>
      <c r="F351" s="107">
        <f>SUM(F345:F349)</f>
        <v>80841.4</v>
      </c>
      <c r="H351" t="s">
        <v>217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239</v>
      </c>
      <c r="E355" s="92" t="s">
        <v>68</v>
      </c>
      <c r="F355" s="93" t="s">
        <v>69</v>
      </c>
      <c r="I355" s="92" t="s">
        <v>239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240</v>
      </c>
      <c r="F356" s="93" t="s">
        <v>71</v>
      </c>
      <c r="I356" s="92"/>
      <c r="J356" s="92" t="s">
        <v>240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237</v>
      </c>
      <c r="D358">
        <v>4000</v>
      </c>
      <c r="E358" s="86">
        <f>E334</f>
        <v>0</v>
      </c>
      <c r="F358" s="67">
        <f>D358*E358</f>
        <v>0</v>
      </c>
      <c r="H358" s="25" t="s">
        <v>237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232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232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215</v>
      </c>
      <c r="D360" s="12">
        <v>1200000</v>
      </c>
      <c r="E360" s="86">
        <v>0.0132</v>
      </c>
      <c r="F360" s="67">
        <f>D360*E360</f>
        <v>15840</v>
      </c>
      <c r="H360" s="25" t="s">
        <v>215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233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233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212</v>
      </c>
      <c r="F363" s="107">
        <f>SUM(F357:F361)</f>
        <v>98695.2</v>
      </c>
      <c r="H363" t="s">
        <v>217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239</v>
      </c>
      <c r="E367" s="92" t="s">
        <v>68</v>
      </c>
      <c r="F367" s="93" t="s">
        <v>69</v>
      </c>
      <c r="I367" s="92" t="s">
        <v>239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245</v>
      </c>
      <c r="D368" s="94" t="s">
        <v>76</v>
      </c>
      <c r="E368" s="92" t="s">
        <v>240</v>
      </c>
      <c r="F368" s="93" t="s">
        <v>71</v>
      </c>
      <c r="I368" s="92"/>
      <c r="J368" s="92" t="s">
        <v>240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237</v>
      </c>
      <c r="D370">
        <v>4000</v>
      </c>
      <c r="E370" s="86">
        <f>E334</f>
        <v>0</v>
      </c>
      <c r="F370" s="67">
        <f>D370*E370</f>
        <v>0</v>
      </c>
      <c r="H370" s="25" t="s">
        <v>237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232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232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215</v>
      </c>
      <c r="D372" s="130">
        <v>1800000</v>
      </c>
      <c r="E372" s="86">
        <v>0.0132</v>
      </c>
      <c r="F372" s="67">
        <f>D372*E372</f>
        <v>23760</v>
      </c>
      <c r="H372" s="25" t="s">
        <v>215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233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233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212</v>
      </c>
      <c r="F375" s="107">
        <f>SUM(F369:F373)</f>
        <v>139615.2</v>
      </c>
      <c r="H375" t="s">
        <v>217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6" t="s">
        <v>247</v>
      </c>
    </row>
    <row r="382" ht="14.25">
      <c r="A382" s="126" t="s">
        <v>235</v>
      </c>
    </row>
    <row r="383" ht="14.25">
      <c r="A383" s="126" t="s">
        <v>238</v>
      </c>
    </row>
    <row r="384" ht="14.25">
      <c r="A384" s="126" t="s">
        <v>236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212</v>
      </c>
      <c r="D386" s="48"/>
      <c r="E386" s="48"/>
      <c r="F386" s="48"/>
      <c r="H386" s="97" t="s">
        <v>229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239</v>
      </c>
      <c r="E389" s="92" t="s">
        <v>68</v>
      </c>
      <c r="F389" s="93" t="s">
        <v>69</v>
      </c>
      <c r="I389" s="92" t="s">
        <v>239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240</v>
      </c>
      <c r="F390" s="93" t="s">
        <v>71</v>
      </c>
      <c r="I390" s="92"/>
      <c r="J390" s="92" t="s">
        <v>240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320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232</v>
      </c>
      <c r="D393">
        <f>D392</f>
        <v>6000</v>
      </c>
      <c r="E393" s="86">
        <v>4.7369</v>
      </c>
      <c r="F393" s="67">
        <f>D393*E393</f>
        <v>28421.4</v>
      </c>
      <c r="H393" s="25" t="s">
        <v>232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215</v>
      </c>
      <c r="D394" s="12">
        <v>2800000</v>
      </c>
      <c r="E394" s="86">
        <v>0.0132</v>
      </c>
      <c r="F394" s="67">
        <f>D394*E394</f>
        <v>36960</v>
      </c>
      <c r="H394" s="25" t="s">
        <v>215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233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233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212</v>
      </c>
      <c r="F397" s="107">
        <f>SUM(F391:F395)</f>
        <v>205381.4</v>
      </c>
      <c r="H397" t="s">
        <v>217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239</v>
      </c>
      <c r="E401" s="92" t="s">
        <v>68</v>
      </c>
      <c r="F401" s="93" t="s">
        <v>69</v>
      </c>
      <c r="I401" s="92" t="s">
        <v>239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4" t="s">
        <v>76</v>
      </c>
      <c r="E402" s="92" t="s">
        <v>240</v>
      </c>
      <c r="F402" s="93" t="s">
        <v>71</v>
      </c>
      <c r="I402" s="92"/>
      <c r="J402" s="92" t="s">
        <v>240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237</v>
      </c>
      <c r="D404">
        <v>15000</v>
      </c>
      <c r="E404" s="86">
        <f>E392</f>
        <v>0</v>
      </c>
      <c r="F404" s="67">
        <f>D404*E404</f>
        <v>0</v>
      </c>
      <c r="H404" s="25" t="s">
        <v>237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232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232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215</v>
      </c>
      <c r="D406" s="12">
        <v>10000000</v>
      </c>
      <c r="E406" s="86">
        <v>0.0132</v>
      </c>
      <c r="F406" s="67">
        <f>D406*E406</f>
        <v>132000</v>
      </c>
      <c r="H406" s="25" t="s">
        <v>215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233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233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212</v>
      </c>
      <c r="F409" s="107">
        <f>SUM(F403:F407)</f>
        <v>703053.5</v>
      </c>
      <c r="H409" t="s">
        <v>217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2" t="s">
        <v>0</v>
      </c>
      <c r="B3" s="1"/>
      <c r="C3" s="108" t="str">
        <f>'2. 2002 Base Rate Schedule'!B3</f>
        <v>HYDRO 2000 INC.</v>
      </c>
      <c r="D3" s="109"/>
      <c r="F3" s="112" t="s">
        <v>1</v>
      </c>
      <c r="H3" s="116" t="str">
        <f>'2. 2002 Base Rate Schedule'!F3</f>
        <v>ED-2002-0542</v>
      </c>
    </row>
    <row r="4" spans="1:8" ht="18">
      <c r="A4" s="112" t="s">
        <v>3</v>
      </c>
      <c r="B4" s="1"/>
      <c r="C4" s="108" t="str">
        <f>'2. 2002 Base Rate Schedule'!B4</f>
        <v>RENE C. BEAULNE (BONE)</v>
      </c>
      <c r="D4" s="15"/>
      <c r="F4" s="112" t="s">
        <v>4</v>
      </c>
      <c r="H4" s="116" t="str">
        <f>'2. 2002 Base Rate Schedule'!F4</f>
        <v>613-679-4093</v>
      </c>
    </row>
    <row r="5" spans="1:4" ht="18">
      <c r="A5" s="28" t="s">
        <v>38</v>
      </c>
      <c r="B5" s="15"/>
      <c r="C5" s="108" t="str">
        <f>'2. 2002 Base Rate Schedule'!B5</f>
        <v>aphydro@hawk.igs.net</v>
      </c>
      <c r="D5" s="15"/>
    </row>
    <row r="6" spans="1:4" ht="18">
      <c r="A6" s="112" t="s">
        <v>2</v>
      </c>
      <c r="B6" s="1"/>
      <c r="C6" s="108">
        <f>'2. 2002 Base Rate Schedule'!B6</f>
        <v>1</v>
      </c>
      <c r="D6" s="15"/>
    </row>
    <row r="7" spans="1:4" ht="18">
      <c r="A7" s="28" t="s">
        <v>39</v>
      </c>
      <c r="B7" s="15"/>
      <c r="C7" s="111">
        <f>'2. 2002 Base Rate Schedule'!B7</f>
        <v>38006</v>
      </c>
      <c r="D7" s="15"/>
    </row>
    <row r="8" ht="18">
      <c r="D8" s="15"/>
    </row>
    <row r="9" ht="14.25">
      <c r="A9" s="126" t="s">
        <v>211</v>
      </c>
    </row>
    <row r="10" ht="14.25">
      <c r="A10" s="126" t="s">
        <v>220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/>
      <c r="F13" s="270"/>
      <c r="K13" s="84"/>
    </row>
    <row r="14" spans="1:11" ht="15.75" customHeight="1">
      <c r="A14" s="126" t="s">
        <v>316</v>
      </c>
      <c r="B14" s="85"/>
      <c r="E14" s="270"/>
      <c r="F14" s="270"/>
      <c r="K14" s="84"/>
    </row>
    <row r="15" spans="5:11" ht="15.75" customHeight="1">
      <c r="E15" s="270"/>
      <c r="F15" s="270"/>
      <c r="K15" s="84"/>
    </row>
    <row r="16" spans="1:11" ht="18">
      <c r="A16" s="100" t="s">
        <v>44</v>
      </c>
      <c r="B16" s="28"/>
      <c r="D16" s="37"/>
      <c r="E16" s="270"/>
      <c r="F16" s="270"/>
      <c r="K16" s="84"/>
    </row>
    <row r="17" spans="1:11" ht="18">
      <c r="A17" s="100"/>
      <c r="B17" s="28"/>
      <c r="D17" s="37"/>
      <c r="E17" s="270"/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227</v>
      </c>
      <c r="D20" s="37"/>
      <c r="E20" s="137"/>
      <c r="F20" s="137"/>
      <c r="K20" s="84"/>
    </row>
    <row r="21" spans="1:11" ht="15.75" customHeight="1">
      <c r="A21" s="126" t="s">
        <v>228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212</v>
      </c>
      <c r="D23" s="48"/>
      <c r="E23" s="48"/>
      <c r="F23" s="48"/>
      <c r="H23" s="97" t="s">
        <v>219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10.81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10.81</v>
      </c>
      <c r="L27" s="67"/>
      <c r="M27" s="67"/>
    </row>
    <row r="28" spans="3:13" ht="25.5">
      <c r="C28" s="25" t="s">
        <v>214</v>
      </c>
      <c r="D28">
        <v>100</v>
      </c>
      <c r="E28" s="205">
        <f>'11.Bill Impact (no commod. in.)'!E28</f>
        <v>0.0055</v>
      </c>
      <c r="F28" s="67">
        <f>D28*E28</f>
        <v>0.5499999999999999</v>
      </c>
      <c r="H28" s="25" t="s">
        <v>214</v>
      </c>
      <c r="I28">
        <f>D28</f>
        <v>100</v>
      </c>
      <c r="J28" s="106">
        <f>'10. 2004 Rate Schedule '!F11</f>
        <v>0.00827944458578407</v>
      </c>
      <c r="K28" s="67">
        <f>I28*J28</f>
        <v>0.8279444585784069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18.05</v>
      </c>
      <c r="H32" t="s">
        <v>217</v>
      </c>
      <c r="K32" s="107">
        <f>SUM(K27:K30)</f>
        <v>18.72794445857841</v>
      </c>
      <c r="L32" s="67"/>
      <c r="M32" s="67">
        <f>K32-F32</f>
        <v>0.6779444585784091</v>
      </c>
      <c r="N32" s="90">
        <f>K32/F32-1</f>
        <v>0.03755924978273728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10.81</v>
      </c>
      <c r="H37" s="25" t="s">
        <v>13</v>
      </c>
      <c r="I37" s="33" t="s">
        <v>77</v>
      </c>
      <c r="J37" s="33" t="s">
        <v>77</v>
      </c>
      <c r="K37" s="67">
        <f>K27</f>
        <v>10.81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0.0055</v>
      </c>
      <c r="F38" s="67">
        <f>D38*E38</f>
        <v>1.375</v>
      </c>
      <c r="H38" s="25" t="s">
        <v>214</v>
      </c>
      <c r="I38">
        <f>D38</f>
        <v>250</v>
      </c>
      <c r="J38" s="106">
        <f>J28</f>
        <v>0.00827944458578407</v>
      </c>
      <c r="K38" s="67">
        <f>I38*J38</f>
        <v>2.0698611464460175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28.91</v>
      </c>
      <c r="H42" t="s">
        <v>217</v>
      </c>
      <c r="K42" s="107">
        <f>SUM(K37:K40)</f>
        <v>30.60486114644602</v>
      </c>
      <c r="L42" s="67"/>
      <c r="M42" s="67">
        <f>K42-F42</f>
        <v>1.6948611464460193</v>
      </c>
      <c r="N42" s="90">
        <f>K42/F42-1</f>
        <v>0.05862542879439703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10.81</v>
      </c>
      <c r="H47" s="25" t="s">
        <v>13</v>
      </c>
      <c r="I47" s="33" t="s">
        <v>77</v>
      </c>
      <c r="J47" s="33" t="s">
        <v>77</v>
      </c>
      <c r="K47" s="67">
        <f>K27</f>
        <v>10.81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0.0055</v>
      </c>
      <c r="F48" s="67">
        <f>D48*E48</f>
        <v>2.75</v>
      </c>
      <c r="H48" s="25" t="s">
        <v>214</v>
      </c>
      <c r="I48">
        <f>D48</f>
        <v>500</v>
      </c>
      <c r="J48" s="106">
        <f>J28</f>
        <v>0.00827944458578407</v>
      </c>
      <c r="K48" s="67">
        <f>I48*J48</f>
        <v>4.139722292892035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47.010000000000005</v>
      </c>
      <c r="H52" t="s">
        <v>217</v>
      </c>
      <c r="K52" s="107">
        <f>SUM(K47:K50)</f>
        <v>50.39972229289204</v>
      </c>
      <c r="L52" s="67"/>
      <c r="M52" s="67">
        <f>K52-F52</f>
        <v>3.3897222928920314</v>
      </c>
      <c r="N52" s="90">
        <f>K52/F52-1</f>
        <v>0.07210640912342114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10.81</v>
      </c>
      <c r="H57" s="25" t="s">
        <v>13</v>
      </c>
      <c r="I57" s="33" t="s">
        <v>77</v>
      </c>
      <c r="J57" s="33" t="s">
        <v>77</v>
      </c>
      <c r="K57" s="67">
        <f>K27</f>
        <v>10.81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0.0055</v>
      </c>
      <c r="F58" s="67">
        <f>D58*E58</f>
        <v>4.125</v>
      </c>
      <c r="H58" s="25" t="s">
        <v>214</v>
      </c>
      <c r="I58">
        <f>D58</f>
        <v>750</v>
      </c>
      <c r="J58" s="106">
        <f>J28</f>
        <v>0.00827944458578407</v>
      </c>
      <c r="K58" s="67">
        <f>I58*J58</f>
        <v>6.209583439338052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65.11</v>
      </c>
      <c r="H62" t="s">
        <v>217</v>
      </c>
      <c r="K62" s="107">
        <f>SUM(K57:K60)</f>
        <v>70.19458343933806</v>
      </c>
      <c r="L62" s="67"/>
      <c r="M62" s="67">
        <f>K62-F62</f>
        <v>5.084583439338061</v>
      </c>
      <c r="N62" s="90">
        <f>K62/F62-1</f>
        <v>0.0780922045667034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10.81</v>
      </c>
      <c r="H67" s="25" t="s">
        <v>13</v>
      </c>
      <c r="I67" s="33" t="s">
        <v>77</v>
      </c>
      <c r="J67" s="33" t="s">
        <v>77</v>
      </c>
      <c r="K67" s="67">
        <f>K27</f>
        <v>10.81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0.0055</v>
      </c>
      <c r="F68" s="67">
        <f>D68*E68</f>
        <v>5.5</v>
      </c>
      <c r="H68" s="25" t="s">
        <v>214</v>
      </c>
      <c r="I68">
        <f>D68</f>
        <v>1000</v>
      </c>
      <c r="J68" s="106">
        <f>J28</f>
        <v>0.00827944458578407</v>
      </c>
      <c r="K68" s="67">
        <f>I68*J68</f>
        <v>8.27944458578407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83.21000000000001</v>
      </c>
      <c r="H73" t="s">
        <v>217</v>
      </c>
      <c r="K73" s="107">
        <f>SUM(K67:K71)</f>
        <v>91.98944458578407</v>
      </c>
      <c r="L73" s="67"/>
      <c r="M73" s="67">
        <f>K73-F73</f>
        <v>8.779444585784063</v>
      </c>
      <c r="N73" s="90">
        <f>K73/F73-1</f>
        <v>0.1055094890732371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10.81</v>
      </c>
      <c r="H78" s="25" t="s">
        <v>13</v>
      </c>
      <c r="I78" s="33" t="s">
        <v>77</v>
      </c>
      <c r="J78" s="33" t="s">
        <v>77</v>
      </c>
      <c r="K78" s="67">
        <f>K27</f>
        <v>10.81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0.0055</v>
      </c>
      <c r="F79" s="67">
        <f>D79*E79</f>
        <v>8.25</v>
      </c>
      <c r="H79" s="25" t="s">
        <v>214</v>
      </c>
      <c r="I79">
        <f>D79</f>
        <v>1500</v>
      </c>
      <c r="J79" s="106">
        <f>J28</f>
        <v>0.00827944458578407</v>
      </c>
      <c r="K79" s="67">
        <f>I79*J79</f>
        <v>12.419166878676103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119.41</v>
      </c>
      <c r="H84" t="s">
        <v>217</v>
      </c>
      <c r="K84" s="107">
        <f>SUM(K78:K82)</f>
        <v>135.57916687867612</v>
      </c>
      <c r="L84" s="67"/>
      <c r="M84" s="67">
        <f>K84-F84</f>
        <v>16.169166878676123</v>
      </c>
      <c r="N84" s="90">
        <f>K84/F84-1</f>
        <v>0.13540881734089383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10.81</v>
      </c>
      <c r="H89" s="25" t="s">
        <v>13</v>
      </c>
      <c r="I89" s="33" t="s">
        <v>77</v>
      </c>
      <c r="J89" s="33" t="s">
        <v>77</v>
      </c>
      <c r="K89" s="67">
        <f>K27</f>
        <v>10.81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0.0055</v>
      </c>
      <c r="F90" s="67">
        <f>D90*E90</f>
        <v>11</v>
      </c>
      <c r="H90" s="25" t="s">
        <v>214</v>
      </c>
      <c r="I90">
        <f>D90</f>
        <v>2000</v>
      </c>
      <c r="J90" s="106">
        <f>J28</f>
        <v>0.00827944458578407</v>
      </c>
      <c r="K90" s="67">
        <f>I90*J90</f>
        <v>16.55888917156814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155.61</v>
      </c>
      <c r="H95" t="s">
        <v>217</v>
      </c>
      <c r="K95" s="107">
        <f>SUM(K89:K93)</f>
        <v>179.16888917156814</v>
      </c>
      <c r="L95" s="67"/>
      <c r="M95" s="67">
        <f>K95-F95</f>
        <v>23.558889171568126</v>
      </c>
      <c r="N95" s="90">
        <f>K95/F95-1</f>
        <v>0.15139701286272178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219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15.74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15.74</v>
      </c>
      <c r="L108" s="67"/>
      <c r="M108" s="67"/>
    </row>
    <row r="109" spans="3:13" ht="25.5">
      <c r="C109" s="25" t="s">
        <v>214</v>
      </c>
      <c r="D109">
        <v>1000</v>
      </c>
      <c r="E109" s="205">
        <f>'11.Bill Impact (no commod. in.)'!E110</f>
        <v>0.0072</v>
      </c>
      <c r="F109" s="67">
        <f>D109*E109</f>
        <v>7.2</v>
      </c>
      <c r="H109" s="25" t="s">
        <v>214</v>
      </c>
      <c r="I109">
        <f>D109</f>
        <v>1000</v>
      </c>
      <c r="J109" s="105">
        <f>'10. 2004 Rate Schedule '!F23</f>
        <v>0.009682244490576298</v>
      </c>
      <c r="K109" s="67">
        <f>I109*J109</f>
        <v>9.682244490576299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212</v>
      </c>
      <c r="F114" s="107">
        <f>SUM(F108:F111)</f>
        <v>88.84</v>
      </c>
      <c r="H114" t="s">
        <v>217</v>
      </c>
      <c r="K114" s="107">
        <f>SUM(K108:K112)</f>
        <v>97.3222444905763</v>
      </c>
      <c r="L114" s="67"/>
      <c r="M114" s="67">
        <f>K114-F114</f>
        <v>8.482244490576292</v>
      </c>
      <c r="N114" s="90">
        <f>K114/F114-1</f>
        <v>0.0954777632887922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15.74</v>
      </c>
      <c r="H119" s="25" t="s">
        <v>13</v>
      </c>
      <c r="I119" s="33" t="s">
        <v>77</v>
      </c>
      <c r="J119" s="33" t="s">
        <v>77</v>
      </c>
      <c r="K119" s="67">
        <f>K108</f>
        <v>15.74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0.0072</v>
      </c>
      <c r="F120" s="67">
        <f>D120*E120</f>
        <v>14.4</v>
      </c>
      <c r="H120" s="25" t="s">
        <v>214</v>
      </c>
      <c r="I120">
        <f>D120</f>
        <v>2000</v>
      </c>
      <c r="J120" s="106">
        <f>J109</f>
        <v>0.009682244490576298</v>
      </c>
      <c r="K120" s="67">
        <f>I120*J120</f>
        <v>19.364488981152597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212</v>
      </c>
      <c r="F125" s="107">
        <f>SUM(F119:F122)</f>
        <v>161.94</v>
      </c>
      <c r="H125" t="s">
        <v>217</v>
      </c>
      <c r="K125" s="107">
        <f>SUM(K119:K123)</f>
        <v>184.9044889811526</v>
      </c>
      <c r="L125" s="67"/>
      <c r="M125" s="67">
        <f>K125-F125</f>
        <v>22.964488981152613</v>
      </c>
      <c r="N125" s="90">
        <f>K125/F125-1</f>
        <v>0.14180862653546145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15.74</v>
      </c>
      <c r="H130" s="25" t="s">
        <v>13</v>
      </c>
      <c r="I130" s="33" t="s">
        <v>77</v>
      </c>
      <c r="J130" s="33" t="s">
        <v>77</v>
      </c>
      <c r="K130" s="67">
        <f>K108</f>
        <v>15.74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0.0072</v>
      </c>
      <c r="F131" s="67">
        <f>D131*E131</f>
        <v>36</v>
      </c>
      <c r="H131" s="25" t="s">
        <v>214</v>
      </c>
      <c r="I131">
        <f>D131</f>
        <v>5000</v>
      </c>
      <c r="J131" s="106">
        <f>J109</f>
        <v>0.009682244490576298</v>
      </c>
      <c r="K131" s="67">
        <f>I131*J131</f>
        <v>48.41122245288149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212</v>
      </c>
      <c r="F136" s="107">
        <f>SUM(F130:F133)</f>
        <v>381.24</v>
      </c>
      <c r="H136" t="s">
        <v>217</v>
      </c>
      <c r="K136" s="107">
        <f>SUM(K130:K134)</f>
        <v>447.6512224528815</v>
      </c>
      <c r="L136" s="67"/>
      <c r="M136" s="67">
        <f>K136-F136</f>
        <v>66.41122245288147</v>
      </c>
      <c r="N136" s="90">
        <f>K136/F136-1</f>
        <v>0.17419793949449547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15.74</v>
      </c>
      <c r="H141" s="25" t="s">
        <v>13</v>
      </c>
      <c r="I141" s="33" t="s">
        <v>77</v>
      </c>
      <c r="J141" s="33" t="s">
        <v>77</v>
      </c>
      <c r="K141" s="67">
        <f>K108</f>
        <v>15.74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0.0072</v>
      </c>
      <c r="F142" s="67">
        <f>D142*E142</f>
        <v>72</v>
      </c>
      <c r="H142" s="25" t="s">
        <v>214</v>
      </c>
      <c r="I142">
        <f>D142</f>
        <v>10000</v>
      </c>
      <c r="J142" s="106">
        <f>J109</f>
        <v>0.009682244490576298</v>
      </c>
      <c r="K142" s="67">
        <f>I142*J142</f>
        <v>96.82244490576298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212</v>
      </c>
      <c r="F147" s="107">
        <f>SUM(F141:F144)</f>
        <v>746.74</v>
      </c>
      <c r="H147" t="s">
        <v>217</v>
      </c>
      <c r="K147" s="107">
        <f>SUM(K141:K145)</f>
        <v>885.562444905763</v>
      </c>
      <c r="L147" s="67"/>
      <c r="M147" s="67">
        <f>K147-F147</f>
        <v>138.82244490576295</v>
      </c>
      <c r="N147" s="90">
        <f>K147/F147-1</f>
        <v>0.18590465879122986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251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15.74</v>
      </c>
      <c r="H152" s="25" t="s">
        <v>13</v>
      </c>
      <c r="I152" s="33" t="s">
        <v>77</v>
      </c>
      <c r="J152" s="33" t="s">
        <v>77</v>
      </c>
      <c r="K152" s="67">
        <f>K108</f>
        <v>15.74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0.0072</v>
      </c>
      <c r="F153" s="67">
        <f>D153*E153</f>
        <v>108</v>
      </c>
      <c r="H153" s="25" t="s">
        <v>214</v>
      </c>
      <c r="I153">
        <f>D153</f>
        <v>15000</v>
      </c>
      <c r="J153" s="106">
        <f>J109</f>
        <v>0.009682244490576298</v>
      </c>
      <c r="K153" s="67">
        <f>I153*J153</f>
        <v>145.23366735864448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212</v>
      </c>
      <c r="F158" s="107">
        <f>SUM(F152:F155)</f>
        <v>1112.24</v>
      </c>
      <c r="H158" t="s">
        <v>217</v>
      </c>
      <c r="K158" s="107">
        <f>SUM(K152:K156)</f>
        <v>1323.4736673586444</v>
      </c>
      <c r="L158" s="67"/>
      <c r="M158" s="67">
        <f>K158-F158</f>
        <v>211.23366735864442</v>
      </c>
      <c r="N158" s="90">
        <f>K158/F158-1</f>
        <v>0.18991734460066567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3">
      <selection activeCell="B37" sqref="B3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HYDRO 2000 INC.</v>
      </c>
      <c r="C3" s="109"/>
      <c r="E3" s="112" t="s">
        <v>1</v>
      </c>
      <c r="F3" s="110" t="str">
        <f>'1. Dec. 31, 2002 Reg. Assets'!F3</f>
        <v>ED-2002-0542</v>
      </c>
    </row>
    <row r="4" spans="1:6" ht="18">
      <c r="A4" s="112" t="s">
        <v>3</v>
      </c>
      <c r="B4" s="113" t="str">
        <f>'1. Dec. 31, 2002 Reg. Assets'!B4</f>
        <v>RENE C. BEAULNE (BONE)</v>
      </c>
      <c r="C4" s="15"/>
      <c r="E4" s="112" t="s">
        <v>4</v>
      </c>
      <c r="F4" s="110" t="str">
        <f>'1. Dec. 31, 2002 Reg. Assets'!F4</f>
        <v>613-679-4093</v>
      </c>
    </row>
    <row r="5" spans="1:3" ht="18">
      <c r="A5" s="28" t="s">
        <v>38</v>
      </c>
      <c r="B5" s="113" t="str">
        <f>'1. Dec. 31, 2002 Reg. Assets'!B5</f>
        <v>aphydro@hawk.igs.net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2" ht="15.75">
      <c r="A7" s="28" t="s">
        <v>39</v>
      </c>
      <c r="B7" s="245">
        <f>'1. Dec. 31, 2002 Reg. Assets'!B7</f>
        <v>38006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0.005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9.65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0.0065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14.14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1.0554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78.09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1.347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0.21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153</v>
      </c>
    </row>
    <row r="100" spans="1:3" ht="12.75">
      <c r="A100" t="s">
        <v>21</v>
      </c>
      <c r="B100" s="5"/>
      <c r="C100" s="10">
        <v>8.8</v>
      </c>
    </row>
    <row r="101" spans="1:3" ht="12.75">
      <c r="A101" t="s">
        <v>22</v>
      </c>
      <c r="B101" s="5"/>
      <c r="C101" s="10">
        <v>8.8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10</v>
      </c>
    </row>
    <row r="108" spans="1:3" ht="12.75">
      <c r="A108" t="s">
        <v>28</v>
      </c>
      <c r="B108" s="18"/>
      <c r="C108" s="64">
        <v>0.015</v>
      </c>
    </row>
    <row r="109" spans="1:3" ht="12.75">
      <c r="A109" t="s">
        <v>29</v>
      </c>
      <c r="B109" s="5"/>
      <c r="C109" s="10">
        <v>9</v>
      </c>
    </row>
    <row r="110" spans="1:3" ht="12.75">
      <c r="A110" t="s">
        <v>30</v>
      </c>
      <c r="B110" s="5"/>
      <c r="C110" s="10">
        <v>8.8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20</v>
      </c>
    </row>
    <row r="114" spans="1:3" ht="12.75">
      <c r="A114" t="s">
        <v>33</v>
      </c>
      <c r="B114" s="5"/>
      <c r="C114" s="10">
        <v>50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HYDRO 2000 INC.</v>
      </c>
      <c r="C3" s="109"/>
      <c r="E3" s="112" t="s">
        <v>1</v>
      </c>
      <c r="F3" s="1"/>
      <c r="G3" s="115" t="str">
        <f>'1. Dec. 31, 2002 Reg. Assets'!F3</f>
        <v>ED-2002-0542</v>
      </c>
    </row>
    <row r="4" spans="1:7" ht="18">
      <c r="A4" s="112" t="s">
        <v>3</v>
      </c>
      <c r="B4" s="113" t="str">
        <f>'1. Dec. 31, 2002 Reg. Assets'!B4</f>
        <v>RENE C. BEAULNE (BONE)</v>
      </c>
      <c r="C4" s="15"/>
      <c r="E4" s="112" t="s">
        <v>4</v>
      </c>
      <c r="F4" s="1"/>
      <c r="G4" s="115" t="str">
        <f>'1. Dec. 31, 2002 Reg. Assets'!F4</f>
        <v>613-679-4093</v>
      </c>
    </row>
    <row r="5" spans="1:3" ht="18">
      <c r="A5" s="28" t="s">
        <v>38</v>
      </c>
      <c r="B5" s="113" t="str">
        <f>'1. Dec. 31, 2002 Reg. Assets'!B5</f>
        <v>aphydro@hawk.igs.net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3" ht="18">
      <c r="A7" s="28" t="s">
        <v>39</v>
      </c>
      <c r="B7" s="245">
        <f>'1. Dec. 31, 2002 Reg. Assets'!B7</f>
        <v>38006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282</v>
      </c>
      <c r="B13" s="9"/>
      <c r="C13" s="5"/>
      <c r="F13" s="24"/>
      <c r="G13" s="10">
        <v>-6160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14810717</v>
      </c>
      <c r="D22" s="120">
        <v>955</v>
      </c>
      <c r="E22" s="51">
        <f>(C22*0.0055)+(D22*10.81*12)</f>
        <v>205341.5435</v>
      </c>
      <c r="F22" s="190">
        <f aca="true" t="shared" si="0" ref="F22:F29">C22/C$31</f>
        <v>0.5783355449724711</v>
      </c>
      <c r="G22" s="41">
        <f>G32*F22</f>
        <v>-3562.5469570304217</v>
      </c>
      <c r="H22" s="27"/>
    </row>
    <row r="23" spans="1:8" ht="12.75">
      <c r="A23" s="60" t="s">
        <v>83</v>
      </c>
      <c r="B23" s="40" t="s">
        <v>48</v>
      </c>
      <c r="C23" s="50">
        <v>5555387</v>
      </c>
      <c r="D23" s="120">
        <v>153</v>
      </c>
      <c r="E23" s="51">
        <f>(C23*0.0072)+(D23*15.74*12)</f>
        <v>68897.4264</v>
      </c>
      <c r="F23" s="190">
        <f t="shared" si="0"/>
        <v>0.21692925252558543</v>
      </c>
      <c r="G23" s="41">
        <f>G32*F23</f>
        <v>-1336.2841955576062</v>
      </c>
      <c r="H23" s="27"/>
    </row>
    <row r="24" spans="1:8" ht="12.75">
      <c r="A24" s="60" t="s">
        <v>84</v>
      </c>
      <c r="B24" s="52">
        <v>13757</v>
      </c>
      <c r="C24" s="50">
        <v>4941278</v>
      </c>
      <c r="D24" s="120">
        <v>11</v>
      </c>
      <c r="E24" s="51">
        <f>(B24*1.6771)+(D24*122.26*12)</f>
        <v>39210.184700000005</v>
      </c>
      <c r="F24" s="190">
        <f t="shared" si="0"/>
        <v>0.19294924783118075</v>
      </c>
      <c r="G24" s="41">
        <f>G32*F24</f>
        <v>-1188.5673666400735</v>
      </c>
      <c r="H24" s="27"/>
    </row>
    <row r="25" spans="1:8" ht="12.75">
      <c r="A25" s="60" t="s">
        <v>75</v>
      </c>
      <c r="B25" s="120">
        <v>0</v>
      </c>
      <c r="C25" s="50">
        <v>0</v>
      </c>
      <c r="D25" s="120">
        <v>0</v>
      </c>
      <c r="E25" s="124">
        <v>0</v>
      </c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0</v>
      </c>
      <c r="C28" s="50">
        <v>0</v>
      </c>
      <c r="D28" s="120">
        <v>0</v>
      </c>
      <c r="E28" s="54">
        <v>0</v>
      </c>
      <c r="F28" s="190">
        <f t="shared" si="0"/>
        <v>0</v>
      </c>
      <c r="G28" s="41">
        <f>G32*F28</f>
        <v>0</v>
      </c>
      <c r="H28" s="27"/>
    </row>
    <row r="29" spans="1:8" ht="12.75">
      <c r="A29" s="60" t="s">
        <v>46</v>
      </c>
      <c r="B29" s="53">
        <v>743</v>
      </c>
      <c r="C29" s="188">
        <v>301829</v>
      </c>
      <c r="D29" s="189">
        <v>350</v>
      </c>
      <c r="E29" s="55">
        <f>(B29*3.4545)+(D29*0.53*12)</f>
        <v>4792.693499999999</v>
      </c>
      <c r="F29" s="191">
        <f t="shared" si="0"/>
        <v>0.011785954670762797</v>
      </c>
      <c r="G29" s="42">
        <f>G32*F29</f>
        <v>-72.60148077189884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25609211</v>
      </c>
      <c r="D31" s="192">
        <f>SUM(D22:D29)</f>
        <v>1469</v>
      </c>
      <c r="E31" s="121">
        <f>SUM(E22:E29)</f>
        <v>318241.8481</v>
      </c>
      <c r="F31" s="122">
        <f>SUM(F22:F29)</f>
        <v>1</v>
      </c>
      <c r="G31" s="46">
        <f>SUM(G22:G29)</f>
        <v>-6160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-6160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-3562.5469570304217</v>
      </c>
      <c r="C43" s="5">
        <f>D43*C41</f>
        <v>0</v>
      </c>
      <c r="D43" s="5">
        <f>G22</f>
        <v>-3562.5469570304217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14810717</v>
      </c>
    </row>
    <row r="48" spans="1:2" ht="12.75">
      <c r="A48" t="s">
        <v>50</v>
      </c>
      <c r="B48" s="61">
        <f>B43/B46</f>
        <v>-0.0002405384531370373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-1336.2841955576062</v>
      </c>
      <c r="C61" s="5">
        <f>D61*C59</f>
        <v>0</v>
      </c>
      <c r="D61" s="5">
        <f>G23</f>
        <v>-1336.2841955576062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5555387</v>
      </c>
    </row>
    <row r="66" spans="1:2" ht="12.75">
      <c r="A66" t="s">
        <v>50</v>
      </c>
      <c r="B66" s="61">
        <f>B61/B64</f>
        <v>-0.00024053845313703727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-1188.5673666400735</v>
      </c>
      <c r="C79" s="5">
        <f>D79*C77</f>
        <v>0</v>
      </c>
      <c r="D79" s="5">
        <f>G24</f>
        <v>-1188.5673666400735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13757</v>
      </c>
    </row>
    <row r="84" spans="1:2" ht="12.75">
      <c r="A84" t="s">
        <v>57</v>
      </c>
      <c r="B84" s="61">
        <f>B79/B82</f>
        <v>-0.08639727895908073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6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-72.60148077189884</v>
      </c>
      <c r="C169" s="5">
        <f>D169*C167</f>
        <v>0</v>
      </c>
      <c r="D169" s="5">
        <f>G29</f>
        <v>-72.60148077189884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743</v>
      </c>
    </row>
    <row r="174" spans="1:2" ht="12.75">
      <c r="A174" t="s">
        <v>57</v>
      </c>
      <c r="B174" s="61">
        <f>B169/B172</f>
        <v>-0.09771397142920435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30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08" t="str">
        <f>'2. 2002 Base Rate Schedule'!F3</f>
        <v>ED-2002-0542</v>
      </c>
    </row>
    <row r="4" spans="1:6" ht="18">
      <c r="A4" s="112" t="s">
        <v>3</v>
      </c>
      <c r="B4" s="108" t="str">
        <f>'2. 2002 Base Rate Schedule'!B4</f>
        <v>RENE C. BEAULNE (BONE)</v>
      </c>
      <c r="C4" s="15"/>
      <c r="E4" s="112" t="s">
        <v>4</v>
      </c>
      <c r="F4" s="108" t="str">
        <f>'2. 2002 Base Rate Schedule'!F4</f>
        <v>613-679-4093</v>
      </c>
    </row>
    <row r="5" spans="1:3" ht="18">
      <c r="A5" s="28" t="s">
        <v>38</v>
      </c>
      <c r="B5" s="108" t="str">
        <f>'2. 2002 Base Rate Schedule'!B5</f>
        <v>aphydro@hawk.igs.net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0.0047594615468629625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9.65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-0.0002405384531370373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0.006259461546862962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14.14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0.9690027210409191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78.09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1.2492860285707956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0.21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-0.09771397142920435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2">
      <selection activeCell="E29" sqref="E2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"/>
      <c r="G3" s="115" t="str">
        <f>'2. 2002 Base Rate Schedule'!F3</f>
        <v>ED-2002-0542</v>
      </c>
    </row>
    <row r="4" spans="1:7" ht="18">
      <c r="A4" s="112" t="s">
        <v>3</v>
      </c>
      <c r="B4" s="114" t="str">
        <f>'2. 2002 Base Rate Schedule'!B4</f>
        <v>RENE C. BEAULNE (BONE)</v>
      </c>
      <c r="C4" s="15"/>
      <c r="E4" s="112" t="s">
        <v>4</v>
      </c>
      <c r="F4" s="1"/>
      <c r="G4" s="114" t="str">
        <f>'2. 2002 Base Rate Schedule'!F4</f>
        <v>613-679-4093</v>
      </c>
    </row>
    <row r="5" spans="1:3" ht="18">
      <c r="A5" s="28" t="s">
        <v>38</v>
      </c>
      <c r="B5" s="114" t="str">
        <f>'2. 2002 Base Rate Schedule'!B5</f>
        <v>aphydro@hawk.igs.net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v>87016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14810717</v>
      </c>
      <c r="D22" s="194">
        <f>'3. 2002 Data &amp; add 4 RSVAs'!D22</f>
        <v>955</v>
      </c>
      <c r="E22" s="69">
        <f>'3. 2002 Data &amp; add 4 RSVAs'!E22</f>
        <v>205341.5435</v>
      </c>
      <c r="F22" s="195">
        <f>E22/E$31</f>
        <v>0.6452374027047387</v>
      </c>
      <c r="G22" s="70">
        <f>G32*F22</f>
        <v>56145.97783375555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5555387</v>
      </c>
      <c r="D23" s="194">
        <f>'3. 2002 Data &amp; add 4 RSVAs'!D23</f>
        <v>153</v>
      </c>
      <c r="E23" s="69">
        <f>'3. 2002 Data &amp; add 4 RSVAs'!E23</f>
        <v>68897.4264</v>
      </c>
      <c r="F23" s="195">
        <f aca="true" t="shared" si="0" ref="F23:F29">E23/E$31</f>
        <v>0.21649392376061932</v>
      </c>
      <c r="G23" s="70">
        <f>G32*F23</f>
        <v>18838.43526995405</v>
      </c>
      <c r="H23" s="71"/>
    </row>
    <row r="24" spans="1:8" ht="12.75">
      <c r="A24" s="60" t="s">
        <v>84</v>
      </c>
      <c r="B24" s="72">
        <v>13757</v>
      </c>
      <c r="C24" s="50">
        <f>'3. 2002 Data &amp; add 4 RSVAs'!C24</f>
        <v>4941278</v>
      </c>
      <c r="D24" s="194">
        <f>'3. 2002 Data &amp; add 4 RSVAs'!D24</f>
        <v>11</v>
      </c>
      <c r="E24" s="69">
        <f>'3. 2002 Data &amp; add 4 RSVAs'!E24</f>
        <v>39210.184700000005</v>
      </c>
      <c r="F24" s="195">
        <f t="shared" si="0"/>
        <v>0.12320876381939289</v>
      </c>
      <c r="G24" s="70">
        <f>G32*F24</f>
        <v>10721.133792508292</v>
      </c>
      <c r="H24" s="71"/>
    </row>
    <row r="25" spans="1:8" ht="12.75">
      <c r="A25" s="60" t="s">
        <v>75</v>
      </c>
      <c r="B25" s="72"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194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v>743</v>
      </c>
      <c r="C29" s="188">
        <v>301829</v>
      </c>
      <c r="D29" s="196">
        <f>'3. 2002 Data &amp; add 4 RSVAs'!D29</f>
        <v>350</v>
      </c>
      <c r="E29" s="125">
        <f>'3. 2002 Data &amp; add 4 RSVAs'!E29</f>
        <v>4792.693499999999</v>
      </c>
      <c r="F29" s="197">
        <f t="shared" si="0"/>
        <v>0.01505990971524904</v>
      </c>
      <c r="G29" s="75">
        <f>G32*F29</f>
        <v>1310.4531037821105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25609211</v>
      </c>
      <c r="D31" s="198">
        <f>SUM(D22:D29)</f>
        <v>1469</v>
      </c>
      <c r="E31" s="123">
        <f>SUM(E22:E29)</f>
        <v>318241.8481</v>
      </c>
      <c r="F31" s="199">
        <f>SUM(F22:F29)</f>
        <v>1</v>
      </c>
      <c r="G31" s="46">
        <f>SUM(G22:G29)</f>
        <v>87016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87016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56145.97783375555</v>
      </c>
      <c r="C43" s="67">
        <f>D43*C41</f>
        <v>0</v>
      </c>
      <c r="D43" s="67">
        <f>G22</f>
        <v>56145.97783375555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14810717</v>
      </c>
    </row>
    <row r="48" spans="1:2" ht="12.75">
      <c r="A48" t="s">
        <v>50</v>
      </c>
      <c r="B48" s="81">
        <f>B43/B46</f>
        <v>0.0037909020767701892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18838.43526995405</v>
      </c>
      <c r="C61" s="67">
        <f>D61*C59</f>
        <v>0</v>
      </c>
      <c r="D61" s="67">
        <f>G23</f>
        <v>18838.43526995405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5555387</v>
      </c>
    </row>
    <row r="66" spans="1:2" ht="12.75">
      <c r="A66" t="s">
        <v>50</v>
      </c>
      <c r="B66" s="81">
        <f>B61/B64</f>
        <v>0.003391021232175913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10721.133792508292</v>
      </c>
      <c r="C79" s="67">
        <f>D79*C77</f>
        <v>0</v>
      </c>
      <c r="D79" s="67">
        <f>G24</f>
        <v>10721.133792508292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13757</v>
      </c>
    </row>
    <row r="84" spans="1:2" ht="12.75">
      <c r="A84" t="s">
        <v>57</v>
      </c>
      <c r="B84" s="81">
        <f>B79/B82</f>
        <v>0.7793220754894448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1310.4531037821105</v>
      </c>
      <c r="C169" s="67">
        <f>D169*C167</f>
        <v>0</v>
      </c>
      <c r="D169" s="67">
        <f>G29</f>
        <v>1310.4531037821105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743</v>
      </c>
    </row>
    <row r="174" spans="1:2" ht="12.75">
      <c r="A174" t="s">
        <v>57</v>
      </c>
      <c r="B174" s="81">
        <f>B169/B172</f>
        <v>1.7637323065708082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33">
      <selection activeCell="B37" sqref="B3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08" t="str">
        <f>'2. 2002 Base Rate Schedule'!F3</f>
        <v>ED-2002-0542</v>
      </c>
    </row>
    <row r="4" spans="1:6" ht="18">
      <c r="A4" s="112" t="s">
        <v>3</v>
      </c>
      <c r="B4" s="108" t="str">
        <f>'2. 2002 Base Rate Schedule'!B4</f>
        <v>RENE C. BEAULNE (BONE)</v>
      </c>
      <c r="C4" s="15"/>
      <c r="E4" s="112" t="s">
        <v>4</v>
      </c>
      <c r="F4" s="108" t="str">
        <f>'2. 2002 Base Rate Schedule'!F4</f>
        <v>613-679-4093</v>
      </c>
    </row>
    <row r="5" spans="1:3" ht="18">
      <c r="A5" s="28" t="s">
        <v>38</v>
      </c>
      <c r="B5" s="108" t="str">
        <f>'2. 2002 Base Rate Schedule'!B5</f>
        <v>aphydro@hawk.igs.net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0.008550363623633152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0.003550363623633152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0.009650482779038875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14.14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1.7483247965303639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78.09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3.013018335141604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0.21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1.6660183351416038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"/>
      <c r="G3" s="115" t="str">
        <f>'2. 2002 Base Rate Schedule'!F3</f>
        <v>ED-2002-0542</v>
      </c>
    </row>
    <row r="4" spans="1:7" ht="18">
      <c r="A4" s="112" t="s">
        <v>3</v>
      </c>
      <c r="B4" s="114" t="str">
        <f>'2. 2002 Base Rate Schedule'!B4</f>
        <v>RENE C. BEAULNE (BONE)</v>
      </c>
      <c r="C4" s="15"/>
      <c r="E4" s="112" t="s">
        <v>4</v>
      </c>
      <c r="F4" s="1"/>
      <c r="G4" s="114" t="str">
        <f>'2. 2002 Base Rate Schedule'!F4</f>
        <v>613-679-4093</v>
      </c>
    </row>
    <row r="5" spans="1:3" ht="18">
      <c r="A5" s="28" t="s">
        <v>38</v>
      </c>
      <c r="B5" s="114" t="str">
        <f>'2. 2002 Base Rate Schedule'!B5</f>
        <v>aphydro@hawk.igs.net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278</v>
      </c>
      <c r="B14" s="9"/>
      <c r="C14" s="67"/>
      <c r="F14" s="66"/>
      <c r="G14" s="65">
        <v>14384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14810717</v>
      </c>
      <c r="D22" s="194">
        <f>'3. 2002 Data &amp; add 4 RSVAs'!D22</f>
        <v>955</v>
      </c>
      <c r="E22" s="69">
        <f>'3. 2002 Data &amp; add 4 RSVAs'!E22</f>
        <v>205341.5435</v>
      </c>
      <c r="F22" s="195">
        <f aca="true" t="shared" si="0" ref="F22:F29">E22/E$31</f>
        <v>0.6452374027047387</v>
      </c>
      <c r="G22" s="70">
        <f>G32*F22</f>
        <v>9281.094800504961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5555387</v>
      </c>
      <c r="D23" s="194">
        <f>'3. 2002 Data &amp; add 4 RSVAs'!D23</f>
        <v>153</v>
      </c>
      <c r="E23" s="69">
        <f>'3. 2002 Data &amp; add 4 RSVAs'!E23</f>
        <v>68897.4264</v>
      </c>
      <c r="F23" s="195">
        <f t="shared" si="0"/>
        <v>0.21649392376061932</v>
      </c>
      <c r="G23" s="70">
        <f>G32*F23</f>
        <v>3114.0485993727484</v>
      </c>
      <c r="H23" s="71"/>
    </row>
    <row r="24" spans="1:8" ht="12.75">
      <c r="A24" s="60" t="s">
        <v>84</v>
      </c>
      <c r="B24" s="72">
        <f>'3. 2002 Data &amp; add 4 RSVAs'!B24</f>
        <v>13757</v>
      </c>
      <c r="C24" s="50">
        <f>'3. 2002 Data &amp; add 4 RSVAs'!C24</f>
        <v>4941278</v>
      </c>
      <c r="D24" s="194">
        <f>'3. 2002 Data &amp; add 4 RSVAs'!D24</f>
        <v>11</v>
      </c>
      <c r="E24" s="69">
        <f>'3. 2002 Data &amp; add 4 RSVAs'!E24</f>
        <v>39210.184700000005</v>
      </c>
      <c r="F24" s="195">
        <f t="shared" si="0"/>
        <v>0.12320876381939289</v>
      </c>
      <c r="G24" s="70">
        <f>G32*F24</f>
        <v>1772.2348587781473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743</v>
      </c>
      <c r="C29" s="188">
        <f>'3. 2002 Data &amp; add 4 RSVAs'!C29</f>
        <v>301829</v>
      </c>
      <c r="D29" s="196">
        <f>'3. 2002 Data &amp; add 4 RSVAs'!D29</f>
        <v>350</v>
      </c>
      <c r="E29" s="125">
        <f>'3. 2002 Data &amp; add 4 RSVAs'!E29</f>
        <v>4792.693499999999</v>
      </c>
      <c r="F29" s="197">
        <f t="shared" si="0"/>
        <v>0.01505990971524904</v>
      </c>
      <c r="G29" s="75">
        <f>G32*F29</f>
        <v>216.6217413441422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25609211</v>
      </c>
      <c r="D31" s="198">
        <f>SUM(D22:D29)</f>
        <v>1469</v>
      </c>
      <c r="E31" s="123">
        <f>SUM(E22:E29)</f>
        <v>318241.8481</v>
      </c>
      <c r="F31" s="199">
        <f>SUM(F22:F29)</f>
        <v>1</v>
      </c>
      <c r="G31" s="46">
        <f>SUM(G22:G29)</f>
        <v>14384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14384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9281.094800504961</v>
      </c>
      <c r="C43" s="67">
        <f>D43*C41</f>
        <v>0</v>
      </c>
      <c r="D43" s="67">
        <f>G22</f>
        <v>9281.094800504961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14810717</v>
      </c>
    </row>
    <row r="48" spans="1:2" ht="12.75">
      <c r="A48" t="s">
        <v>50</v>
      </c>
      <c r="B48" s="81">
        <f>B43/B46</f>
        <v>0.0006266472312248597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3114.0485993727484</v>
      </c>
      <c r="C61" s="67">
        <f>D61*C59</f>
        <v>0</v>
      </c>
      <c r="D61" s="67">
        <f>G23</f>
        <v>3114.0485993727484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5555387</v>
      </c>
    </row>
    <row r="66" spans="1:2" ht="12.75">
      <c r="A66" t="s">
        <v>50</v>
      </c>
      <c r="B66" s="81">
        <f>B61/B64</f>
        <v>0.0005605457548452967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1772.2348587781473</v>
      </c>
      <c r="C79" s="67">
        <f>D79*C77</f>
        <v>0</v>
      </c>
      <c r="D79" s="67">
        <f>G24</f>
        <v>1772.2348587781473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13757</v>
      </c>
    </row>
    <row r="84" spans="1:2" ht="12.75">
      <c r="A84" t="s">
        <v>57</v>
      </c>
      <c r="B84" s="81">
        <f>B79/B82</f>
        <v>0.12882422466948806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216.6217413441422</v>
      </c>
      <c r="C169" s="67">
        <f>D169*C167</f>
        <v>0</v>
      </c>
      <c r="D169" s="67">
        <f>G29</f>
        <v>216.6217413441422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743</v>
      </c>
    </row>
    <row r="174" spans="1:2" ht="12.75">
      <c r="A174" t="s">
        <v>57</v>
      </c>
      <c r="B174" s="81">
        <f>B169/B172</f>
        <v>0.2915501229396261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7">
      <selection activeCell="B18" sqref="B1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08" t="str">
        <f>'2. 2002 Base Rate Schedule'!F3</f>
        <v>ED-2002-0542</v>
      </c>
    </row>
    <row r="4" spans="1:6" ht="18">
      <c r="A4" s="112" t="s">
        <v>3</v>
      </c>
      <c r="B4" s="108" t="str">
        <f>'2. 2002 Base Rate Schedule'!B4</f>
        <v>RENE C. BEAULNE (BONE)</v>
      </c>
      <c r="C4" s="15"/>
      <c r="E4" s="112" t="s">
        <v>4</v>
      </c>
      <c r="F4" s="108" t="str">
        <f>'2. 2002 Base Rate Schedule'!F4</f>
        <v>613-679-4093</v>
      </c>
    </row>
    <row r="5" spans="1:3" ht="18">
      <c r="A5" s="28" t="s">
        <v>38</v>
      </c>
      <c r="B5" s="108" t="str">
        <f>'2. 2002 Base Rate Schedule'!B5</f>
        <v>aphydro@hawk.igs.net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209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0.009177010854858012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0.004177010854858012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0.010211028533884172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14.14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1.8771490211998518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78.09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3.30456845808123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0.21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1.95756845808123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zoomScalePageLayoutView="0" workbookViewId="0" topLeftCell="B128">
      <selection activeCell="L150" sqref="L15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2" t="s">
        <v>0</v>
      </c>
      <c r="B3" s="113" t="str">
        <f>'2. 2002 Base Rate Schedule'!B3</f>
        <v>HYDRO 2000 INC.</v>
      </c>
      <c r="C3" s="109"/>
      <c r="E3" s="112" t="s">
        <v>1</v>
      </c>
      <c r="F3" s="1"/>
      <c r="G3" s="115" t="str">
        <f>'2. 2002 Base Rate Schedule'!F3</f>
        <v>ED-2002-0542</v>
      </c>
    </row>
    <row r="4" spans="1:7" ht="18">
      <c r="A4" s="112" t="s">
        <v>3</v>
      </c>
      <c r="B4" s="114" t="str">
        <f>'2. 2002 Base Rate Schedule'!B4</f>
        <v>RENE C. BEAULNE (BONE)</v>
      </c>
      <c r="C4" s="15"/>
      <c r="E4" s="112" t="s">
        <v>4</v>
      </c>
      <c r="F4" s="1"/>
      <c r="G4" s="114" t="str">
        <f>'2. 2002 Base Rate Schedule'!F4</f>
        <v>613-679-4093</v>
      </c>
    </row>
    <row r="5" spans="1:3" ht="18">
      <c r="A5" s="28" t="s">
        <v>38</v>
      </c>
      <c r="B5" s="114" t="str">
        <f>'2. 2002 Base Rate Schedule'!B5</f>
        <v>aphydro@hawk.igs.net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298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14810717</v>
      </c>
      <c r="D22" s="194">
        <f>'3. 2002 Data &amp; add 4 RSVAs'!D22</f>
        <v>955</v>
      </c>
      <c r="E22" s="256">
        <v>10.81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5555387</v>
      </c>
      <c r="D23" s="194">
        <f>'3. 2002 Data &amp; add 4 RSVAs'!D23</f>
        <v>153</v>
      </c>
      <c r="E23" s="256">
        <v>15.74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13757</v>
      </c>
      <c r="C24" s="50">
        <f>'3. 2002 Data &amp; add 4 RSVAs'!C24</f>
        <v>4941278</v>
      </c>
      <c r="D24" s="194">
        <f>'3. 2002 Data &amp; add 4 RSVAs'!D24</f>
        <v>11</v>
      </c>
      <c r="E24" s="256">
        <v>122.26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256">
        <v>0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743</v>
      </c>
      <c r="C29" s="188">
        <f>'3. 2002 Data &amp; add 4 RSVAs'!C29</f>
        <v>301829</v>
      </c>
      <c r="D29" s="196">
        <f>'3. 2002 Data &amp; add 4 RSVAs'!D29</f>
        <v>350</v>
      </c>
      <c r="E29" s="257">
        <v>0.5332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25609211</v>
      </c>
      <c r="D31" s="198">
        <f>SUM(D22:D29)</f>
        <v>1469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299</v>
      </c>
      <c r="B36" s="85"/>
      <c r="C36" s="260">
        <f>E22*D22*12</f>
        <v>123882.6</v>
      </c>
    </row>
    <row r="37" spans="1:4" ht="15.75" customHeight="1">
      <c r="A37" s="85" t="s">
        <v>302</v>
      </c>
      <c r="B37" s="85"/>
      <c r="C37" s="261">
        <f>'8. 2004 Rate Sch. with PILs'!B18*D22*12</f>
        <v>110589</v>
      </c>
      <c r="D37" s="25"/>
    </row>
    <row r="38" spans="1:3" ht="12.75">
      <c r="A38" s="85" t="s">
        <v>294</v>
      </c>
      <c r="B38" s="85"/>
      <c r="C38" s="260">
        <f>C36-C37</f>
        <v>13293.600000000006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8" t="s">
        <v>103</v>
      </c>
      <c r="C40" s="259">
        <f>C38/C22</f>
        <v>0.0008975662690739419</v>
      </c>
      <c r="D40" s="25"/>
    </row>
    <row r="41" spans="1:4" ht="13.5" thickBot="1">
      <c r="A41" s="85" t="s">
        <v>296</v>
      </c>
      <c r="B41" s="258" t="s">
        <v>103</v>
      </c>
      <c r="D41" s="262">
        <f>'8. 2004 Rate Sch. with PILs'!B16-C40</f>
        <v>0.00827944458578407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50"/>
      <c r="B45" s="32"/>
      <c r="C45" s="32"/>
    </row>
    <row r="46" spans="1:3" ht="12.75">
      <c r="A46" s="85" t="s">
        <v>299</v>
      </c>
      <c r="B46" s="85"/>
      <c r="C46" s="260">
        <f>E22*D22*12</f>
        <v>123882.6</v>
      </c>
    </row>
    <row r="47" spans="1:4" ht="12.75">
      <c r="A47" s="85" t="s">
        <v>302</v>
      </c>
      <c r="B47" s="85"/>
      <c r="C47" s="261">
        <f>'8. 2004 Rate Sch. with PILs'!B18*D22*12</f>
        <v>110589</v>
      </c>
      <c r="D47" s="25"/>
    </row>
    <row r="48" spans="1:3" ht="12.75">
      <c r="A48" s="85" t="s">
        <v>294</v>
      </c>
      <c r="B48" s="85"/>
      <c r="C48" s="260">
        <f>C46-C47</f>
        <v>13293.600000000006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8" t="s">
        <v>103</v>
      </c>
      <c r="C50" s="259">
        <f>C38/C22</f>
        <v>0.0008975662690739419</v>
      </c>
      <c r="D50" s="25"/>
    </row>
    <row r="51" spans="1:4" ht="13.5" thickBot="1">
      <c r="A51" s="85" t="s">
        <v>296</v>
      </c>
      <c r="B51" s="258" t="s">
        <v>103</v>
      </c>
      <c r="D51" s="262">
        <f>'8. 2004 Rate Sch. with PILs'!B23-C50</f>
        <v>0.00327944458578407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50"/>
      <c r="B55" s="32"/>
      <c r="C55" s="32"/>
    </row>
    <row r="56" spans="1:3" ht="12.75">
      <c r="A56" s="85" t="s">
        <v>299</v>
      </c>
      <c r="B56" s="85"/>
      <c r="C56" s="260">
        <f>E23*D23*12</f>
        <v>28898.640000000003</v>
      </c>
    </row>
    <row r="57" spans="1:3" ht="12.75">
      <c r="A57" s="85" t="s">
        <v>302</v>
      </c>
      <c r="B57" s="85"/>
      <c r="C57" s="261">
        <f>'8. 2004 Rate Sch. with PILs'!B32*D23*12</f>
        <v>25961.04</v>
      </c>
    </row>
    <row r="58" spans="1:3" ht="12.75">
      <c r="A58" s="85" t="s">
        <v>294</v>
      </c>
      <c r="B58" s="85"/>
      <c r="C58" s="260">
        <f>C56-C57</f>
        <v>2937.600000000002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8" t="s">
        <v>103</v>
      </c>
      <c r="C60" s="259">
        <f>C58/C23</f>
        <v>0.0005287840433078743</v>
      </c>
    </row>
    <row r="61" spans="1:4" ht="13.5" thickBot="1">
      <c r="A61" s="85" t="s">
        <v>296</v>
      </c>
      <c r="B61" s="258" t="s">
        <v>103</v>
      </c>
      <c r="D61" s="262">
        <f>'8. 2004 Rate Sch. with PILs'!B30-C60</f>
        <v>0.009682244490576298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50"/>
      <c r="B65" s="32"/>
      <c r="C65" s="32"/>
    </row>
    <row r="66" spans="1:3" ht="13.5" customHeight="1">
      <c r="A66" s="85" t="s">
        <v>299</v>
      </c>
      <c r="B66" s="85"/>
      <c r="C66" s="260">
        <f>E24*D24*12</f>
        <v>16138.320000000002</v>
      </c>
    </row>
    <row r="67" spans="1:3" ht="12.75">
      <c r="A67" s="85" t="s">
        <v>302</v>
      </c>
      <c r="B67" s="85"/>
      <c r="C67" s="261">
        <f>'8. 2004 Rate Sch. with PILs'!B39*D24*12</f>
        <v>10307.880000000001</v>
      </c>
    </row>
    <row r="68" spans="1:3" ht="12.75">
      <c r="A68" s="85" t="s">
        <v>294</v>
      </c>
      <c r="B68" s="85"/>
      <c r="C68" s="260">
        <f>C66-C67</f>
        <v>5830.4400000000005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8" t="s">
        <v>297</v>
      </c>
      <c r="C70" s="259">
        <f>C68/B24</f>
        <v>0.4238162390055972</v>
      </c>
    </row>
    <row r="71" spans="1:4" ht="13.5" thickBot="1">
      <c r="A71" s="85" t="s">
        <v>296</v>
      </c>
      <c r="B71" s="258" t="s">
        <v>297</v>
      </c>
      <c r="D71" s="262">
        <f>'8. 2004 Rate Sch. with PILs'!B37-C70</f>
        <v>1.4533327821942548</v>
      </c>
    </row>
    <row r="72" ht="12.75">
      <c r="B72" s="12"/>
    </row>
    <row r="74" ht="15.75">
      <c r="A74" s="62" t="s">
        <v>304</v>
      </c>
    </row>
    <row r="75" spans="1:3" ht="12" customHeight="1">
      <c r="A75" s="250"/>
      <c r="B75" s="32"/>
      <c r="C75" s="32"/>
    </row>
    <row r="76" spans="1:3" ht="12.75">
      <c r="A76" s="85" t="s">
        <v>299</v>
      </c>
      <c r="B76" s="85"/>
      <c r="C76" s="260">
        <f>E25*D25*12</f>
        <v>0</v>
      </c>
    </row>
    <row r="77" spans="1:3" ht="12.75">
      <c r="A77" s="85" t="s">
        <v>302</v>
      </c>
      <c r="B77" s="85"/>
      <c r="C77" s="261">
        <f>'8. 2004 Rate Sch. with PILs'!B46*D25*12</f>
        <v>0</v>
      </c>
    </row>
    <row r="78" spans="1:3" ht="12.75">
      <c r="A78" s="85" t="s">
        <v>294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8" t="s">
        <v>297</v>
      </c>
      <c r="C80" s="259" t="e">
        <f>C78/B25</f>
        <v>#DIV/0!</v>
      </c>
    </row>
    <row r="81" spans="1:4" ht="13.5" thickBot="1">
      <c r="A81" s="85" t="s">
        <v>296</v>
      </c>
      <c r="B81" s="258" t="s">
        <v>297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50"/>
      <c r="B85" s="32"/>
      <c r="C85" s="32"/>
    </row>
    <row r="86" spans="1:3" ht="12.75">
      <c r="A86" s="85" t="s">
        <v>299</v>
      </c>
      <c r="B86" s="85"/>
      <c r="C86" s="260">
        <f>E26*D26*12</f>
        <v>0</v>
      </c>
    </row>
    <row r="87" spans="1:3" ht="12.75">
      <c r="A87" s="85" t="s">
        <v>302</v>
      </c>
      <c r="B87" s="85"/>
      <c r="C87" s="261">
        <f>'8. 2004 Rate Sch. with PILs'!B53*D26*12</f>
        <v>0</v>
      </c>
    </row>
    <row r="88" spans="1:3" ht="12.75">
      <c r="A88" s="85" t="s">
        <v>294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8" t="s">
        <v>297</v>
      </c>
      <c r="C90" s="263" t="e">
        <f>C88/B26</f>
        <v>#DIV/0!</v>
      </c>
    </row>
    <row r="91" spans="1:4" ht="13.5" thickBot="1">
      <c r="A91" s="85" t="s">
        <v>296</v>
      </c>
      <c r="B91" s="258" t="s">
        <v>297</v>
      </c>
      <c r="D91" s="262" t="e">
        <f>'8. 2004 Rate Sch. with PILs'!B51-C90</f>
        <v>#DIV/0!</v>
      </c>
    </row>
    <row r="92" ht="15">
      <c r="A92" s="32"/>
    </row>
    <row r="94" ht="15.75">
      <c r="A94" s="62" t="s">
        <v>306</v>
      </c>
    </row>
    <row r="95" spans="1:3" ht="15.75">
      <c r="A95" s="250"/>
      <c r="B95" s="32"/>
      <c r="C95" s="32"/>
    </row>
    <row r="96" spans="1:3" ht="14.25" customHeight="1">
      <c r="A96" s="85" t="s">
        <v>299</v>
      </c>
      <c r="B96" s="85"/>
      <c r="C96" s="260">
        <f>E27*D27*12</f>
        <v>0</v>
      </c>
    </row>
    <row r="97" spans="1:3" ht="12" customHeight="1">
      <c r="A97" s="85" t="s">
        <v>302</v>
      </c>
      <c r="B97" s="85"/>
      <c r="C97" s="261">
        <f>'8. 2004 Rate Sch. with PILs'!B60*D27*12</f>
        <v>0</v>
      </c>
    </row>
    <row r="98" spans="1:3" ht="15" customHeight="1">
      <c r="A98" s="85" t="s">
        <v>294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8" t="s">
        <v>297</v>
      </c>
      <c r="C100" s="264" t="e">
        <f>C98/B27</f>
        <v>#DIV/0!</v>
      </c>
    </row>
    <row r="101" spans="1:4" ht="13.5" thickBot="1">
      <c r="A101" s="85" t="s">
        <v>296</v>
      </c>
      <c r="B101" s="258" t="s">
        <v>297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50"/>
      <c r="B105" s="32"/>
      <c r="C105" s="32"/>
    </row>
    <row r="106" spans="1:3" ht="12.75">
      <c r="A106" s="85" t="s">
        <v>299</v>
      </c>
      <c r="B106" s="85"/>
      <c r="C106" s="260">
        <f>E28*D28*12</f>
        <v>0</v>
      </c>
    </row>
    <row r="107" spans="1:3" ht="12.75">
      <c r="A107" s="85" t="s">
        <v>302</v>
      </c>
      <c r="B107" s="85"/>
      <c r="C107" s="261">
        <f>'8. 2004 Rate Sch. with PILs'!B67*D28*12</f>
        <v>0</v>
      </c>
    </row>
    <row r="108" spans="1:3" ht="12.75">
      <c r="A108" s="85" t="s">
        <v>294</v>
      </c>
      <c r="B108" s="85"/>
      <c r="C108" s="260">
        <f>C106-C107</f>
        <v>0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8" t="s">
        <v>297</v>
      </c>
      <c r="C110" s="263" t="e">
        <f>C108/B28</f>
        <v>#DIV/0!</v>
      </c>
    </row>
    <row r="111" spans="1:4" ht="13.5" thickBot="1">
      <c r="A111" s="85" t="s">
        <v>296</v>
      </c>
      <c r="B111" s="258" t="s">
        <v>297</v>
      </c>
      <c r="D111" s="262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50"/>
      <c r="B116" s="32"/>
      <c r="C116" s="32"/>
    </row>
    <row r="117" spans="1:3" ht="12.75">
      <c r="A117" s="85" t="s">
        <v>299</v>
      </c>
      <c r="B117" s="85"/>
      <c r="C117" s="260">
        <f>E28*D28*12</f>
        <v>0</v>
      </c>
    </row>
    <row r="118" spans="1:3" ht="12.75">
      <c r="A118" s="85" t="s">
        <v>302</v>
      </c>
      <c r="B118" s="85"/>
      <c r="C118" s="261">
        <f>'8. 2004 Rate Sch. with PILs'!B75*D28*12</f>
        <v>0</v>
      </c>
    </row>
    <row r="119" spans="1:3" ht="12.75">
      <c r="A119" s="85" t="s">
        <v>294</v>
      </c>
      <c r="B119" s="85"/>
      <c r="C119" s="260">
        <f>C117-C118</f>
        <v>0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8" t="s">
        <v>297</v>
      </c>
      <c r="C121" s="263" t="e">
        <f>C119/B28</f>
        <v>#DIV/0!</v>
      </c>
    </row>
    <row r="122" spans="1:4" ht="13.5" thickBot="1">
      <c r="A122" s="85" t="s">
        <v>296</v>
      </c>
      <c r="B122" s="258" t="s">
        <v>297</v>
      </c>
      <c r="D122" s="262" t="e">
        <f>'8. 2004 Rate Sch. with PILs'!B73-C121</f>
        <v>#DIV/0!</v>
      </c>
    </row>
    <row r="123" ht="15">
      <c r="A123" s="32"/>
    </row>
    <row r="125" ht="15.75">
      <c r="A125" s="62" t="s">
        <v>309</v>
      </c>
    </row>
    <row r="126" spans="1:3" ht="15.75">
      <c r="A126" s="250"/>
      <c r="B126" s="32"/>
      <c r="C126" s="32"/>
    </row>
    <row r="127" spans="1:3" ht="12.75">
      <c r="A127" s="85" t="s">
        <v>299</v>
      </c>
      <c r="B127" s="85"/>
      <c r="C127" s="260">
        <f>E29*D29*12</f>
        <v>2239.44</v>
      </c>
    </row>
    <row r="128" spans="1:3" ht="12.75">
      <c r="A128" s="85" t="s">
        <v>302</v>
      </c>
      <c r="B128" s="85"/>
      <c r="C128" s="261">
        <f>'8. 2004 Rate Sch. with PILs'!B82*D29*12</f>
        <v>882</v>
      </c>
    </row>
    <row r="129" spans="1:3" ht="13.5" customHeight="1">
      <c r="A129" s="85" t="s">
        <v>294</v>
      </c>
      <c r="B129" s="85"/>
      <c r="C129" s="260">
        <f>C127-C128</f>
        <v>1357.44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8" t="s">
        <v>297</v>
      </c>
      <c r="C131" s="267">
        <f>C129/B29</f>
        <v>1.826971736204576</v>
      </c>
    </row>
    <row r="132" spans="1:4" ht="12.75" customHeight="1" thickBot="1">
      <c r="A132" s="85" t="s">
        <v>296</v>
      </c>
      <c r="B132" s="258" t="s">
        <v>297</v>
      </c>
      <c r="D132" s="262">
        <f>'8. 2004 Rate Sch. with PILs'!B80-C131</f>
        <v>1.477596721876654</v>
      </c>
    </row>
    <row r="133" ht="15">
      <c r="A133" s="32"/>
    </row>
    <row r="134" spans="1:4" ht="15.75">
      <c r="A134" s="28" t="s">
        <v>311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50"/>
      <c r="B137" s="32"/>
      <c r="C137" s="32"/>
    </row>
    <row r="138" spans="1:3" ht="12.75">
      <c r="A138" s="85" t="s">
        <v>299</v>
      </c>
      <c r="B138" s="85"/>
      <c r="C138" s="260">
        <f>E29*D29*12</f>
        <v>2239.44</v>
      </c>
    </row>
    <row r="139" spans="1:3" ht="12.75">
      <c r="A139" s="85" t="s">
        <v>302</v>
      </c>
      <c r="B139" s="85"/>
      <c r="C139" s="261">
        <f>'8. 2004 Rate Sch. with PILs'!B90*D29*12</f>
        <v>0</v>
      </c>
    </row>
    <row r="140" spans="1:3" ht="12.75">
      <c r="A140" s="85" t="s">
        <v>294</v>
      </c>
      <c r="B140" s="85"/>
      <c r="C140" s="260">
        <f>C138-C139</f>
        <v>2239.44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8" t="s">
        <v>297</v>
      </c>
      <c r="C142" s="264">
        <f>C140/B29</f>
        <v>3.014051144010767</v>
      </c>
    </row>
    <row r="143" spans="1:4" ht="13.5" thickBot="1">
      <c r="A143" s="85" t="s">
        <v>296</v>
      </c>
      <c r="B143" s="258" t="s">
        <v>297</v>
      </c>
      <c r="D143" s="262">
        <f>'8. 2004 Rate Sch. with PILs'!B88-C142</f>
        <v>-1.056482685929537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266"/>
      <c r="C170" s="266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74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Martin Benum</cp:lastModifiedBy>
  <cp:lastPrinted>2011-11-01T16:41:58Z</cp:lastPrinted>
  <dcterms:created xsi:type="dcterms:W3CDTF">2001-10-05T18:25:02Z</dcterms:created>
  <dcterms:modified xsi:type="dcterms:W3CDTF">2011-11-01T16:42:26Z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