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<sst xmlns="http://schemas.openxmlformats.org/spreadsheetml/2006/main" count="644" uniqueCount="459">
  <si>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</si>
  <si>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</si>
  <si>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</si>
  <si>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</si>
  <si>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</si>
  <si>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</si>
  <si>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</si>
  <si>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</si>
  <si>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</si>
  <si>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</si>
  <si>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</si>
  <si>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</si>
  <si>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</si>
  <si>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</si>
  <si>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</si>
  <si>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</si>
  <si>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</si>
  <si>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</si>
  <si>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</si>
  <si>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</si>
  <si>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</si>
  <si>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</si>
  <si>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</si>
  <si>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</si>
  <si>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</si>
  <si>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</si>
  <si>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</si>
  <si>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</si>
  <si>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</si>
  <si>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</si>
  <si>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</si>
  <si>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</si>
  <si>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</si>
  <si>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</si>
  <si>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</si>
  <si>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</si>
  <si>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</si>
  <si>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</si>
  <si>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</si>
  <si>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</si>
  <si>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</si>
  <si>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</si>
  <si>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</si>
  <si>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</si>
  <si>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</si>
  <si>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</si>
  <si>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</si>
  <si>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</si>
  <si>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</si>
  <si>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</si>
  <si>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</si>
  <si>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</si>
  <si>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</si>
  <si>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</si>
  <si>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</si>
  <si>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</si>
  <si>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</si>
  <si>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</si>
  <si>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</si>
  <si>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</si>
  <si>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</si>
  <si>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</si>
  <si>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</si>
  <si>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</si>
  <si>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</si>
  <si>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</si>
  <si>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</si>
  <si>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</si>
  <si>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</si>
  <si>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</si>
  <si>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</si>
  <si>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</si>
  <si>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</si>
  <si>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</si>
  <si>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</si>
  <si>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</si>
  <si>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</si>
  <si>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</si>
  <si>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</si>
  <si>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</si>
  <si>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</si>
  <si>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</si>
  <si>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</si>
  <si>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</si>
  <si>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</si>
  <si>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</si>
  <si>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</si>
  <si>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</si>
  <si>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</si>
  <si>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</si>
  <si>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</si>
  <si>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</si>
  <si>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</si>
  <si>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</si>
  <si>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</si>
  <si>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</si>
  <si>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</si>
  <si>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</si>
  <si>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</si>
  <si>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</si>
  <si>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</si>
  <si>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</si>
  <si>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</si>
  <si>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</si>
  <si>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</si>
  <si>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</si>
  <si>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</si>
  <si>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</si>
  <si>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</si>
  <si>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</si>
  <si>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</si>
  <si>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</si>
  <si>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</si>
  <si>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</si>
  <si>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Utility Name: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</si>
  <si>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</si>
  <si>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</si>
  <si>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</si>
  <si>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</si>
  <si>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</si>
  <si>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</si>
  <si>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</si>
  <si>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</si>
  <si>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</si>
  <si>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</si>
  <si>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</si>
  <si>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</si>
  <si>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</si>
  <si>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</si>
  <si>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</si>
  <si>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</si>
  <si>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</si>
  <si>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</si>
  <si>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</si>
  <si>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</si>
  <si>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</si>
  <si>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</si>
  <si>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</si>
  <si>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</si>
  <si>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</si>
  <si>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</si>
  <si>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</si>
  <si>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</si>
  <si>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</si>
  <si>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</si>
  <si>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</si>
  <si>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</si>
  <si>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</si>
  <si>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</si>
  <si>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</si>
  <si>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</si>
  <si>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</si>
  <si>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</si>
  <si>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</si>
  <si>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</si>
  <si>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</si>
  <si>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</si>
  <si>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</si>
  <si>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</si>
  <si>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</si>
  <si>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</si>
  <si>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</si>
  <si>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</si>
  <si>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</si>
  <si>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</si>
  <si>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</si>
  <si>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</si>
  <si>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</si>
  <si>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</si>
  <si>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</si>
  <si>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</si>
  <si>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</si>
  <si>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</si>
  <si>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</si>
  <si>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</si>
  <si>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</si>
  <si>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</si>
  <si>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</si>
  <si>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</si>
  <si>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</si>
  <si>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</si>
  <si>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</si>
  <si>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</si>
  <si>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</si>
  <si>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</si>
  <si>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</si>
  <si>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</si>
  <si>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</si>
  <si>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</si>
  <si>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</si>
  <si>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</si>
  <si>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</si>
  <si>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</si>
  <si>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</si>
  <si>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</si>
  <si>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</si>
  <si>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</si>
  <si>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</si>
  <si>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</si>
  <si>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</si>
  <si>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</si>
  <si>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</si>
  <si>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</si>
  <si>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</si>
  <si>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</si>
  <si>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</si>
  <si>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</si>
  <si>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</si>
  <si>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</si>
  <si>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</si>
  <si>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</si>
  <si>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</si>
  <si>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</si>
  <si>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</si>
  <si>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</si>
  <si>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</si>
  <si>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</si>
  <si>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</si>
  <si>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</si>
  <si>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</si>
  <si>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</si>
  <si>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</si>
  <si>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</si>
  <si>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</si>
  <si>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</si>
  <si>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</si>
  <si>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</si>
  <si>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</si>
  <si>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</si>
  <si>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</si>
  <si>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</si>
  <si>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</si>
  <si>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</si>
  <si>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</si>
  <si>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</si>
  <si>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</si>
  <si>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</si>
  <si>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</si>
  <si>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</si>
  <si>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</si>
  <si>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</si>
  <si>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</si>
  <si>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</si>
  <si>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</si>
  <si>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</si>
  <si>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</si>
  <si>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</si>
  <si>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</si>
  <si>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</si>
  <si>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</si>
  <si>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</si>
  <si>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</si>
  <si>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</si>
  <si>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</si>
  <si>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</si>
  <si>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</si>
  <si>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</si>
  <si>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</si>
  <si>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</si>
  <si>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</si>
  <si>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</si>
  <si>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</si>
  <si>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</si>
  <si>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</si>
  <si>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</si>
  <si>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</si>
  <si>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</si>
  <si>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</si>
  <si>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</si>
  <si>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</si>
  <si>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</si>
  <si>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</si>
  <si>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</si>
  <si>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</si>
  <si>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</si>
  <si>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</si>
  <si>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</si>
  <si>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</si>
  <si>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</si>
  <si>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</si>
  <si>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</si>
  <si>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</si>
  <si>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</si>
  <si>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</si>
  <si>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</si>
  <si>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</si>
  <si>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</si>
  <si>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</si>
  <si>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</si>
  <si>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</si>
  <si>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</si>
  <si>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</si>
  <si>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</si>
  <si>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</si>
  <si>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</si>
  <si>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</si>
  <si>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</si>
  <si>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</si>
  <si>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</si>
  <si>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</si>
  <si>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</si>
  <si>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</si>
  <si>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</si>
  <si>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</si>
  <si>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</si>
  <si>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</si>
  <si>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</si>
  <si>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</si>
  <si>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</si>
  <si>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</si>
  <si>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</si>
  <si>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</si>
  <si>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</si>
  <si>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</si>
  <si>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</si>
  <si>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</si>
  <si>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</si>
  <si>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</si>
  <si>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</si>
  <si>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</si>
  <si>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</si>
  <si>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</si>
  <si>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</si>
  <si>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</si>
  <si>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</si>
  <si>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</si>
  <si>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</si>
  <si>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</si>
  <si>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</si>
  <si>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</si>
  <si>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</si>
  <si>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</si>
  <si>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</si>
  <si>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</si>
  <si>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</si>
  <si>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</si>
  <si>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</si>
  <si>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</si>
  <si>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</si>
  <si>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</si>
  <si>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</si>
  <si>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</si>
  <si>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</si>
  <si>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</si>
  <si>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</si>
  <si>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</si>
  <si>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</si>
  <si>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</si>
  <si>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</si>
  <si>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</si>
  <si>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</si>
  <si>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</si>
  <si>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</si>
  <si>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</si>
  <si>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</si>
  <si>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</si>
  <si>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</si>
  <si>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</si>
  <si>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</si>
  <si>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</si>
  <si>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</si>
  <si>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</si>
  <si>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</si>
  <si>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</si>
  <si>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</si>
  <si>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</si>
  <si>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</si>
  <si>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</si>
  <si>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</si>
  <si>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</si>
  <si>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</si>
  <si>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</si>
  <si>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</si>
  <si>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</si>
  <si>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</si>
  <si>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</si>
  <si>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</si>
  <si>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</si>
  <si>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</si>
  <si>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</si>
  <si>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</si>
  <si>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</si>
  <si>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</si>
  <si>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</si>
  <si>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</si>
  <si>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</si>
  <si>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</si>
  <si>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</si>
  <si>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</si>
  <si>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</si>
  <si>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</si>
  <si>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</si>
  <si>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</si>
  <si>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</si>
  <si>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</si>
  <si>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</si>
  <si>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</si>
  <si>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</si>
  <si>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</si>
  <si>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</si>
  <si>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</si>
  <si>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</si>
  <si>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</si>
  <si>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</si>
  <si>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</si>
  <si>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</si>
  <si>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</si>
  <si>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</si>
  <si>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</si>
  <si>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</si>
  <si>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</si>
  <si>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</si>
  <si>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</si>
  <si>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</si>
  <si>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</si>
  <si>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</si>
  <si>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</si>
  <si>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</si>
  <si>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</si>
  <si>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</si>
  <si>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</si>
  <si>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</si>
  <si>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</si>
  <si>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</si>
  <si>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</si>
  <si>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</si>
  <si>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</si>
  <si>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</si>
  <si>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</si>
  <si>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</si>
  <si>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</si>
  <si>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</si>
  <si>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</si>
  <si>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</si>
  <si>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</si>
  <si>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</si>
  <si>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</si>
  <si>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</si>
  <si>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</si>
  <si>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</si>
  <si>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</si>
  <si>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</si>
  <si>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</si>
  <si>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</si>
  <si>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</si>
  <si>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</si>
  <si>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</si>
  <si>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</si>
  <si>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</si>
  <si>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</si>
  <si>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</si>
  <si>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</si>
  <si>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</si>
  <si>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</si>
  <si>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Utility Name Sudbury</t>
  </si>
  <si>
    <t>Reporting period 2002</t>
  </si>
  <si>
    <t xml:space="preserve"> </t>
  </si>
  <si>
    <t>Utility Name:Greater Sudbury</t>
  </si>
  <si>
    <t>Reporting period:2002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</si>
</sst>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22">
      <selection activeCell="D39" sqref="D39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380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454</v>
      </c>
      <c r="C4" s="10"/>
      <c r="D4" s="50" t="s">
        <v>381</v>
      </c>
      <c r="E4" s="10"/>
      <c r="G4" s="10"/>
      <c r="H4" s="10"/>
    </row>
    <row r="5" spans="1:8" ht="13.5" thickBot="1">
      <c r="A5" t="s">
        <v>455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382</v>
      </c>
      <c r="B7" s="3"/>
      <c r="C7" s="45"/>
      <c r="D7" s="3"/>
      <c r="E7" s="3"/>
      <c r="F7" s="3"/>
      <c r="G7" s="3"/>
      <c r="H7" s="3"/>
    </row>
    <row r="8" spans="1:8" ht="12.75">
      <c r="A8" s="3" t="s">
        <v>383</v>
      </c>
      <c r="B8" s="3"/>
      <c r="C8" s="117"/>
      <c r="D8" s="45"/>
      <c r="E8" s="3"/>
      <c r="F8" s="3"/>
      <c r="G8" s="3"/>
      <c r="H8" s="3"/>
    </row>
    <row r="9" spans="1:8" ht="12.75">
      <c r="A9" s="3" t="s">
        <v>384</v>
      </c>
      <c r="C9" s="45"/>
      <c r="D9" s="45"/>
      <c r="E9" s="3"/>
      <c r="F9" s="3"/>
      <c r="G9" s="3"/>
      <c r="H9" s="3"/>
    </row>
    <row r="10" spans="1:8" ht="12.75">
      <c r="A10" s="3" t="s">
        <v>385</v>
      </c>
      <c r="C10" s="45" t="s">
        <v>386</v>
      </c>
      <c r="D10" s="45"/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387</v>
      </c>
      <c r="C12" s="45"/>
      <c r="D12" s="45"/>
      <c r="E12" s="3"/>
      <c r="F12" s="3"/>
      <c r="G12" s="3"/>
    </row>
    <row r="13" spans="1:4" ht="12.75">
      <c r="A13" s="3" t="s">
        <v>388</v>
      </c>
      <c r="C13" s="10" t="s">
        <v>386</v>
      </c>
      <c r="D13" s="10"/>
    </row>
    <row r="14" spans="1:4" ht="12.75">
      <c r="A14" s="3"/>
      <c r="C14" s="10"/>
      <c r="D14" s="10"/>
    </row>
    <row r="15" spans="1:4" ht="12.75">
      <c r="A15" s="4" t="s">
        <v>389</v>
      </c>
      <c r="C15" s="10" t="s">
        <v>390</v>
      </c>
      <c r="D15" s="10"/>
    </row>
    <row r="16" spans="1:3" ht="12.75">
      <c r="A16" s="3"/>
      <c r="C16" s="10"/>
    </row>
    <row r="17" spans="1:3" ht="12.75">
      <c r="A17" s="118" t="s">
        <v>391</v>
      </c>
      <c r="C17" s="10"/>
    </row>
    <row r="18" spans="1:3" ht="12.75">
      <c r="A18" s="119" t="s">
        <v>392</v>
      </c>
      <c r="C18" s="10"/>
    </row>
    <row r="19" spans="1:3" ht="12.75">
      <c r="A19" s="119" t="s">
        <v>393</v>
      </c>
      <c r="C19" s="120"/>
    </row>
    <row r="20" ht="12.75">
      <c r="A20" s="121" t="s">
        <v>394</v>
      </c>
    </row>
    <row r="21" ht="12.75">
      <c r="A21" s="115"/>
    </row>
    <row r="22" spans="1:8" ht="12.75">
      <c r="A22" t="s">
        <v>395</v>
      </c>
      <c r="D22" s="5">
        <v>73815864</v>
      </c>
      <c r="H22" s="5"/>
    </row>
    <row r="24" spans="1:8" ht="12.75">
      <c r="A24" t="s">
        <v>396</v>
      </c>
      <c r="D24" s="122">
        <v>0.5</v>
      </c>
      <c r="H24" s="122"/>
    </row>
    <row r="25" ht="12.75">
      <c r="H25" s="114"/>
    </row>
    <row r="26" spans="1:10" ht="12.75">
      <c r="A26" t="s">
        <v>397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398</v>
      </c>
      <c r="D28" s="122">
        <v>0</v>
      </c>
      <c r="H28" s="126"/>
    </row>
    <row r="29" spans="4:8" ht="12.75">
      <c r="D29" t="s">
        <v>456</v>
      </c>
      <c r="H29" s="114"/>
    </row>
    <row r="30" spans="1:8" ht="12.75">
      <c r="A30" t="s">
        <v>399</v>
      </c>
      <c r="D30" s="122">
        <v>0.0725</v>
      </c>
      <c r="H30" s="126"/>
    </row>
    <row r="31" ht="12.75">
      <c r="H31" s="114"/>
    </row>
    <row r="32" spans="1:8" ht="12.75">
      <c r="A32" t="s">
        <v>400</v>
      </c>
      <c r="D32" s="124">
        <f>D22*((D24*D28)+(D26*D30))</f>
        <v>2675825.07</v>
      </c>
      <c r="H32" s="125"/>
    </row>
    <row r="33" spans="4:8" ht="12.75">
      <c r="D33" s="67"/>
      <c r="H33" s="125"/>
    </row>
    <row r="34" spans="1:11" ht="12.75">
      <c r="A34" t="s">
        <v>401</v>
      </c>
      <c r="D34" s="67">
        <v>2531353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402</v>
      </c>
      <c r="D36" s="124">
        <f>D32-D34</f>
        <v>144472.06999999983</v>
      </c>
      <c r="H36" s="125"/>
      <c r="J36" s="5"/>
      <c r="K36" s="5"/>
    </row>
    <row r="37" spans="1:11" ht="12.75">
      <c r="A37" t="s">
        <v>452</v>
      </c>
      <c r="D37" s="125"/>
      <c r="H37" s="125"/>
      <c r="J37" s="5"/>
      <c r="K37" s="5"/>
    </row>
    <row r="38" spans="1:11" ht="12.75">
      <c r="A38" t="s">
        <v>453</v>
      </c>
      <c r="D38" s="125"/>
      <c r="H38" s="125"/>
      <c r="J38" s="5"/>
      <c r="K38" s="5"/>
    </row>
    <row r="39" spans="1:11" ht="12.75">
      <c r="A39" t="s">
        <v>403</v>
      </c>
      <c r="B39">
        <v>48157</v>
      </c>
      <c r="D39" s="125"/>
      <c r="F39" s="67"/>
      <c r="H39" s="125"/>
      <c r="J39" s="5"/>
      <c r="K39" s="5"/>
    </row>
    <row r="40" spans="1:11" ht="12.75">
      <c r="A40" t="s">
        <v>404</v>
      </c>
      <c r="B40">
        <v>48157</v>
      </c>
      <c r="D40" s="125"/>
      <c r="F40" s="67"/>
      <c r="H40" s="125"/>
      <c r="J40" s="5"/>
      <c r="K40" s="5"/>
    </row>
    <row r="41" spans="1:11" ht="12.75">
      <c r="A41" t="s">
        <v>405</v>
      </c>
      <c r="B41">
        <v>48157</v>
      </c>
      <c r="D41" s="125"/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36907932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0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36907932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2675825.07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2531353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2531353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2675825.07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  <headerFooter alignWithMargins="0">
    <oddFooter>&amp;C2002 PILS REVISED BY OEB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8" sqref="C68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142</v>
      </c>
      <c r="C1" s="46" t="s">
        <v>127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327</v>
      </c>
      <c r="B2" s="2"/>
      <c r="C2" s="47" t="s">
        <v>128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140</v>
      </c>
      <c r="C4" s="24"/>
      <c r="D4" s="35" t="s">
        <v>5</v>
      </c>
      <c r="E4" s="10" t="s">
        <v>219</v>
      </c>
      <c r="F4" s="10" t="s">
        <v>91</v>
      </c>
      <c r="G4" s="38"/>
      <c r="H4" s="35" t="s">
        <v>5</v>
      </c>
      <c r="I4" s="10" t="s">
        <v>220</v>
      </c>
      <c r="J4" s="10" t="s">
        <v>91</v>
      </c>
      <c r="K4" s="34" t="s">
        <v>135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457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458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>
        <v>2531353</v>
      </c>
      <c r="D15" s="28" t="s">
        <v>143</v>
      </c>
      <c r="E15" s="92">
        <f>+G15-C15</f>
        <v>-2531353</v>
      </c>
      <c r="F15" s="10"/>
      <c r="G15" s="70"/>
      <c r="H15" s="35" t="s">
        <v>144</v>
      </c>
      <c r="I15" s="92">
        <f>+K15-G15</f>
        <v>0</v>
      </c>
      <c r="K15" s="100">
        <f>TAXREC!E26</f>
        <v>0</v>
      </c>
      <c r="L15" s="35" t="s">
        <v>145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217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>
        <v>4893000</v>
      </c>
      <c r="D20" s="30" t="s">
        <v>146</v>
      </c>
      <c r="E20" s="92">
        <f aca="true" t="shared" si="0" ref="E20:E28">+G20-C20</f>
        <v>-4893000</v>
      </c>
      <c r="F20" s="5"/>
      <c r="G20" s="70"/>
      <c r="H20" s="39" t="s">
        <v>147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148</v>
      </c>
    </row>
    <row r="21" spans="1:12" ht="12.75">
      <c r="A21" t="s">
        <v>86</v>
      </c>
      <c r="B21" s="10">
        <v>3</v>
      </c>
      <c r="C21" s="64"/>
      <c r="D21" s="30" t="s">
        <v>149</v>
      </c>
      <c r="E21" s="92">
        <f t="shared" si="0"/>
        <v>0</v>
      </c>
      <c r="F21" s="5"/>
      <c r="G21" s="70"/>
      <c r="H21" s="39" t="s">
        <v>150</v>
      </c>
      <c r="I21" s="92">
        <f t="shared" si="1"/>
        <v>0</v>
      </c>
      <c r="J21" s="5"/>
      <c r="K21" s="100">
        <f>TAXREC!E30</f>
        <v>0</v>
      </c>
      <c r="L21" s="35" t="s">
        <v>151</v>
      </c>
    </row>
    <row r="22" spans="1:12" ht="12.75">
      <c r="A22" t="s">
        <v>364</v>
      </c>
      <c r="B22" s="10">
        <v>4</v>
      </c>
      <c r="C22" s="64"/>
      <c r="D22" s="23" t="s">
        <v>152</v>
      </c>
      <c r="E22" s="92">
        <f t="shared" si="0"/>
        <v>0</v>
      </c>
      <c r="F22" s="5"/>
      <c r="G22" s="70"/>
      <c r="H22" s="39" t="s">
        <v>153</v>
      </c>
      <c r="I22" s="92">
        <f t="shared" si="1"/>
        <v>0</v>
      </c>
      <c r="J22" s="5"/>
      <c r="K22" s="100">
        <f>TAXREC!E31</f>
        <v>0</v>
      </c>
      <c r="L22" s="35" t="s">
        <v>154</v>
      </c>
    </row>
    <row r="23" spans="1:12" ht="12.75">
      <c r="A23" t="s">
        <v>365</v>
      </c>
      <c r="B23" s="10">
        <v>5</v>
      </c>
      <c r="C23" s="64"/>
      <c r="D23" s="30" t="s">
        <v>155</v>
      </c>
      <c r="E23" s="92">
        <f t="shared" si="0"/>
        <v>0</v>
      </c>
      <c r="F23" s="5"/>
      <c r="G23" s="70"/>
      <c r="H23" s="39" t="s">
        <v>156</v>
      </c>
      <c r="I23" s="92">
        <f t="shared" si="1"/>
        <v>0</v>
      </c>
      <c r="J23" s="5"/>
      <c r="K23" s="100">
        <f>TAXREC!E32</f>
        <v>0</v>
      </c>
      <c r="L23" s="35" t="s">
        <v>157</v>
      </c>
    </row>
    <row r="24" spans="1:12" ht="12.75">
      <c r="A24" t="s">
        <v>158</v>
      </c>
      <c r="B24" s="10">
        <v>6</v>
      </c>
      <c r="C24" s="64"/>
      <c r="D24" s="30" t="s">
        <v>159</v>
      </c>
      <c r="E24" s="92">
        <f t="shared" si="0"/>
        <v>0</v>
      </c>
      <c r="F24" s="5"/>
      <c r="G24" s="70"/>
      <c r="H24" s="39" t="s">
        <v>160</v>
      </c>
      <c r="I24" s="92">
        <f t="shared" si="1"/>
        <v>0</v>
      </c>
      <c r="J24" s="5"/>
      <c r="K24" s="100">
        <f>TAXREC!E33</f>
        <v>0</v>
      </c>
      <c r="L24" s="35" t="s">
        <v>161</v>
      </c>
    </row>
    <row r="25" spans="1:12" ht="12.75">
      <c r="A25" t="s">
        <v>353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352</v>
      </c>
      <c r="B26" s="10">
        <v>7</v>
      </c>
      <c r="C26" s="64"/>
      <c r="D26" s="30" t="s">
        <v>162</v>
      </c>
      <c r="E26" s="92">
        <f t="shared" si="0"/>
        <v>0</v>
      </c>
      <c r="F26" s="5"/>
      <c r="G26" s="70"/>
      <c r="H26" s="39" t="s">
        <v>163</v>
      </c>
      <c r="I26" s="92">
        <f t="shared" si="1"/>
        <v>0</v>
      </c>
      <c r="J26" s="5"/>
      <c r="K26" s="100">
        <f>TAXREC!E34</f>
        <v>0</v>
      </c>
      <c r="L26" s="35" t="s">
        <v>164</v>
      </c>
    </row>
    <row r="27" spans="1:12" ht="12.75">
      <c r="A27" t="s">
        <v>359</v>
      </c>
      <c r="B27" s="10">
        <v>7</v>
      </c>
      <c r="C27" s="64"/>
      <c r="D27" s="30" t="s">
        <v>162</v>
      </c>
      <c r="E27" s="92">
        <f t="shared" si="0"/>
        <v>0</v>
      </c>
      <c r="F27" s="5"/>
      <c r="G27" s="70"/>
      <c r="H27" s="39" t="s">
        <v>163</v>
      </c>
      <c r="I27" s="92">
        <f t="shared" si="1"/>
        <v>0</v>
      </c>
      <c r="J27" s="5"/>
      <c r="K27" s="100">
        <f>TAXREC!E35</f>
        <v>0</v>
      </c>
      <c r="L27" s="35" t="s">
        <v>164</v>
      </c>
    </row>
    <row r="28" spans="1:12" ht="12.75">
      <c r="A28" t="s">
        <v>422</v>
      </c>
      <c r="B28" s="10">
        <v>7</v>
      </c>
      <c r="C28" s="64"/>
      <c r="D28" s="30" t="s">
        <v>162</v>
      </c>
      <c r="E28" s="92">
        <f t="shared" si="0"/>
        <v>0</v>
      </c>
      <c r="F28" s="5"/>
      <c r="G28" s="70"/>
      <c r="H28" s="39" t="s">
        <v>163</v>
      </c>
      <c r="I28" s="92">
        <f t="shared" si="1"/>
        <v>0</v>
      </c>
      <c r="J28" s="5"/>
      <c r="K28" s="100">
        <f>TAXREC!E84</f>
        <v>0</v>
      </c>
      <c r="L28" s="35" t="s">
        <v>164</v>
      </c>
    </row>
    <row r="29" spans="1:12" ht="12.75">
      <c r="A29" s="15" t="s">
        <v>218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366</v>
      </c>
      <c r="B30" s="10">
        <v>8</v>
      </c>
      <c r="C30" s="64">
        <v>-2903827</v>
      </c>
      <c r="D30" s="30" t="s">
        <v>165</v>
      </c>
      <c r="E30" s="92">
        <f aca="true" t="shared" si="2" ref="E30:E38">+G30-C30</f>
        <v>2903827</v>
      </c>
      <c r="F30" s="5"/>
      <c r="G30" s="70"/>
      <c r="H30" s="39" t="s">
        <v>166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167</v>
      </c>
    </row>
    <row r="31" spans="1:12" ht="12.75">
      <c r="A31" t="s">
        <v>367</v>
      </c>
      <c r="B31" s="10">
        <v>9</v>
      </c>
      <c r="C31" s="64"/>
      <c r="D31" s="30" t="s">
        <v>168</v>
      </c>
      <c r="E31" s="92">
        <f t="shared" si="2"/>
        <v>0</v>
      </c>
      <c r="F31" s="5"/>
      <c r="G31" s="70"/>
      <c r="H31" s="39" t="s">
        <v>169</v>
      </c>
      <c r="I31" s="92">
        <f t="shared" si="3"/>
        <v>0</v>
      </c>
      <c r="J31" s="5"/>
      <c r="K31" s="100">
        <f>TAXREC!E90</f>
        <v>0</v>
      </c>
      <c r="L31" s="35" t="s">
        <v>170</v>
      </c>
    </row>
    <row r="32" spans="1:12" ht="12.75">
      <c r="A32" t="s">
        <v>171</v>
      </c>
      <c r="B32" s="10">
        <v>10</v>
      </c>
      <c r="C32" s="64"/>
      <c r="D32" s="30" t="s">
        <v>172</v>
      </c>
      <c r="E32" s="92">
        <f t="shared" si="2"/>
        <v>0</v>
      </c>
      <c r="F32" s="5"/>
      <c r="G32" s="70"/>
      <c r="H32" s="39" t="s">
        <v>173</v>
      </c>
      <c r="I32" s="92">
        <f t="shared" si="3"/>
        <v>0</v>
      </c>
      <c r="J32" s="5"/>
      <c r="K32" s="100">
        <f>TAXREC!E91</f>
        <v>0</v>
      </c>
      <c r="L32" s="35" t="s">
        <v>174</v>
      </c>
    </row>
    <row r="33" spans="1:12" ht="12.75">
      <c r="A33" t="s">
        <v>158</v>
      </c>
      <c r="B33" s="10">
        <v>11</v>
      </c>
      <c r="C33" s="64"/>
      <c r="D33" s="30" t="s">
        <v>175</v>
      </c>
      <c r="E33" s="92">
        <f t="shared" si="2"/>
        <v>0</v>
      </c>
      <c r="F33" s="5"/>
      <c r="G33" s="70"/>
      <c r="H33" s="39" t="s">
        <v>176</v>
      </c>
      <c r="I33" s="92">
        <f t="shared" si="3"/>
        <v>0</v>
      </c>
      <c r="J33" s="5"/>
      <c r="K33" s="100">
        <f>TAXREC!E92</f>
        <v>0</v>
      </c>
      <c r="L33" s="35" t="s">
        <v>177</v>
      </c>
    </row>
    <row r="34" spans="1:12" ht="12.75">
      <c r="A34" s="110" t="s">
        <v>433</v>
      </c>
      <c r="B34" s="51">
        <v>12</v>
      </c>
      <c r="C34" s="64">
        <f>-REGINFO!D53</f>
        <v>-2531353</v>
      </c>
      <c r="D34" s="30" t="s">
        <v>178</v>
      </c>
      <c r="E34" s="92">
        <f t="shared" si="2"/>
        <v>2531353</v>
      </c>
      <c r="F34" s="5"/>
      <c r="G34" s="70"/>
      <c r="H34" s="39" t="s">
        <v>179</v>
      </c>
      <c r="I34" s="92">
        <f t="shared" si="3"/>
        <v>0</v>
      </c>
      <c r="J34" s="5"/>
      <c r="K34" s="100">
        <f>TAXREC!E93</f>
        <v>0</v>
      </c>
      <c r="L34" s="35" t="s">
        <v>180</v>
      </c>
    </row>
    <row r="35" spans="1:12" ht="12.75">
      <c r="A35" t="s">
        <v>354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352</v>
      </c>
      <c r="B36" s="10">
        <v>13</v>
      </c>
      <c r="C36" s="64"/>
      <c r="D36" s="30" t="s">
        <v>181</v>
      </c>
      <c r="E36" s="92">
        <f t="shared" si="2"/>
        <v>0</v>
      </c>
      <c r="F36" s="5"/>
      <c r="G36" s="70"/>
      <c r="H36" s="39" t="s">
        <v>182</v>
      </c>
      <c r="I36" s="92">
        <f t="shared" si="3"/>
        <v>0</v>
      </c>
      <c r="J36" s="5"/>
      <c r="K36" s="100">
        <f>TAXREC!E94</f>
        <v>0</v>
      </c>
      <c r="L36" s="35" t="s">
        <v>183</v>
      </c>
    </row>
    <row r="37" spans="1:12" ht="12.75">
      <c r="A37" t="s">
        <v>359</v>
      </c>
      <c r="B37" s="10">
        <v>13</v>
      </c>
      <c r="C37" s="64"/>
      <c r="D37" s="30" t="s">
        <v>181</v>
      </c>
      <c r="E37" s="92">
        <f t="shared" si="2"/>
        <v>0</v>
      </c>
      <c r="F37" s="5"/>
      <c r="G37" s="70"/>
      <c r="H37" s="39" t="s">
        <v>182</v>
      </c>
      <c r="I37" s="92">
        <f t="shared" si="3"/>
        <v>0</v>
      </c>
      <c r="J37" s="5"/>
      <c r="K37" s="100">
        <f>TAXREC!E95</f>
        <v>0</v>
      </c>
      <c r="L37" s="35" t="s">
        <v>183</v>
      </c>
    </row>
    <row r="38" spans="1:12" ht="12.75">
      <c r="A38" t="s">
        <v>421</v>
      </c>
      <c r="B38" s="10">
        <v>13</v>
      </c>
      <c r="C38" s="64"/>
      <c r="D38" s="30" t="s">
        <v>181</v>
      </c>
      <c r="E38" s="92">
        <f t="shared" si="2"/>
        <v>0</v>
      </c>
      <c r="F38" s="5"/>
      <c r="G38" s="70"/>
      <c r="H38" s="39" t="s">
        <v>182</v>
      </c>
      <c r="I38" s="92">
        <f t="shared" si="3"/>
        <v>0</v>
      </c>
      <c r="J38" s="5"/>
      <c r="K38" s="100">
        <f>TAXREC!E133</f>
        <v>0</v>
      </c>
      <c r="L38" s="35" t="s">
        <v>183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119</v>
      </c>
      <c r="B40" s="53"/>
      <c r="C40" s="93">
        <f>SUM(C15:C39)</f>
        <v>1989173</v>
      </c>
      <c r="D40" s="42"/>
      <c r="E40" s="93">
        <f>SUM(E15:E39)</f>
        <v>-1989173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120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116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117</v>
      </c>
      <c r="B44" s="10">
        <v>14</v>
      </c>
      <c r="C44" s="71">
        <v>0.3862</v>
      </c>
      <c r="D44" s="30" t="s">
        <v>184</v>
      </c>
      <c r="E44" s="95">
        <f>+G44-C44</f>
        <v>0</v>
      </c>
      <c r="F44" s="5"/>
      <c r="G44" s="72">
        <v>0.3862</v>
      </c>
      <c r="H44" s="39" t="s">
        <v>185</v>
      </c>
      <c r="I44" s="95">
        <f>+K44-G44</f>
        <v>0</v>
      </c>
      <c r="J44" s="5"/>
      <c r="K44" s="101">
        <v>0.3862</v>
      </c>
      <c r="L44" s="35" t="s">
        <v>186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118</v>
      </c>
      <c r="B47" s="10"/>
      <c r="C47" s="93">
        <f>C40*C44</f>
        <v>768218.6126</v>
      </c>
      <c r="D47" s="42"/>
      <c r="E47" s="96">
        <f>+G47-C47</f>
        <v>-768218.6126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133</v>
      </c>
      <c r="B49" s="10">
        <v>15</v>
      </c>
      <c r="C49" s="74"/>
      <c r="D49" s="30" t="s">
        <v>187</v>
      </c>
      <c r="E49" s="92">
        <f>+G49-C49</f>
        <v>0</v>
      </c>
      <c r="F49" s="8"/>
      <c r="G49" s="70"/>
      <c r="H49" s="39" t="s">
        <v>188</v>
      </c>
      <c r="I49" s="92">
        <f>+K49-G49</f>
        <v>0</v>
      </c>
      <c r="J49" s="8"/>
      <c r="K49" s="74"/>
      <c r="L49" s="35" t="s">
        <v>189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134</v>
      </c>
      <c r="B51" s="51"/>
      <c r="C51" s="97">
        <f>+C47-C49</f>
        <v>768218.6126</v>
      </c>
      <c r="D51" s="32"/>
      <c r="E51" s="97">
        <f>+E47-E49</f>
        <v>-768218.6126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>
        <v>64305676</v>
      </c>
      <c r="D59" s="30" t="s">
        <v>190</v>
      </c>
      <c r="E59" s="92">
        <f>+G59-C59</f>
        <v>-64305676</v>
      </c>
      <c r="F59" s="5"/>
      <c r="G59" s="70"/>
      <c r="H59" s="39" t="s">
        <v>191</v>
      </c>
      <c r="I59" s="92">
        <f>+K59-G59</f>
        <v>0</v>
      </c>
      <c r="J59" s="5"/>
      <c r="K59" s="100">
        <f>TAXREC!E228</f>
        <v>0</v>
      </c>
      <c r="L59" s="35" t="s">
        <v>192</v>
      </c>
    </row>
    <row r="60" spans="1:12" ht="12.75">
      <c r="A60" s="4" t="s">
        <v>122</v>
      </c>
      <c r="B60" s="51">
        <v>17</v>
      </c>
      <c r="C60" s="64">
        <v>-5000000</v>
      </c>
      <c r="D60" s="30" t="s">
        <v>193</v>
      </c>
      <c r="E60" s="92">
        <f>+G60-C60</f>
        <v>5000000</v>
      </c>
      <c r="F60" s="5"/>
      <c r="G60" s="70"/>
      <c r="H60" s="39" t="s">
        <v>194</v>
      </c>
      <c r="I60" s="92">
        <f>+K60-G60</f>
        <v>0</v>
      </c>
      <c r="J60" s="5"/>
      <c r="K60" s="100">
        <f>TAXREC!E230</f>
        <v>0</v>
      </c>
      <c r="L60" s="35" t="s">
        <v>195</v>
      </c>
    </row>
    <row r="61" spans="1:12" ht="12.75">
      <c r="A61" s="4" t="s">
        <v>121</v>
      </c>
      <c r="B61" s="51"/>
      <c r="C61" s="93">
        <f>SUM(C59:C60)</f>
        <v>59305676</v>
      </c>
      <c r="D61" s="42"/>
      <c r="E61" s="98">
        <f>SUM(E59:E60)</f>
        <v>-59305676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196</v>
      </c>
      <c r="E63" s="95">
        <f>+G63-C63</f>
        <v>0</v>
      </c>
      <c r="F63" s="5"/>
      <c r="G63" s="72">
        <v>0.003</v>
      </c>
      <c r="H63" s="39" t="s">
        <v>197</v>
      </c>
      <c r="I63" s="95">
        <f>+K63-G63</f>
        <v>0</v>
      </c>
      <c r="J63" s="5"/>
      <c r="K63" s="101">
        <v>0.003</v>
      </c>
      <c r="L63" s="35" t="s">
        <v>198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129</v>
      </c>
      <c r="B65" s="51"/>
      <c r="C65" s="93">
        <f>C61*C63</f>
        <v>177917.028</v>
      </c>
      <c r="D65" s="62"/>
      <c r="E65" s="96">
        <f>+G65-C65</f>
        <v>-177917.028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>
        <v>64305676</v>
      </c>
      <c r="D68" s="30" t="s">
        <v>199</v>
      </c>
      <c r="E68" s="92">
        <f>+G68-C68</f>
        <v>-64305676</v>
      </c>
      <c r="F68" s="8"/>
      <c r="G68" s="70"/>
      <c r="H68" s="39" t="s">
        <v>200</v>
      </c>
      <c r="I68" s="92">
        <f>+K68-G68</f>
        <v>0</v>
      </c>
      <c r="J68" s="8"/>
      <c r="K68" s="100">
        <f>TAXREC!E299</f>
        <v>0</v>
      </c>
      <c r="L68" s="35" t="s">
        <v>201</v>
      </c>
    </row>
    <row r="69" spans="1:12" ht="12.75">
      <c r="A69" s="4" t="s">
        <v>122</v>
      </c>
      <c r="B69" s="51">
        <v>20</v>
      </c>
      <c r="C69" s="64">
        <v>-10000000</v>
      </c>
      <c r="D69" s="30" t="s">
        <v>202</v>
      </c>
      <c r="E69" s="92">
        <f>+G69-C69</f>
        <v>10000000</v>
      </c>
      <c r="F69" s="8"/>
      <c r="G69" s="70"/>
      <c r="H69" s="39" t="s">
        <v>203</v>
      </c>
      <c r="I69" s="92">
        <f>+K69-G69</f>
        <v>0</v>
      </c>
      <c r="J69" s="8"/>
      <c r="K69" s="100">
        <f>TAXREC!E301</f>
        <v>0</v>
      </c>
      <c r="L69" s="35" t="s">
        <v>204</v>
      </c>
    </row>
    <row r="70" spans="1:12" ht="12.75">
      <c r="A70" s="4" t="s">
        <v>121</v>
      </c>
      <c r="B70" s="51"/>
      <c r="C70" s="93">
        <f>SUM(C68:C69)</f>
        <v>54305676</v>
      </c>
      <c r="D70" s="42"/>
      <c r="E70" s="98">
        <f>SUM(E68:E69)</f>
        <v>-54305676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205</v>
      </c>
      <c r="E72" s="95">
        <f>+G72-C72</f>
        <v>0</v>
      </c>
      <c r="F72" s="8"/>
      <c r="G72" s="101">
        <v>0.00225</v>
      </c>
      <c r="H72" s="39" t="s">
        <v>206</v>
      </c>
      <c r="I72" s="95">
        <f>+K72-G72</f>
        <v>0</v>
      </c>
      <c r="J72" s="8"/>
      <c r="K72" s="101">
        <v>0.00225</v>
      </c>
      <c r="L72" s="35" t="s">
        <v>207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123</v>
      </c>
      <c r="B74" s="51"/>
      <c r="C74" s="102">
        <f>+C70*C72</f>
        <v>122187.771</v>
      </c>
      <c r="D74" s="30"/>
      <c r="E74" s="92">
        <f>+G74-C74</f>
        <v>-122187.771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-22278.7376</v>
      </c>
      <c r="D75" s="30" t="s">
        <v>208</v>
      </c>
      <c r="E75" s="92">
        <f>+G75-C75</f>
        <v>22278.7376</v>
      </c>
      <c r="F75" s="8"/>
      <c r="G75" s="100">
        <f>(G40*0.0112)*-1</f>
        <v>0</v>
      </c>
      <c r="H75" s="39" t="s">
        <v>209</v>
      </c>
      <c r="I75" s="92">
        <f>+K75-G75</f>
        <v>0</v>
      </c>
      <c r="J75" s="8"/>
      <c r="K75" s="100">
        <f>(0.0112*K40)*-1</f>
        <v>0</v>
      </c>
      <c r="L75" s="35" t="s">
        <v>210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124</v>
      </c>
      <c r="B77" s="51"/>
      <c r="C77" s="93">
        <f>SUM(C74:C76)</f>
        <v>99909.03339999999</v>
      </c>
      <c r="D77" s="31"/>
      <c r="E77" s="96">
        <f>SUM(E74:E76)</f>
        <v>-99909.03339999999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349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125</v>
      </c>
      <c r="B82" s="10">
        <v>23</v>
      </c>
      <c r="C82" s="102">
        <f>C51/(1-(C44-0.0112))</f>
        <v>1229149.78016</v>
      </c>
      <c r="D82" s="30" t="s">
        <v>211</v>
      </c>
      <c r="E82" s="92">
        <f>+G82-C82</f>
        <v>-1229149.78016</v>
      </c>
      <c r="F82" s="5"/>
      <c r="G82" s="100">
        <f>G51/(1-G44)</f>
        <v>0</v>
      </c>
      <c r="H82" s="39" t="s">
        <v>212</v>
      </c>
      <c r="I82" s="92">
        <f>+K82-G82</f>
        <v>0</v>
      </c>
      <c r="J82" s="5"/>
      <c r="K82" s="100"/>
      <c r="L82" s="35" t="s">
        <v>132</v>
      </c>
    </row>
    <row r="83" spans="1:12" ht="12.75">
      <c r="A83" t="s">
        <v>126</v>
      </c>
      <c r="B83" s="10">
        <v>24</v>
      </c>
      <c r="C83" s="102">
        <f>C77/(1-(C44-0.0112))</f>
        <v>159854.45343999998</v>
      </c>
      <c r="D83" s="30" t="s">
        <v>213</v>
      </c>
      <c r="E83" s="92">
        <f>+G83-C83</f>
        <v>-159854.45343999998</v>
      </c>
      <c r="F83" s="5"/>
      <c r="G83" s="100">
        <f>G77/(1-(G44-0.0112))</f>
        <v>0</v>
      </c>
      <c r="H83" s="39" t="s">
        <v>214</v>
      </c>
      <c r="I83" s="92">
        <f>+K83-G83</f>
        <v>0</v>
      </c>
      <c r="J83" s="5"/>
      <c r="K83" s="100"/>
      <c r="L83" s="35" t="s">
        <v>132</v>
      </c>
    </row>
    <row r="84" spans="1:12" ht="12.75">
      <c r="A84" t="s">
        <v>89</v>
      </c>
      <c r="B84" s="10">
        <v>25</v>
      </c>
      <c r="C84" s="102">
        <f>C65</f>
        <v>177917.028</v>
      </c>
      <c r="D84" s="30" t="s">
        <v>215</v>
      </c>
      <c r="E84" s="92">
        <f>+G84-C84</f>
        <v>-177917.028</v>
      </c>
      <c r="F84" s="5"/>
      <c r="G84" s="100">
        <f>G65</f>
        <v>0</v>
      </c>
      <c r="H84" s="39" t="s">
        <v>216</v>
      </c>
      <c r="I84" s="92">
        <f>+K84-G84</f>
        <v>0</v>
      </c>
      <c r="J84" s="5"/>
      <c r="K84" s="100"/>
      <c r="L84" s="35" t="s">
        <v>132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131</v>
      </c>
      <c r="B87" s="51"/>
      <c r="C87" s="97">
        <f>SUM(C82:C85)</f>
        <v>1566921.2616</v>
      </c>
      <c r="D87" s="41"/>
      <c r="E87" s="99">
        <f>SUM(E82:E85)</f>
        <v>-1566921.2616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130</v>
      </c>
      <c r="C92" s="67"/>
      <c r="E92" s="58"/>
      <c r="I92" s="155" t="s">
        <v>451</v>
      </c>
      <c r="K92" s="58"/>
    </row>
    <row r="93" spans="1:11" ht="12.75">
      <c r="A93" t="s">
        <v>350</v>
      </c>
      <c r="C93" s="67"/>
      <c r="E93" s="58"/>
      <c r="I93" s="67"/>
      <c r="K93" s="58"/>
    </row>
    <row r="94" spans="1:11" ht="12.75">
      <c r="A94" t="s">
        <v>351</v>
      </c>
      <c r="C94" s="67"/>
      <c r="E94" s="58"/>
      <c r="I94" s="67"/>
      <c r="J94" s="120"/>
      <c r="K94" s="58"/>
    </row>
    <row r="95" spans="1:11" ht="12.75">
      <c r="A95" t="s">
        <v>374</v>
      </c>
      <c r="B95" s="10">
        <v>1</v>
      </c>
      <c r="C95" s="67"/>
      <c r="E95" s="69"/>
      <c r="G95" s="67"/>
      <c r="I95" s="67"/>
      <c r="J95" s="120" t="s">
        <v>372</v>
      </c>
      <c r="K95" s="67"/>
    </row>
    <row r="96" spans="1:11" ht="12.75">
      <c r="A96" t="s">
        <v>370</v>
      </c>
      <c r="B96" s="10">
        <v>2</v>
      </c>
      <c r="C96" s="67"/>
      <c r="E96" s="69"/>
      <c r="G96" s="67"/>
      <c r="I96" s="67"/>
      <c r="J96" s="120" t="s">
        <v>372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372</v>
      </c>
      <c r="K97" s="67"/>
    </row>
    <row r="98" spans="1:11" ht="12.75">
      <c r="A98" t="s">
        <v>364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365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158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375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376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372</v>
      </c>
      <c r="K103" s="67"/>
    </row>
    <row r="104" spans="1:11" ht="12.75">
      <c r="A104" t="s">
        <v>371</v>
      </c>
      <c r="B104" s="10">
        <v>8</v>
      </c>
      <c r="C104" s="67"/>
      <c r="E104" s="67"/>
      <c r="G104" s="67"/>
      <c r="I104" s="125"/>
      <c r="J104" s="120" t="s">
        <v>372</v>
      </c>
      <c r="K104" s="67"/>
    </row>
    <row r="105" spans="1:11" ht="12.75">
      <c r="A105" t="s">
        <v>367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171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158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377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378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372</v>
      </c>
      <c r="K111" s="67"/>
    </row>
    <row r="112" spans="1:11" ht="12.75">
      <c r="A112" t="s">
        <v>133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379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-2675825.07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-2675825.07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2675825.07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2675825.07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headerFooter alignWithMargins="0">
    <oddHeader>&amp;CZero Reg Income</oddHeader>
    <oddFooter>&amp;L&amp;D&amp;C2002 PILS RECONCILIATION</oddFooter>
  </headerFooter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287">
      <selection activeCell="C15" sqref="C15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443</v>
      </c>
      <c r="B1" t="s">
        <v>142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325</v>
      </c>
      <c r="C2" s="10" t="s">
        <v>322</v>
      </c>
      <c r="D2" s="10" t="s">
        <v>138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139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114</v>
      </c>
      <c r="B7" s="45"/>
      <c r="C7" s="82"/>
      <c r="D7" s="82"/>
      <c r="E7" s="82"/>
      <c r="F7" s="45"/>
      <c r="G7" s="3"/>
      <c r="H7" s="3"/>
    </row>
    <row r="8" spans="1:8" ht="12.75">
      <c r="A8" t="s">
        <v>115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368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369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361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362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363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344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345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346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347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348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373</v>
      </c>
      <c r="B24" s="80">
        <v>9</v>
      </c>
      <c r="C24" s="127"/>
      <c r="D24" s="128"/>
      <c r="E24" s="129">
        <f t="shared" si="0"/>
        <v>0</v>
      </c>
      <c r="F24" s="13"/>
      <c r="G24" s="13" t="s">
        <v>360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145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355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148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151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154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157</v>
      </c>
    </row>
    <row r="33" spans="1:6" ht="12.75">
      <c r="A33" t="s">
        <v>137</v>
      </c>
      <c r="B33" s="10"/>
      <c r="C33" s="133"/>
      <c r="D33" s="133"/>
      <c r="E33" s="129">
        <f t="shared" si="1"/>
        <v>0</v>
      </c>
      <c r="F33" s="10" t="s">
        <v>161</v>
      </c>
    </row>
    <row r="34" spans="1:6" ht="12.75">
      <c r="A34" t="s">
        <v>375</v>
      </c>
      <c r="C34" s="67"/>
      <c r="D34" s="67"/>
      <c r="E34" s="129">
        <f t="shared" si="1"/>
        <v>0</v>
      </c>
      <c r="F34" s="10" t="s">
        <v>164</v>
      </c>
    </row>
    <row r="35" spans="1:6" ht="12.75">
      <c r="A35" t="s">
        <v>376</v>
      </c>
      <c r="C35" s="67"/>
      <c r="D35" s="67"/>
      <c r="E35" s="129">
        <f t="shared" si="1"/>
        <v>0</v>
      </c>
      <c r="F35" s="10" t="s">
        <v>164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356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164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164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164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164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164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164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164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164</v>
      </c>
    </row>
    <row r="46" spans="1:6" ht="12.75">
      <c r="A46" t="s">
        <v>335</v>
      </c>
      <c r="B46" s="10"/>
      <c r="C46" s="67"/>
      <c r="D46" s="67"/>
      <c r="E46" s="129">
        <f t="shared" si="2"/>
        <v>0</v>
      </c>
      <c r="F46" s="10" t="s">
        <v>164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164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164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164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164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164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164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164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164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164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164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164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164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164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164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164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164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164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164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164</v>
      </c>
    </row>
    <row r="67" spans="1:6" ht="12.75">
      <c r="A67" t="s">
        <v>336</v>
      </c>
      <c r="C67" s="67"/>
      <c r="D67" s="67"/>
      <c r="E67" s="129">
        <f t="shared" si="2"/>
        <v>0</v>
      </c>
      <c r="F67" s="10" t="s">
        <v>164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164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164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164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164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164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164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164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164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164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164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164</v>
      </c>
    </row>
    <row r="79" spans="1:6" ht="12.75">
      <c r="A79" t="s">
        <v>330</v>
      </c>
      <c r="C79" s="67"/>
      <c r="D79" s="67"/>
      <c r="E79" s="129">
        <f t="shared" si="2"/>
        <v>0</v>
      </c>
      <c r="F79" s="10" t="s">
        <v>164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164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164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328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164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357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167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170</v>
      </c>
    </row>
    <row r="91" spans="1:6" ht="12.75">
      <c r="A91" t="s">
        <v>136</v>
      </c>
      <c r="B91" s="10"/>
      <c r="C91" s="67"/>
      <c r="D91" s="67"/>
      <c r="E91" s="129">
        <f t="shared" si="3"/>
        <v>0</v>
      </c>
      <c r="F91" s="10" t="s">
        <v>174</v>
      </c>
    </row>
    <row r="92" spans="1:6" ht="12.75">
      <c r="A92" t="s">
        <v>342</v>
      </c>
      <c r="B92" s="10"/>
      <c r="C92" s="67"/>
      <c r="D92" s="67"/>
      <c r="E92" s="129">
        <f t="shared" si="3"/>
        <v>0</v>
      </c>
      <c r="F92" s="10" t="s">
        <v>177</v>
      </c>
    </row>
    <row r="93" spans="1:6" ht="12.75">
      <c r="A93" s="4" t="s">
        <v>343</v>
      </c>
      <c r="B93" s="10"/>
      <c r="C93" s="67"/>
      <c r="D93" s="67"/>
      <c r="E93" s="129">
        <f t="shared" si="3"/>
        <v>0</v>
      </c>
      <c r="F93" s="10" t="s">
        <v>180</v>
      </c>
    </row>
    <row r="94" spans="1:6" ht="12.75">
      <c r="A94" s="4" t="s">
        <v>377</v>
      </c>
      <c r="B94" s="10"/>
      <c r="C94" s="67"/>
      <c r="D94" s="67"/>
      <c r="E94" s="129">
        <f t="shared" si="3"/>
        <v>0</v>
      </c>
      <c r="F94" s="10" t="s">
        <v>183</v>
      </c>
    </row>
    <row r="95" spans="1:6" ht="12.75">
      <c r="A95" s="4" t="s">
        <v>378</v>
      </c>
      <c r="B95" s="10"/>
      <c r="C95" s="67"/>
      <c r="D95" s="67"/>
      <c r="E95" s="129">
        <f t="shared" si="3"/>
        <v>0</v>
      </c>
      <c r="F95" s="10" t="s">
        <v>183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358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183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183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183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183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183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183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183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183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183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183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183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183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183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183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183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183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183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183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183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183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183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183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183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183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183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183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183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183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183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183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183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329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183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221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222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223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224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225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226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227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228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229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230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231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232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233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234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235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236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237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238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239</v>
      </c>
      <c r="B165" s="10"/>
      <c r="C165" s="67"/>
      <c r="D165" s="67"/>
      <c r="E165" s="67"/>
      <c r="F165" s="10"/>
    </row>
    <row r="166" spans="1:6" ht="12.75">
      <c r="A166" t="s">
        <v>240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241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242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243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323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244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245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246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247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248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249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250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251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252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253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254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255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256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257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258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259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260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261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262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263</v>
      </c>
      <c r="B200" s="10"/>
      <c r="C200" s="5"/>
      <c r="D200" s="5"/>
      <c r="E200" s="5"/>
      <c r="F200" s="10"/>
    </row>
    <row r="201" spans="1:6" ht="12.75">
      <c r="A201" t="s">
        <v>264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265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266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267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268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269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270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271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272</v>
      </c>
      <c r="B209" s="10"/>
      <c r="C209" s="67"/>
      <c r="D209" s="67"/>
      <c r="E209" s="129">
        <f t="shared" si="8"/>
        <v>0</v>
      </c>
    </row>
    <row r="210" spans="1:5" ht="12.75">
      <c r="A210" t="s">
        <v>273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274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275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324</v>
      </c>
      <c r="B216" s="10"/>
      <c r="C216" s="67"/>
      <c r="D216" s="67"/>
      <c r="E216" s="67"/>
      <c r="F216" s="10"/>
    </row>
    <row r="217" spans="1:6" ht="12.75">
      <c r="A217" t="s">
        <v>276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141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277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278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279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280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281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192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282</v>
      </c>
      <c r="B230" s="10"/>
      <c r="C230" s="67"/>
      <c r="D230" s="67"/>
      <c r="E230" s="129">
        <f>+C230+D230</f>
        <v>0</v>
      </c>
      <c r="F230" s="10" t="s">
        <v>195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283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284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198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332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331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309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285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286</v>
      </c>
      <c r="B247" s="10"/>
      <c r="C247" s="5"/>
      <c r="D247" s="5"/>
      <c r="E247" s="5"/>
      <c r="F247" s="10"/>
    </row>
    <row r="248" spans="1:6" ht="12.75">
      <c r="A248" t="s">
        <v>287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288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289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290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291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292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293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294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295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296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297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298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299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300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301</v>
      </c>
      <c r="B265" s="10"/>
      <c r="C265" s="67"/>
      <c r="D265" s="67"/>
      <c r="E265" s="67"/>
      <c r="F265" s="10"/>
    </row>
    <row r="266" spans="1:6" ht="12.75">
      <c r="A266" t="s">
        <v>302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303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304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305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306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307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308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310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311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312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313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314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315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316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317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318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319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320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201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321</v>
      </c>
      <c r="B301" s="10"/>
      <c r="C301" s="67"/>
      <c r="D301" s="67"/>
      <c r="E301" s="129">
        <f>+C301+D301</f>
        <v>0</v>
      </c>
      <c r="F301" s="10" t="s">
        <v>204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333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207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334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331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339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337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338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340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341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nancyw</cp:lastModifiedBy>
  <cp:lastPrinted>2002-07-16T19:21:59Z</cp:lastPrinted>
  <dcterms:created xsi:type="dcterms:W3CDTF">2001-11-07T16:15:53Z</dcterms:created>
  <dcterms:modified xsi:type="dcterms:W3CDTF">2011-10-12T15:52:34Z</dcterms:modified>
  <cp:category/>
  <cp:version/>
  <cp:contentType/>
  <cp:contentStatus/>
</cp:coreProperties>
</file>