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1"/>
  </bookViews>
  <sheets>
    <sheet name="PILS &amp; PILS PROXY" sheetId="1" r:id="rId1"/>
    <sheet name="monthly recovery" sheetId="2" r:id="rId2"/>
    <sheet name="Service Charges" sheetId="3" r:id="rId3"/>
    <sheet name="Volumetric" sheetId="4" r:id="rId4"/>
  </sheets>
  <definedNames>
    <definedName name="_xlnm.Print_Titles" localSheetId="1">'monthly recovery'!$1:$2</definedName>
    <definedName name="_xlnm.Print_Titles" localSheetId="2">'Service Charges'!$1:$1</definedName>
    <definedName name="_xlnm.Print_Titles" localSheetId="3">'Volumetric'!$1:$1</definedName>
  </definedNames>
  <calcPr fullCalcOnLoad="1"/>
</workbook>
</file>

<file path=xl/sharedStrings.xml><?xml version="1.0" encoding="utf-8"?>
<sst xmlns="http://schemas.openxmlformats.org/spreadsheetml/2006/main" count="2466" uniqueCount="103">
  <si>
    <t>BILYYMM</t>
  </si>
  <si>
    <t>BILSERV</t>
  </si>
  <si>
    <t>BILRSP</t>
  </si>
  <si>
    <t>BILRATE</t>
  </si>
  <si>
    <t>BILSSEQ</t>
  </si>
  <si>
    <t>BILCHGID</t>
  </si>
  <si>
    <t>BILCLASS</t>
  </si>
  <si>
    <t>BILBLKCHG</t>
  </si>
  <si>
    <t>BILMSIZ</t>
  </si>
  <si>
    <t>USAGE</t>
  </si>
  <si>
    <t>REVENUE</t>
  </si>
  <si>
    <t>KW</t>
  </si>
  <si>
    <t>RARDES</t>
  </si>
  <si>
    <t>CHGDESC</t>
  </si>
  <si>
    <t/>
  </si>
  <si>
    <t>GE0</t>
  </si>
  <si>
    <t>GE0FIX</t>
  </si>
  <si>
    <t>FIXD</t>
  </si>
  <si>
    <t>SM CM 2TIER PB</t>
  </si>
  <si>
    <t>Monthly Customer Charge</t>
  </si>
  <si>
    <t>GE0DIS</t>
  </si>
  <si>
    <t>FCA</t>
  </si>
  <si>
    <t>Local Delivery</t>
  </si>
  <si>
    <t>RE0</t>
  </si>
  <si>
    <t>RE0FIX</t>
  </si>
  <si>
    <t>RESID 2 TIER PB</t>
  </si>
  <si>
    <t>RE0DIS</t>
  </si>
  <si>
    <t>SL</t>
  </si>
  <si>
    <t>DEW</t>
  </si>
  <si>
    <t>DCHG</t>
  </si>
  <si>
    <t>PCA</t>
  </si>
  <si>
    <t>GEU</t>
  </si>
  <si>
    <t>GEN UNMETERED 2TIER</t>
  </si>
  <si>
    <t>0001</t>
  </si>
  <si>
    <t>GE5</t>
  </si>
  <si>
    <t>LG CM 2TIER PB</t>
  </si>
  <si>
    <t>GE8</t>
  </si>
  <si>
    <t>REU</t>
  </si>
  <si>
    <t>RES UNMETERED 2TIER</t>
  </si>
  <si>
    <t>GEUFIX</t>
  </si>
  <si>
    <t>GE5FIX</t>
  </si>
  <si>
    <t>0000</t>
  </si>
  <si>
    <t>GE5DIS</t>
  </si>
  <si>
    <t>GE8FIX</t>
  </si>
  <si>
    <t>L1</t>
  </si>
  <si>
    <t>L-S/C</t>
  </si>
  <si>
    <t>175 UNMETERD NO POLE</t>
  </si>
  <si>
    <t>L-DIST</t>
  </si>
  <si>
    <t>L3</t>
  </si>
  <si>
    <t>100 UNMETERD NO POLE</t>
  </si>
  <si>
    <t>L-D100</t>
  </si>
  <si>
    <t>L6</t>
  </si>
  <si>
    <t>100 UNMTRD WITH POLE</t>
  </si>
  <si>
    <t>L7</t>
  </si>
  <si>
    <t>175 UNMTRD WITH POLE</t>
  </si>
  <si>
    <t>L9</t>
  </si>
  <si>
    <t>C.O. UNMTRD 100 WATT</t>
  </si>
  <si>
    <t>DES</t>
  </si>
  <si>
    <t>DESFIX</t>
  </si>
  <si>
    <t>GE9</t>
  </si>
  <si>
    <t>GE9FIX</t>
  </si>
  <si>
    <t>STREET LGT 2TIER</t>
  </si>
  <si>
    <t>L10</t>
  </si>
  <si>
    <t>C.O. 400 WATT W/POLE</t>
  </si>
  <si>
    <t>L-D400</t>
  </si>
  <si>
    <t>L11</t>
  </si>
  <si>
    <t>C.O. 250 WATT</t>
  </si>
  <si>
    <t>L-D250</t>
  </si>
  <si>
    <t>GE1</t>
  </si>
  <si>
    <t>LG CM INTVL 2TIER PB</t>
  </si>
  <si>
    <t>S/L Monthly Customer Charge</t>
  </si>
  <si>
    <t>Res</t>
  </si>
  <si>
    <t>Sent</t>
  </si>
  <si>
    <t>&lt;50</t>
  </si>
  <si>
    <t>Street</t>
  </si>
  <si>
    <t>&gt;50</t>
  </si>
  <si>
    <t>take half</t>
  </si>
  <si>
    <t>Dist Sent Lgts</t>
  </si>
  <si>
    <t>ACTUAL COLLECTION</t>
  </si>
  <si>
    <t>RESID</t>
  </si>
  <si>
    <t>RESIDENCE</t>
  </si>
  <si>
    <t>GS&lt;50</t>
  </si>
  <si>
    <t>GS&gt;50</t>
  </si>
  <si>
    <t>STREET L</t>
  </si>
  <si>
    <t>SENT L</t>
  </si>
  <si>
    <t>CONTROL</t>
  </si>
  <si>
    <t>VOLUM</t>
  </si>
  <si>
    <t>SERVICE</t>
  </si>
  <si>
    <t>GL</t>
  </si>
  <si>
    <t>LESS: ADJUSTMENT</t>
  </si>
  <si>
    <t>TOTAL GL</t>
  </si>
  <si>
    <t>STAT (KWH/KW)</t>
  </si>
  <si>
    <t>Base Rates</t>
  </si>
  <si>
    <t>2001 PILS</t>
  </si>
  <si>
    <t>2002 PILS Proxy</t>
  </si>
  <si>
    <t>Transition Costs</t>
  </si>
  <si>
    <t>Total Rate</t>
  </si>
  <si>
    <t>TEST</t>
  </si>
  <si>
    <t>BRANTFORD POWER INC.</t>
  </si>
  <si>
    <t>2001 PILS &amp; 2002 PILS PROXY RECOVERIES</t>
  </si>
  <si>
    <t>2002 PILS PROXY</t>
  </si>
  <si>
    <t>TOTAL</t>
  </si>
  <si>
    <t>Unmetered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</si>
</sst>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0"/>
    <numFmt numFmtId="167" formatCode="_(* #,##0.0000_);_(* \(#,##0.0000\);_(* &quot;-&quot;??_);_(@_)"/>
    <numFmt numFmtId="168" formatCode="0.000000"/>
    <numFmt numFmtId="169" formatCode="_(* #,##0.00000000_);_(* \(#,##0.00000000\);_(* &quot;-&quot;??????_);_(@_)"/>
    <numFmt numFmtId="170" formatCode="_-* #,##0.00_-;\-* #,##0.00_-;_-* &quot;-&quot;??_-;_-@_-"/>
    <numFmt numFmtId="171" formatCode="_(* #,##0.00000000_);_(* \(#,##0.00000000\);_(* &quot;-&quot;??_);_(@_)"/>
    <numFmt numFmtId="172" formatCode="mmmm\-yy"/>
  </numFmts>
  <fonts count="43">
    <font>
      <sz val="10"/>
      <name val="Times New Roman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0"/>
    </font>
    <font>
      <b/>
      <u val="single"/>
      <sz val="8"/>
      <name val="Arial"/>
      <family val="2"/>
    </font>
    <font>
      <sz val="8"/>
      <name val="Times New Roman"/>
      <family val="0"/>
    </font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4" fontId="0" fillId="0" borderId="0" xfId="44" applyFont="1" applyAlignment="1">
      <alignment/>
    </xf>
    <xf numFmtId="165" fontId="0" fillId="0" borderId="0" xfId="42" applyNumberFormat="1" applyFont="1" applyAlignment="1">
      <alignment/>
    </xf>
    <xf numFmtId="0" fontId="1" fillId="0" borderId="0" xfId="0" applyFont="1" applyAlignment="1">
      <alignment/>
    </xf>
    <xf numFmtId="165" fontId="0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4" fillId="33" borderId="0" xfId="42" applyFont="1" applyFill="1" applyAlignment="1">
      <alignment/>
    </xf>
    <xf numFmtId="43" fontId="4" fillId="0" borderId="0" xfId="42" applyFont="1" applyAlignment="1">
      <alignment/>
    </xf>
    <xf numFmtId="43" fontId="4" fillId="0" borderId="11" xfId="42" applyFont="1" applyBorder="1" applyAlignment="1">
      <alignment/>
    </xf>
    <xf numFmtId="43" fontId="4" fillId="0" borderId="11" xfId="42" applyFont="1" applyBorder="1" applyAlignment="1">
      <alignment/>
    </xf>
    <xf numFmtId="166" fontId="0" fillId="0" borderId="0" xfId="0" applyNumberFormat="1" applyAlignment="1">
      <alignment/>
    </xf>
    <xf numFmtId="167" fontId="4" fillId="0" borderId="0" xfId="42" applyNumberFormat="1" applyFon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10" xfId="0" applyBorder="1" applyAlignment="1">
      <alignment/>
    </xf>
    <xf numFmtId="43" fontId="4" fillId="0" borderId="10" xfId="42" applyFont="1" applyBorder="1" applyAlignment="1">
      <alignment/>
    </xf>
    <xf numFmtId="43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170" fontId="4" fillId="0" borderId="13" xfId="42" applyNumberFormat="1" applyFont="1" applyBorder="1" applyAlignment="1">
      <alignment/>
    </xf>
    <xf numFmtId="0" fontId="0" fillId="0" borderId="14" xfId="0" applyBorder="1" applyAlignment="1">
      <alignment/>
    </xf>
    <xf numFmtId="170" fontId="4" fillId="0" borderId="0" xfId="42" applyNumberFormat="1" applyFont="1" applyBorder="1" applyAlignment="1">
      <alignment/>
    </xf>
    <xf numFmtId="0" fontId="0" fillId="0" borderId="15" xfId="0" applyBorder="1" applyAlignment="1">
      <alignment/>
    </xf>
    <xf numFmtId="170" fontId="4" fillId="0" borderId="11" xfId="42" applyNumberFormat="1" applyFont="1" applyBorder="1" applyAlignment="1">
      <alignment/>
    </xf>
    <xf numFmtId="0" fontId="0" fillId="0" borderId="16" xfId="0" applyBorder="1" applyAlignment="1">
      <alignment/>
    </xf>
    <xf numFmtId="43" fontId="0" fillId="0" borderId="16" xfId="42" applyFont="1" applyBorder="1" applyAlignment="1">
      <alignment/>
    </xf>
    <xf numFmtId="172" fontId="2" fillId="0" borderId="0" xfId="0" applyNumberFormat="1" applyFont="1" applyAlignment="1">
      <alignment horizontal="left"/>
    </xf>
    <xf numFmtId="44" fontId="0" fillId="33" borderId="0" xfId="44" applyFont="1" applyFill="1" applyAlignment="1">
      <alignment/>
    </xf>
    <xf numFmtId="44" fontId="0" fillId="33" borderId="10" xfId="44" applyFont="1" applyFill="1" applyBorder="1" applyAlignment="1">
      <alignment/>
    </xf>
    <xf numFmtId="44" fontId="0" fillId="33" borderId="10" xfId="44" applyFont="1" applyFill="1" applyBorder="1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 horizontal="center"/>
    </xf>
    <xf numFmtId="172" fontId="0" fillId="0" borderId="0" xfId="0" applyNumberFormat="1" applyAlignment="1">
      <alignment horizontal="left"/>
    </xf>
    <xf numFmtId="172" fontId="1" fillId="0" borderId="0" xfId="0" applyNumberFormat="1" applyFont="1" applyAlignment="1">
      <alignment horizontal="left"/>
    </xf>
    <xf numFmtId="43" fontId="0" fillId="0" borderId="17" xfId="42" applyFont="1" applyBorder="1" applyAlignment="1">
      <alignment/>
    </xf>
    <xf numFmtId="43" fontId="0" fillId="0" borderId="0" xfId="42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7" fillId="0" borderId="0" xfId="42" applyFont="1" applyAlignment="1">
      <alignment/>
    </xf>
    <xf numFmtId="43" fontId="7" fillId="0" borderId="11" xfId="42" applyFont="1" applyBorder="1" applyAlignment="1">
      <alignment/>
    </xf>
    <xf numFmtId="170" fontId="7" fillId="0" borderId="18" xfId="0" applyNumberFormat="1" applyFont="1" applyBorder="1" applyAlignment="1">
      <alignment/>
    </xf>
    <xf numFmtId="170" fontId="8" fillId="0" borderId="19" xfId="0" applyNumberFormat="1" applyFont="1" applyBorder="1" applyAlignment="1">
      <alignment/>
    </xf>
    <xf numFmtId="170" fontId="8" fillId="0" borderId="20" xfId="0" applyNumberFormat="1" applyFont="1" applyBorder="1" applyAlignment="1">
      <alignment/>
    </xf>
    <xf numFmtId="43" fontId="6" fillId="0" borderId="16" xfId="42" applyFont="1" applyBorder="1" applyAlignment="1">
      <alignment/>
    </xf>
    <xf numFmtId="43" fontId="7" fillId="33" borderId="0" xfId="42" applyFont="1" applyFill="1" applyAlignment="1">
      <alignment/>
    </xf>
    <xf numFmtId="44" fontId="0" fillId="0" borderId="0" xfId="44" applyFont="1" applyFill="1" applyAlignment="1">
      <alignment/>
    </xf>
    <xf numFmtId="170" fontId="8" fillId="34" borderId="19" xfId="0" applyNumberFormat="1" applyFont="1" applyFill="1" applyBorder="1" applyAlignment="1">
      <alignment/>
    </xf>
    <xf numFmtId="0" fontId="0" fillId="34" borderId="14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15" sqref="B15"/>
    </sheetView>
  </sheetViews>
  <sheetFormatPr defaultColWidth="9.33203125" defaultRowHeight="12.75"/>
  <cols>
    <col min="1" max="1" width="20" style="33" customWidth="1"/>
    <col min="2" max="4" width="19.66015625" style="31" customWidth="1"/>
  </cols>
  <sheetData>
    <row r="1" ht="12.75">
      <c r="A1" s="34" t="s">
        <v>98</v>
      </c>
    </row>
    <row r="2" ht="12.75">
      <c r="A2" s="34" t="s">
        <v>99</v>
      </c>
    </row>
    <row r="4" spans="2:4" ht="12.75">
      <c r="B4" s="32" t="s">
        <v>93</v>
      </c>
      <c r="C4" s="32" t="s">
        <v>100</v>
      </c>
      <c r="D4" s="32" t="s">
        <v>101</v>
      </c>
    </row>
    <row r="5" spans="2:4" ht="12.75">
      <c r="B5" s="36"/>
      <c r="C5" s="36"/>
      <c r="D5" s="36"/>
    </row>
    <row r="6" spans="1:4" ht="12.75">
      <c r="A6" s="33">
        <v>37346</v>
      </c>
      <c r="B6" s="31">
        <f>+'monthly recovery'!N36</f>
        <v>16301.799999999997</v>
      </c>
      <c r="C6" s="31">
        <f>+'monthly recovery'!N37</f>
        <v>54288.899999999994</v>
      </c>
      <c r="D6" s="31">
        <f>SUM(B6:C6)</f>
        <v>70590.7</v>
      </c>
    </row>
    <row r="7" spans="1:4" ht="12.75">
      <c r="A7" s="33">
        <v>37376</v>
      </c>
      <c r="B7" s="31">
        <f>+'monthly recovery'!N54</f>
        <v>29333.92</v>
      </c>
      <c r="C7" s="31">
        <f>+'monthly recovery'!N55</f>
        <v>97688.95000000003</v>
      </c>
      <c r="D7" s="31">
        <f aca="true" t="shared" si="0" ref="D7:D15">SUM(B7:C7)</f>
        <v>127022.87000000002</v>
      </c>
    </row>
    <row r="8" spans="1:4" ht="12.75">
      <c r="A8" s="33">
        <v>37407</v>
      </c>
      <c r="B8" s="31">
        <f>+'monthly recovery'!N72</f>
        <v>35528.38999999999</v>
      </c>
      <c r="C8" s="31">
        <f>+'monthly recovery'!N73</f>
        <v>118317.95999999999</v>
      </c>
      <c r="D8" s="31">
        <f t="shared" si="0"/>
        <v>153846.34999999998</v>
      </c>
    </row>
    <row r="9" spans="1:4" ht="12.75">
      <c r="A9" s="33">
        <v>37437</v>
      </c>
      <c r="B9" s="31">
        <f>+'monthly recovery'!N90</f>
        <v>14756.32</v>
      </c>
      <c r="C9" s="31">
        <f>+'monthly recovery'!N91</f>
        <v>49142.1</v>
      </c>
      <c r="D9" s="31">
        <f t="shared" si="0"/>
        <v>63898.42</v>
      </c>
    </row>
    <row r="10" spans="1:4" ht="12.75">
      <c r="A10" s="33">
        <v>37468</v>
      </c>
      <c r="B10" s="31">
        <f>+'monthly recovery'!N108</f>
        <v>44438.399999999994</v>
      </c>
      <c r="C10" s="31">
        <f>+'monthly recovery'!N109</f>
        <v>147990.49</v>
      </c>
      <c r="D10" s="31">
        <f t="shared" si="0"/>
        <v>192428.88999999998</v>
      </c>
    </row>
    <row r="11" spans="1:4" ht="12.75">
      <c r="A11" s="33">
        <v>37499</v>
      </c>
      <c r="B11" s="31">
        <f>+'monthly recovery'!N126</f>
        <v>40440.76</v>
      </c>
      <c r="C11" s="31">
        <f>+'monthly recovery'!N127</f>
        <v>134677.34000000003</v>
      </c>
      <c r="D11" s="31">
        <f t="shared" si="0"/>
        <v>175118.10000000003</v>
      </c>
    </row>
    <row r="12" spans="1:4" ht="12.75">
      <c r="A12" s="33">
        <v>37529</v>
      </c>
      <c r="B12" s="31">
        <f>+'monthly recovery'!N144</f>
        <v>38978.630000000005</v>
      </c>
      <c r="C12" s="31">
        <f>+'monthly recovery'!N145</f>
        <v>129808.16</v>
      </c>
      <c r="D12" s="31">
        <f t="shared" si="0"/>
        <v>168786.79</v>
      </c>
    </row>
    <row r="13" spans="1:4" ht="12.75">
      <c r="A13" s="33">
        <v>37560</v>
      </c>
      <c r="B13" s="31">
        <f>+'monthly recovery'!N162</f>
        <v>36688.85999999999</v>
      </c>
      <c r="C13" s="31">
        <f>+'monthly recovery'!N163</f>
        <v>122182.62000000001</v>
      </c>
      <c r="D13" s="31">
        <f t="shared" si="0"/>
        <v>158871.48</v>
      </c>
    </row>
    <row r="14" spans="1:4" ht="12.75">
      <c r="A14" s="33">
        <v>37590</v>
      </c>
      <c r="B14" s="31">
        <f>+'monthly recovery'!N180</f>
        <v>36022.770000000004</v>
      </c>
      <c r="C14" s="31">
        <f>+'monthly recovery'!N181</f>
        <v>119964.37999999999</v>
      </c>
      <c r="D14" s="31">
        <f t="shared" si="0"/>
        <v>155987.15</v>
      </c>
    </row>
    <row r="15" spans="1:4" ht="12.75">
      <c r="A15" s="33">
        <v>37621</v>
      </c>
      <c r="B15" s="31">
        <f>+'monthly recovery'!N198</f>
        <v>35944.240000000005</v>
      </c>
      <c r="C15" s="31">
        <f>+'monthly recovery'!N199</f>
        <v>119702.91999999998</v>
      </c>
      <c r="D15" s="31">
        <f t="shared" si="0"/>
        <v>155647.15999999997</v>
      </c>
    </row>
    <row r="17" spans="2:4" ht="13.5" thickBot="1">
      <c r="B17" s="35">
        <f>SUM(B6:B16)</f>
        <v>328434.08999999997</v>
      </c>
      <c r="C17" s="35">
        <f>SUM(C6:C16)</f>
        <v>1093763.82</v>
      </c>
      <c r="D17" s="35">
        <f>SUM(D6:D16)</f>
        <v>1422197.91</v>
      </c>
    </row>
    <row r="18" ht="13.5" thickTop="1"/>
    <row r="21" spans="2:3" ht="12.75">
      <c r="B21" s="31">
        <f>+B17-'monthly recovery'!N18</f>
        <v>0.029999999911524355</v>
      </c>
      <c r="C21" s="31">
        <f>+C17-'monthly recovery'!N19</f>
        <v>-0.0400000000372529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&amp;L&amp;D&amp;C&amp;F&amp;R&amp;A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0"/>
  <sheetViews>
    <sheetView tabSelected="1" zoomScalePageLayoutView="0" workbookViewId="0" topLeftCell="A194">
      <selection activeCell="A209" sqref="A209"/>
    </sheetView>
  </sheetViews>
  <sheetFormatPr defaultColWidth="9.33203125" defaultRowHeight="12.75"/>
  <cols>
    <col min="1" max="1" width="22.16015625" style="0" customWidth="1"/>
    <col min="2" max="2" width="17.5" style="0" bestFit="1" customWidth="1"/>
    <col min="3" max="3" width="15" style="0" bestFit="1" customWidth="1"/>
    <col min="4" max="4" width="16.83203125" style="0" customWidth="1"/>
    <col min="5" max="5" width="14.16015625" style="0" bestFit="1" customWidth="1"/>
    <col min="6" max="6" width="15.16015625" style="0" bestFit="1" customWidth="1"/>
    <col min="7" max="7" width="14.16015625" style="0" customWidth="1"/>
    <col min="8" max="8" width="18" style="0" bestFit="1" customWidth="1"/>
    <col min="9" max="9" width="17.83203125" style="0" bestFit="1" customWidth="1"/>
    <col min="10" max="13" width="14.16015625" style="0" bestFit="1" customWidth="1"/>
    <col min="14" max="14" width="13" style="39" bestFit="1" customWidth="1"/>
  </cols>
  <sheetData>
    <row r="1" spans="1:14" ht="12.75">
      <c r="A1" s="5" t="s">
        <v>78</v>
      </c>
      <c r="B1" s="6" t="s">
        <v>79</v>
      </c>
      <c r="C1" s="6" t="s">
        <v>80</v>
      </c>
      <c r="D1" s="6" t="s">
        <v>81</v>
      </c>
      <c r="E1" s="6" t="s">
        <v>81</v>
      </c>
      <c r="F1" s="6" t="s">
        <v>102</v>
      </c>
      <c r="G1" s="6" t="s">
        <v>102</v>
      </c>
      <c r="H1" s="6" t="s">
        <v>82</v>
      </c>
      <c r="I1" s="6" t="s">
        <v>82</v>
      </c>
      <c r="J1" s="6" t="s">
        <v>83</v>
      </c>
      <c r="K1" s="6" t="s">
        <v>83</v>
      </c>
      <c r="L1" s="6" t="s">
        <v>84</v>
      </c>
      <c r="M1" s="6" t="s">
        <v>84</v>
      </c>
      <c r="N1" s="37" t="s">
        <v>85</v>
      </c>
    </row>
    <row r="2" spans="1:14" ht="12.75">
      <c r="A2" s="5"/>
      <c r="B2" s="6" t="s">
        <v>86</v>
      </c>
      <c r="C2" s="6" t="s">
        <v>87</v>
      </c>
      <c r="D2" s="6" t="s">
        <v>86</v>
      </c>
      <c r="E2" s="6" t="s">
        <v>87</v>
      </c>
      <c r="F2" s="6" t="s">
        <v>86</v>
      </c>
      <c r="G2" s="6" t="s">
        <v>87</v>
      </c>
      <c r="H2" s="6" t="s">
        <v>86</v>
      </c>
      <c r="I2" s="6" t="s">
        <v>87</v>
      </c>
      <c r="J2" s="6" t="s">
        <v>86</v>
      </c>
      <c r="K2" s="6" t="s">
        <v>87</v>
      </c>
      <c r="L2" s="6" t="s">
        <v>86</v>
      </c>
      <c r="M2" s="6" t="s">
        <v>87</v>
      </c>
      <c r="N2" s="38"/>
    </row>
    <row r="4" ht="12.75">
      <c r="A4" s="7">
        <v>2002</v>
      </c>
    </row>
    <row r="5" spans="1:14" ht="12.75">
      <c r="A5" s="5" t="s">
        <v>88</v>
      </c>
      <c r="B5" s="8">
        <v>2023279.11</v>
      </c>
      <c r="C5" s="8">
        <v>3285785.13</v>
      </c>
      <c r="D5" s="8">
        <f>+Volumetric!K22</f>
        <v>333822.87</v>
      </c>
      <c r="E5" s="8">
        <f>+'Service Charges'!K19</f>
        <v>551237.94</v>
      </c>
      <c r="F5" s="8">
        <f>+Volumetric!K34</f>
        <v>8866.2</v>
      </c>
      <c r="G5" s="8">
        <f>+'Service Charges'!K31</f>
        <v>121454.15999999999</v>
      </c>
      <c r="H5" s="8">
        <v>1961345.32</v>
      </c>
      <c r="I5" s="8">
        <v>1121039.5</v>
      </c>
      <c r="J5" s="8">
        <v>12943.35</v>
      </c>
      <c r="K5" s="8">
        <v>20139</v>
      </c>
      <c r="L5" s="8">
        <v>1253.17</v>
      </c>
      <c r="M5" s="8">
        <v>2056.9</v>
      </c>
      <c r="N5" s="40">
        <f>SUM(B5:M5)</f>
        <v>9443222.65</v>
      </c>
    </row>
    <row r="6" spans="1:14" ht="12.75">
      <c r="A6" t="s">
        <v>89</v>
      </c>
      <c r="B6" s="10">
        <v>0</v>
      </c>
      <c r="C6" s="10">
        <v>0</v>
      </c>
      <c r="D6" s="11">
        <v>0</v>
      </c>
      <c r="E6" s="11">
        <v>0</v>
      </c>
      <c r="F6" s="11"/>
      <c r="G6" s="11"/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41"/>
    </row>
    <row r="7" spans="1:14" ht="12.75">
      <c r="A7" t="s">
        <v>90</v>
      </c>
      <c r="B7" s="9">
        <f aca="true" t="shared" si="0" ref="B7:I7">+B5+B6</f>
        <v>2023279.11</v>
      </c>
      <c r="C7" s="9">
        <f t="shared" si="0"/>
        <v>3285785.13</v>
      </c>
      <c r="D7" s="9">
        <f t="shared" si="0"/>
        <v>333822.87</v>
      </c>
      <c r="E7" s="9">
        <f t="shared" si="0"/>
        <v>551237.94</v>
      </c>
      <c r="F7" s="9">
        <f>+F5+F6</f>
        <v>8866.2</v>
      </c>
      <c r="G7" s="9">
        <f>+G5+G6</f>
        <v>121454.15999999999</v>
      </c>
      <c r="H7" s="9">
        <f t="shared" si="0"/>
        <v>1961345.32</v>
      </c>
      <c r="I7" s="9">
        <f t="shared" si="0"/>
        <v>1121039.5</v>
      </c>
      <c r="J7" s="9">
        <f>+J5+J6</f>
        <v>12943.35</v>
      </c>
      <c r="K7" s="9">
        <f>+K5+K6</f>
        <v>20139</v>
      </c>
      <c r="L7" s="9">
        <f>+L5+L6</f>
        <v>1253.17</v>
      </c>
      <c r="M7" s="9">
        <f>+M5+M6</f>
        <v>2056.9</v>
      </c>
      <c r="N7" s="40"/>
    </row>
    <row r="9" spans="1:13" ht="12.75">
      <c r="A9" t="s">
        <v>91</v>
      </c>
      <c r="B9" s="9">
        <f aca="true" t="shared" si="1" ref="B9:M9">+B7/B15</f>
        <v>198360697.05882353</v>
      </c>
      <c r="C9" s="9">
        <f t="shared" si="1"/>
        <v>287218.9798951049</v>
      </c>
      <c r="D9" s="9">
        <f t="shared" si="1"/>
        <v>71026142.55319148</v>
      </c>
      <c r="E9" s="9">
        <f t="shared" si="1"/>
        <v>22120.302568218296</v>
      </c>
      <c r="F9" s="9">
        <f>+F7/F15</f>
        <v>1886425.5319148938</v>
      </c>
      <c r="G9" s="9">
        <f>+G7/G15</f>
        <v>4873.762439807383</v>
      </c>
      <c r="H9" s="9">
        <f t="shared" si="1"/>
        <v>971299.6186797406</v>
      </c>
      <c r="I9" s="9">
        <f t="shared" si="1"/>
        <v>3556.146110899632</v>
      </c>
      <c r="J9" s="9">
        <f t="shared" si="1"/>
        <v>10884.997056597427</v>
      </c>
      <c r="K9" s="9">
        <f t="shared" si="1"/>
        <v>67130</v>
      </c>
      <c r="L9" s="9">
        <f t="shared" si="1"/>
        <v>1248.1772908366534</v>
      </c>
      <c r="M9" s="9">
        <f t="shared" si="1"/>
        <v>6635.161290322581</v>
      </c>
    </row>
    <row r="10" spans="2:13" ht="12.7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t="s">
        <v>92</v>
      </c>
      <c r="B11">
        <f aca="true" t="shared" si="2" ref="B11:M11">B15-SUM(B12:B14)</f>
        <v>0.008468558494684131</v>
      </c>
      <c r="C11">
        <f t="shared" si="2"/>
        <v>9.55964309155355</v>
      </c>
      <c r="D11" s="12">
        <f t="shared" si="2"/>
        <v>0.0037992771375589987</v>
      </c>
      <c r="E11">
        <f t="shared" si="2"/>
        <v>21.08708218640508</v>
      </c>
      <c r="F11" s="12">
        <f>F15-SUM(F12:F14)</f>
        <v>0.0037992771375589987</v>
      </c>
      <c r="G11">
        <f>G15-SUM(G12:G14)</f>
        <v>21.08708218640508</v>
      </c>
      <c r="H11">
        <f t="shared" si="2"/>
        <v>1.6737319332604152</v>
      </c>
      <c r="I11">
        <f t="shared" si="2"/>
        <v>265.2229534799843</v>
      </c>
      <c r="J11">
        <f t="shared" si="2"/>
        <v>0.9054152316260093</v>
      </c>
      <c r="K11">
        <f t="shared" si="2"/>
        <v>0.2587681456863579</v>
      </c>
      <c r="L11">
        <f t="shared" si="2"/>
        <v>0.8361010451854844</v>
      </c>
      <c r="M11">
        <f t="shared" si="2"/>
        <v>0.25699301114125417</v>
      </c>
    </row>
    <row r="12" spans="1:13" ht="12.75">
      <c r="A12" t="s">
        <v>93</v>
      </c>
      <c r="B12">
        <v>0.0003616079243880993</v>
      </c>
      <c r="C12" s="13">
        <v>0.3927085937841714</v>
      </c>
      <c r="D12" s="12">
        <v>0.00018811407935885114</v>
      </c>
      <c r="E12" s="13">
        <v>0.8004968407358231</v>
      </c>
      <c r="F12" s="12">
        <v>0.00018811407935885114</v>
      </c>
      <c r="G12" s="13">
        <v>0.8004968407358231</v>
      </c>
      <c r="H12">
        <v>0.07217116545078593</v>
      </c>
      <c r="I12" s="13">
        <v>10.445955188550439</v>
      </c>
      <c r="J12">
        <v>0.05924696846950266</v>
      </c>
      <c r="K12" s="13">
        <v>0.008611186234852675</v>
      </c>
      <c r="L12" s="14">
        <v>0.035065344322060835</v>
      </c>
      <c r="M12" s="13">
        <v>0.011070398370620899</v>
      </c>
    </row>
    <row r="13" spans="1:13" ht="12.75">
      <c r="A13" t="s">
        <v>94</v>
      </c>
      <c r="B13">
        <v>0.001204240715064637</v>
      </c>
      <c r="C13" s="13">
        <v>1.3078133688329163</v>
      </c>
      <c r="D13" s="12">
        <v>0.0006264647928392694</v>
      </c>
      <c r="E13" s="13">
        <v>2.66584558268717</v>
      </c>
      <c r="F13" s="12">
        <v>0.0006264647928392694</v>
      </c>
      <c r="G13" s="13">
        <v>2.66584558268717</v>
      </c>
      <c r="H13">
        <v>0.24034721041186058</v>
      </c>
      <c r="I13" s="13">
        <v>34.78752454631531</v>
      </c>
      <c r="J13">
        <v>0.19730654906376266</v>
      </c>
      <c r="K13" s="13">
        <v>0.02867730591513283</v>
      </c>
      <c r="L13">
        <v>0.11677596776077721</v>
      </c>
      <c r="M13" s="13">
        <v>0.03686706941626318</v>
      </c>
    </row>
    <row r="14" spans="1:13" ht="12.75">
      <c r="A14" t="s">
        <v>95</v>
      </c>
      <c r="B14">
        <v>0.00016559286586313236</v>
      </c>
      <c r="C14" s="13">
        <v>0.17983494582936133</v>
      </c>
      <c r="D14" s="15">
        <v>8.614399024288101E-05</v>
      </c>
      <c r="E14" s="13">
        <v>0.3665753901719277</v>
      </c>
      <c r="F14" s="15">
        <v>8.614399024288101E-05</v>
      </c>
      <c r="G14" s="13">
        <v>0.3665753901719277</v>
      </c>
      <c r="H14">
        <v>0.033049690876938216</v>
      </c>
      <c r="I14" s="13">
        <v>4.783566785149945</v>
      </c>
      <c r="J14">
        <v>0.027131250840725405</v>
      </c>
      <c r="K14" s="13">
        <v>0.003943362163656555</v>
      </c>
      <c r="L14">
        <v>0.01605764273167756</v>
      </c>
      <c r="M14" s="13">
        <v>0.005069521071861766</v>
      </c>
    </row>
    <row r="15" spans="1:13" ht="12.75">
      <c r="A15" s="16" t="s">
        <v>96</v>
      </c>
      <c r="B15" s="16">
        <v>0.0102</v>
      </c>
      <c r="C15" s="17">
        <v>11.44</v>
      </c>
      <c r="D15" s="16">
        <v>0.0047</v>
      </c>
      <c r="E15" s="18">
        <v>24.92</v>
      </c>
      <c r="F15" s="16">
        <v>0.0047</v>
      </c>
      <c r="G15" s="18">
        <v>24.92</v>
      </c>
      <c r="H15" s="16">
        <v>2.0193</v>
      </c>
      <c r="I15" s="18">
        <v>315.24</v>
      </c>
      <c r="J15" s="16">
        <v>1.1891</v>
      </c>
      <c r="K15" s="18">
        <v>0.3</v>
      </c>
      <c r="L15" s="16">
        <v>1.004</v>
      </c>
      <c r="M15" s="18">
        <v>0.31</v>
      </c>
    </row>
    <row r="16" spans="3:13" ht="12.75">
      <c r="C16" s="13"/>
      <c r="D16" s="15"/>
      <c r="E16" s="13"/>
      <c r="F16" s="15"/>
      <c r="G16" s="13"/>
      <c r="I16" s="13"/>
      <c r="K16" s="13"/>
      <c r="M16" s="13"/>
    </row>
    <row r="17" spans="1:14" ht="12.75">
      <c r="A17" s="19" t="s">
        <v>92</v>
      </c>
      <c r="B17" s="20">
        <f>ROUND(B9*B11,2)</f>
        <v>1679829.17</v>
      </c>
      <c r="C17" s="20">
        <f aca="true" t="shared" si="3" ref="C17:M17">ROUND(C9*C11,2)</f>
        <v>2745710.94</v>
      </c>
      <c r="D17" s="20">
        <f t="shared" si="3"/>
        <v>269848</v>
      </c>
      <c r="E17" s="20">
        <f t="shared" si="3"/>
        <v>466452.64</v>
      </c>
      <c r="F17" s="20">
        <f>ROUND(F9*F11,2)</f>
        <v>7167.05</v>
      </c>
      <c r="G17" s="20">
        <f>ROUND(G9*G11,2)</f>
        <v>102773.43</v>
      </c>
      <c r="H17" s="20">
        <f t="shared" si="3"/>
        <v>1625695.19</v>
      </c>
      <c r="I17" s="20">
        <f t="shared" si="3"/>
        <v>943171.57</v>
      </c>
      <c r="J17" s="20">
        <f t="shared" si="3"/>
        <v>9855.44</v>
      </c>
      <c r="K17" s="20">
        <f t="shared" si="3"/>
        <v>17371.11</v>
      </c>
      <c r="L17" s="20">
        <f t="shared" si="3"/>
        <v>1043.6</v>
      </c>
      <c r="M17" s="20">
        <f t="shared" si="3"/>
        <v>1705.19</v>
      </c>
      <c r="N17" s="42">
        <f>SUM(B17:M17)</f>
        <v>7870623.329999999</v>
      </c>
    </row>
    <row r="18" spans="1:14" ht="12.75">
      <c r="A18" s="21" t="s">
        <v>93</v>
      </c>
      <c r="B18" s="22">
        <f aca="true" t="shared" si="4" ref="B18:M18">ROUND(B9*B12,2)</f>
        <v>71728.8</v>
      </c>
      <c r="C18" s="22">
        <f t="shared" si="4"/>
        <v>112793.36</v>
      </c>
      <c r="D18" s="22">
        <f t="shared" si="4"/>
        <v>13361.02</v>
      </c>
      <c r="E18" s="22">
        <f t="shared" si="4"/>
        <v>17707.23</v>
      </c>
      <c r="F18" s="22">
        <f>ROUND(F9*F12,2)</f>
        <v>354.86</v>
      </c>
      <c r="G18" s="22">
        <f>ROUND(G9*G12,2)</f>
        <v>3901.43</v>
      </c>
      <c r="H18" s="22">
        <f t="shared" si="4"/>
        <v>70099.83</v>
      </c>
      <c r="I18" s="22">
        <f t="shared" si="4"/>
        <v>37147.34</v>
      </c>
      <c r="J18" s="22">
        <f t="shared" si="4"/>
        <v>644.9</v>
      </c>
      <c r="K18" s="22">
        <f t="shared" si="4"/>
        <v>578.07</v>
      </c>
      <c r="L18" s="22">
        <f t="shared" si="4"/>
        <v>43.77</v>
      </c>
      <c r="M18" s="22">
        <f t="shared" si="4"/>
        <v>73.45</v>
      </c>
      <c r="N18" s="43">
        <f>SUM(B18:M18)</f>
        <v>328434.06000000006</v>
      </c>
    </row>
    <row r="19" spans="1:14" ht="12.75">
      <c r="A19" s="21" t="s">
        <v>94</v>
      </c>
      <c r="B19" s="22">
        <f aca="true" t="shared" si="5" ref="B19:M19">ROUND(B9*B13,2)</f>
        <v>238874.03</v>
      </c>
      <c r="C19" s="22">
        <f t="shared" si="5"/>
        <v>375628.82</v>
      </c>
      <c r="D19" s="22">
        <f t="shared" si="5"/>
        <v>44495.38</v>
      </c>
      <c r="E19" s="22">
        <f t="shared" si="5"/>
        <v>58969.31</v>
      </c>
      <c r="F19" s="22">
        <f>ROUND(F9*F13,2)</f>
        <v>1181.78</v>
      </c>
      <c r="G19" s="22">
        <f>ROUND(G9*G13,2)</f>
        <v>12992.7</v>
      </c>
      <c r="H19" s="22">
        <f t="shared" si="5"/>
        <v>233449.15</v>
      </c>
      <c r="I19" s="22">
        <f t="shared" si="5"/>
        <v>123709.52</v>
      </c>
      <c r="J19" s="22">
        <f t="shared" si="5"/>
        <v>2147.68</v>
      </c>
      <c r="K19" s="22">
        <f t="shared" si="5"/>
        <v>1925.11</v>
      </c>
      <c r="L19" s="22">
        <f t="shared" si="5"/>
        <v>145.76</v>
      </c>
      <c r="M19" s="22">
        <f t="shared" si="5"/>
        <v>244.62</v>
      </c>
      <c r="N19" s="43">
        <f>SUM(B19:M19)</f>
        <v>1093763.86</v>
      </c>
    </row>
    <row r="20" spans="1:14" ht="12.75">
      <c r="A20" s="23" t="s">
        <v>95</v>
      </c>
      <c r="B20" s="24">
        <f aca="true" t="shared" si="6" ref="B20:M20">ROUND(B9*B14,2)</f>
        <v>32847.12</v>
      </c>
      <c r="C20" s="24">
        <f t="shared" si="6"/>
        <v>51652.01</v>
      </c>
      <c r="D20" s="24">
        <f t="shared" si="6"/>
        <v>6118.48</v>
      </c>
      <c r="E20" s="24">
        <f t="shared" si="6"/>
        <v>8108.76</v>
      </c>
      <c r="F20" s="24">
        <f>ROUND(F9*F14,2)</f>
        <v>162.5</v>
      </c>
      <c r="G20" s="24">
        <f>ROUND(G9*G14,2)</f>
        <v>1786.6</v>
      </c>
      <c r="H20" s="24">
        <f t="shared" si="6"/>
        <v>32101.15</v>
      </c>
      <c r="I20" s="24">
        <f t="shared" si="6"/>
        <v>17011.06</v>
      </c>
      <c r="J20" s="24">
        <f t="shared" si="6"/>
        <v>295.32</v>
      </c>
      <c r="K20" s="24">
        <f t="shared" si="6"/>
        <v>264.72</v>
      </c>
      <c r="L20" s="24">
        <f t="shared" si="6"/>
        <v>20.04</v>
      </c>
      <c r="M20" s="24">
        <f t="shared" si="6"/>
        <v>33.64</v>
      </c>
      <c r="N20" s="44">
        <f>SUM(B20:M20)</f>
        <v>150401.40000000002</v>
      </c>
    </row>
    <row r="21" spans="1:14" ht="13.5" thickBot="1">
      <c r="A21" s="25"/>
      <c r="B21" s="26">
        <f>+B5-B17-B18-B19-B20</f>
        <v>-0.00999999981286237</v>
      </c>
      <c r="C21" s="26">
        <f aca="true" t="shared" si="7" ref="C21:M21">+C5-C17-C18-C19-C20</f>
        <v>0</v>
      </c>
      <c r="D21" s="26">
        <f t="shared" si="7"/>
        <v>-0.010000000005675247</v>
      </c>
      <c r="E21" s="26">
        <f t="shared" si="7"/>
        <v>-6.366462912410498E-11</v>
      </c>
      <c r="F21" s="26">
        <f>+F5-F17-F18-F19-F20</f>
        <v>0.010000000000445652</v>
      </c>
      <c r="G21" s="26">
        <f>+G5-G17-G18-G19-G20</f>
        <v>-5.002220859751105E-12</v>
      </c>
      <c r="H21" s="26">
        <f t="shared" si="7"/>
        <v>1.0913936421275139E-10</v>
      </c>
      <c r="I21" s="26">
        <f t="shared" si="7"/>
        <v>0.010000000049330993</v>
      </c>
      <c r="J21" s="26">
        <f t="shared" si="7"/>
        <v>0.009999999999934062</v>
      </c>
      <c r="K21" s="26">
        <f t="shared" si="7"/>
        <v>-0.010000000000673026</v>
      </c>
      <c r="L21" s="26">
        <f t="shared" si="7"/>
        <v>1.6342482922482304E-13</v>
      </c>
      <c r="M21" s="26">
        <f t="shared" si="7"/>
        <v>0</v>
      </c>
      <c r="N21" s="45">
        <f>+N5-N17-N18-N19-N20</f>
        <v>1.0477378964424133E-09</v>
      </c>
    </row>
    <row r="23" spans="1:14" ht="12.75">
      <c r="A23" s="27">
        <v>37346</v>
      </c>
      <c r="B23" s="8">
        <f>+Volumetric!K37+Volumetric!K38+Volumetric!K39</f>
        <v>2880.0600000000004</v>
      </c>
      <c r="C23" s="8">
        <f>+'Service Charges'!K62+'Service Charges'!K63+'Service Charges'!K64</f>
        <v>292007.12</v>
      </c>
      <c r="D23" s="8">
        <f>+Volumetric!K2+Volumetric!K3+Volumetric!K4</f>
        <v>432.30000000000007</v>
      </c>
      <c r="E23" s="8">
        <f>+'Service Charges'!K2</f>
        <v>24704.41</v>
      </c>
      <c r="F23" s="8">
        <f>+Volumetric!K24</f>
        <v>15.74</v>
      </c>
      <c r="G23" s="8">
        <f>+'Service Charges'!K21</f>
        <v>11701.41</v>
      </c>
      <c r="H23" s="8">
        <f>+Volumetric!K71+Volumetric!K72</f>
        <v>84299.25</v>
      </c>
      <c r="I23" s="8">
        <f>+'Service Charges'!K33+'Service Charges'!K34+'Service Charges'!K35</f>
        <v>59616.435</v>
      </c>
      <c r="J23" s="8">
        <v>0</v>
      </c>
      <c r="K23" s="8">
        <v>0</v>
      </c>
      <c r="L23" s="8">
        <v>0</v>
      </c>
      <c r="M23" s="8">
        <v>0</v>
      </c>
      <c r="N23" s="40">
        <f>SUM(B23:M23)</f>
        <v>475656.7249999999</v>
      </c>
    </row>
    <row r="24" spans="1:14" ht="12.75">
      <c r="A24" t="s">
        <v>89</v>
      </c>
      <c r="B24" s="10">
        <v>0</v>
      </c>
      <c r="C24" s="10">
        <v>0</v>
      </c>
      <c r="D24" s="11">
        <v>0</v>
      </c>
      <c r="E24" s="11">
        <v>0</v>
      </c>
      <c r="F24" s="11"/>
      <c r="G24" s="11"/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41"/>
    </row>
    <row r="25" spans="1:14" ht="12.75">
      <c r="A25" t="s">
        <v>90</v>
      </c>
      <c r="B25" s="9">
        <f aca="true" t="shared" si="8" ref="B25:M25">+B23+B24</f>
        <v>2880.0600000000004</v>
      </c>
      <c r="C25" s="9">
        <f t="shared" si="8"/>
        <v>292007.12</v>
      </c>
      <c r="D25" s="9">
        <f t="shared" si="8"/>
        <v>432.30000000000007</v>
      </c>
      <c r="E25" s="9">
        <f t="shared" si="8"/>
        <v>24704.41</v>
      </c>
      <c r="F25" s="9">
        <f>+F23+F24</f>
        <v>15.74</v>
      </c>
      <c r="G25" s="9">
        <f>+G23+G24</f>
        <v>11701.41</v>
      </c>
      <c r="H25" s="9">
        <f t="shared" si="8"/>
        <v>84299.25</v>
      </c>
      <c r="I25" s="9">
        <f t="shared" si="8"/>
        <v>59616.435</v>
      </c>
      <c r="J25" s="9">
        <f t="shared" si="8"/>
        <v>0</v>
      </c>
      <c r="K25" s="9">
        <f t="shared" si="8"/>
        <v>0</v>
      </c>
      <c r="L25" s="9">
        <f t="shared" si="8"/>
        <v>0</v>
      </c>
      <c r="M25" s="9">
        <f t="shared" si="8"/>
        <v>0</v>
      </c>
      <c r="N25" s="40"/>
    </row>
    <row r="27" spans="1:13" ht="12.75">
      <c r="A27" t="s">
        <v>91</v>
      </c>
      <c r="B27" s="9">
        <f aca="true" t="shared" si="9" ref="B27:M27">+B25/B33</f>
        <v>282358.8235294118</v>
      </c>
      <c r="C27" s="9">
        <f t="shared" si="9"/>
        <v>25525.097902097903</v>
      </c>
      <c r="D27" s="9">
        <f t="shared" si="9"/>
        <v>91978.72340425533</v>
      </c>
      <c r="E27" s="9">
        <f t="shared" si="9"/>
        <v>991.3487158908506</v>
      </c>
      <c r="F27" s="9">
        <f>+F25/F33</f>
        <v>3348.936170212766</v>
      </c>
      <c r="G27" s="9">
        <f>+G25/G33</f>
        <v>469.5589887640449</v>
      </c>
      <c r="H27" s="9">
        <f t="shared" si="9"/>
        <v>41746.768682216614</v>
      </c>
      <c r="I27" s="9">
        <f t="shared" si="9"/>
        <v>189.1144366197183</v>
      </c>
      <c r="J27" s="9">
        <f t="shared" si="9"/>
        <v>0</v>
      </c>
      <c r="K27" s="9">
        <f t="shared" si="9"/>
        <v>0</v>
      </c>
      <c r="L27" s="9">
        <f t="shared" si="9"/>
        <v>0</v>
      </c>
      <c r="M27" s="9">
        <f t="shared" si="9"/>
        <v>0</v>
      </c>
    </row>
    <row r="28" spans="2:13" ht="12.7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2.75">
      <c r="A29" t="s">
        <v>92</v>
      </c>
      <c r="B29">
        <f aca="true" t="shared" si="10" ref="B29:M29">B33-SUM(B30:B32)</f>
        <v>0.008468558494684131</v>
      </c>
      <c r="C29">
        <f t="shared" si="10"/>
        <v>9.55964309155355</v>
      </c>
      <c r="D29" s="12">
        <f t="shared" si="10"/>
        <v>0.0037992771375589987</v>
      </c>
      <c r="E29">
        <f t="shared" si="10"/>
        <v>21.08708218640508</v>
      </c>
      <c r="F29" s="12">
        <f>F33-SUM(F30:F32)</f>
        <v>0.0037992771375589987</v>
      </c>
      <c r="G29">
        <f>G33-SUM(G30:G32)</f>
        <v>21.08708218640508</v>
      </c>
      <c r="H29">
        <f t="shared" si="10"/>
        <v>1.6737319332604152</v>
      </c>
      <c r="I29">
        <f t="shared" si="10"/>
        <v>265.2229534799843</v>
      </c>
      <c r="J29">
        <f t="shared" si="10"/>
        <v>0.9054152316260093</v>
      </c>
      <c r="K29">
        <f t="shared" si="10"/>
        <v>0.2587681456863579</v>
      </c>
      <c r="L29">
        <f t="shared" si="10"/>
        <v>0.8361010451854844</v>
      </c>
      <c r="M29">
        <f t="shared" si="10"/>
        <v>0.25699301114125417</v>
      </c>
    </row>
    <row r="30" spans="1:13" ht="12.75">
      <c r="A30" t="s">
        <v>93</v>
      </c>
      <c r="B30">
        <v>0.0003616079243880993</v>
      </c>
      <c r="C30" s="13">
        <v>0.3927085937841714</v>
      </c>
      <c r="D30" s="12">
        <v>0.00018811407935885114</v>
      </c>
      <c r="E30" s="13">
        <v>0.8004968407358231</v>
      </c>
      <c r="F30" s="12">
        <v>0.00018811407935885114</v>
      </c>
      <c r="G30" s="13">
        <v>0.8004968407358231</v>
      </c>
      <c r="H30">
        <v>0.07217116545078593</v>
      </c>
      <c r="I30" s="13">
        <v>10.445955188550439</v>
      </c>
      <c r="J30">
        <v>0.05924696846950266</v>
      </c>
      <c r="K30" s="13">
        <v>0.008611186234852675</v>
      </c>
      <c r="L30" s="14">
        <v>0.035065344322060835</v>
      </c>
      <c r="M30" s="13">
        <v>0.011070398370620899</v>
      </c>
    </row>
    <row r="31" spans="1:13" ht="12.75">
      <c r="A31" t="s">
        <v>94</v>
      </c>
      <c r="B31">
        <v>0.001204240715064637</v>
      </c>
      <c r="C31" s="13">
        <v>1.3078133688329163</v>
      </c>
      <c r="D31" s="12">
        <v>0.0006264647928392694</v>
      </c>
      <c r="E31" s="13">
        <v>2.66584558268717</v>
      </c>
      <c r="F31" s="12">
        <v>0.0006264647928392694</v>
      </c>
      <c r="G31" s="13">
        <v>2.66584558268717</v>
      </c>
      <c r="H31">
        <v>0.24034721041186058</v>
      </c>
      <c r="I31" s="13">
        <v>34.78752454631531</v>
      </c>
      <c r="J31">
        <v>0.19730654906376266</v>
      </c>
      <c r="K31" s="13">
        <v>0.02867730591513283</v>
      </c>
      <c r="L31">
        <v>0.11677596776077721</v>
      </c>
      <c r="M31" s="13">
        <v>0.03686706941626318</v>
      </c>
    </row>
    <row r="32" spans="1:13" ht="12.75">
      <c r="A32" t="s">
        <v>95</v>
      </c>
      <c r="B32">
        <v>0.00016559286586313236</v>
      </c>
      <c r="C32" s="13">
        <v>0.17983494582936133</v>
      </c>
      <c r="D32" s="15">
        <v>8.614399024288101E-05</v>
      </c>
      <c r="E32" s="13">
        <v>0.3665753901719277</v>
      </c>
      <c r="F32" s="15">
        <v>8.614399024288101E-05</v>
      </c>
      <c r="G32" s="13">
        <v>0.3665753901719277</v>
      </c>
      <c r="H32">
        <v>0.033049690876938216</v>
      </c>
      <c r="I32" s="13">
        <v>4.783566785149945</v>
      </c>
      <c r="J32">
        <v>0.027131250840725405</v>
      </c>
      <c r="K32" s="13">
        <v>0.003943362163656555</v>
      </c>
      <c r="L32">
        <v>0.01605764273167756</v>
      </c>
      <c r="M32" s="13">
        <v>0.005069521071861766</v>
      </c>
    </row>
    <row r="33" spans="1:13" ht="12.75">
      <c r="A33" s="16" t="s">
        <v>96</v>
      </c>
      <c r="B33" s="16">
        <v>0.0102</v>
      </c>
      <c r="C33" s="17">
        <v>11.44</v>
      </c>
      <c r="D33" s="16">
        <v>0.0047</v>
      </c>
      <c r="E33" s="18">
        <v>24.92</v>
      </c>
      <c r="F33" s="16">
        <v>0.0047</v>
      </c>
      <c r="G33" s="18">
        <v>24.92</v>
      </c>
      <c r="H33" s="16">
        <v>2.0193</v>
      </c>
      <c r="I33" s="18">
        <v>315.24</v>
      </c>
      <c r="J33" s="16">
        <v>1.1891</v>
      </c>
      <c r="K33" s="18">
        <v>0.3</v>
      </c>
      <c r="L33" s="16">
        <v>1.004</v>
      </c>
      <c r="M33" s="18">
        <v>0.31</v>
      </c>
    </row>
    <row r="34" spans="3:13" ht="12.75">
      <c r="C34" s="13"/>
      <c r="D34" s="15"/>
      <c r="E34" s="13"/>
      <c r="F34" s="15"/>
      <c r="G34" s="13"/>
      <c r="I34" s="13"/>
      <c r="K34" s="13"/>
      <c r="M34" s="13"/>
    </row>
    <row r="35" spans="1:14" ht="12.75">
      <c r="A35" s="19" t="s">
        <v>92</v>
      </c>
      <c r="B35" s="20">
        <f>ROUND(B27*B29,2)</f>
        <v>2391.17</v>
      </c>
      <c r="C35" s="20">
        <f aca="true" t="shared" si="11" ref="C35:M35">ROUND(C27*C29,2)</f>
        <v>244010.83</v>
      </c>
      <c r="D35" s="20">
        <f t="shared" si="11"/>
        <v>349.45</v>
      </c>
      <c r="E35" s="20">
        <f t="shared" si="11"/>
        <v>20904.65</v>
      </c>
      <c r="F35" s="20">
        <f>ROUND(F27*F29,2)</f>
        <v>12.72</v>
      </c>
      <c r="G35" s="20">
        <f>ROUND(G27*G29,2)</f>
        <v>9901.63</v>
      </c>
      <c r="H35" s="20">
        <f t="shared" si="11"/>
        <v>69872.9</v>
      </c>
      <c r="I35" s="20">
        <f t="shared" si="11"/>
        <v>50157.49</v>
      </c>
      <c r="J35" s="20">
        <f t="shared" si="11"/>
        <v>0</v>
      </c>
      <c r="K35" s="20">
        <f t="shared" si="11"/>
        <v>0</v>
      </c>
      <c r="L35" s="20">
        <f t="shared" si="11"/>
        <v>0</v>
      </c>
      <c r="M35" s="20">
        <f t="shared" si="11"/>
        <v>0</v>
      </c>
      <c r="N35" s="42">
        <f>SUM(B35:M35)</f>
        <v>397600.83999999997</v>
      </c>
    </row>
    <row r="36" spans="1:14" ht="12.75">
      <c r="A36" s="49" t="s">
        <v>93</v>
      </c>
      <c r="B36" s="22">
        <f aca="true" t="shared" si="12" ref="B36:M36">ROUND(B27*B30,2)</f>
        <v>102.1</v>
      </c>
      <c r="C36" s="22">
        <f t="shared" si="12"/>
        <v>10023.93</v>
      </c>
      <c r="D36" s="22">
        <f t="shared" si="12"/>
        <v>17.3</v>
      </c>
      <c r="E36" s="22">
        <f t="shared" si="12"/>
        <v>793.57</v>
      </c>
      <c r="F36" s="22">
        <f>ROUND(F27*F30,2)</f>
        <v>0.63</v>
      </c>
      <c r="G36" s="22">
        <f>ROUND(G27*G30,2)</f>
        <v>375.88</v>
      </c>
      <c r="H36" s="22">
        <f t="shared" si="12"/>
        <v>3012.91</v>
      </c>
      <c r="I36" s="22">
        <f t="shared" si="12"/>
        <v>1975.48</v>
      </c>
      <c r="J36" s="22">
        <f t="shared" si="12"/>
        <v>0</v>
      </c>
      <c r="K36" s="22">
        <f t="shared" si="12"/>
        <v>0</v>
      </c>
      <c r="L36" s="22">
        <f t="shared" si="12"/>
        <v>0</v>
      </c>
      <c r="M36" s="22">
        <f t="shared" si="12"/>
        <v>0</v>
      </c>
      <c r="N36" s="48">
        <f>SUM(B36:M36)</f>
        <v>16301.799999999997</v>
      </c>
    </row>
    <row r="37" spans="1:14" ht="12.75">
      <c r="A37" s="49" t="s">
        <v>94</v>
      </c>
      <c r="B37" s="22">
        <f aca="true" t="shared" si="13" ref="B37:M37">ROUND(B27*B31,2)</f>
        <v>340.03</v>
      </c>
      <c r="C37" s="22">
        <f t="shared" si="13"/>
        <v>33382.06</v>
      </c>
      <c r="D37" s="22">
        <f t="shared" si="13"/>
        <v>57.62</v>
      </c>
      <c r="E37" s="22">
        <f t="shared" si="13"/>
        <v>2642.78</v>
      </c>
      <c r="F37" s="22">
        <f>ROUND(F27*F31,2)</f>
        <v>2.1</v>
      </c>
      <c r="G37" s="22">
        <f>ROUND(G27*G31,2)</f>
        <v>1251.77</v>
      </c>
      <c r="H37" s="22">
        <f t="shared" si="13"/>
        <v>10033.72</v>
      </c>
      <c r="I37" s="22">
        <f t="shared" si="13"/>
        <v>6578.82</v>
      </c>
      <c r="J37" s="22">
        <f t="shared" si="13"/>
        <v>0</v>
      </c>
      <c r="K37" s="22">
        <f t="shared" si="13"/>
        <v>0</v>
      </c>
      <c r="L37" s="22">
        <f t="shared" si="13"/>
        <v>0</v>
      </c>
      <c r="M37" s="22">
        <f t="shared" si="13"/>
        <v>0</v>
      </c>
      <c r="N37" s="48">
        <f>SUM(B37:M37)</f>
        <v>54288.899999999994</v>
      </c>
    </row>
    <row r="38" spans="1:14" ht="12.75">
      <c r="A38" s="23" t="s">
        <v>95</v>
      </c>
      <c r="B38" s="24">
        <f aca="true" t="shared" si="14" ref="B38:M38">ROUND(B27*B32,2)</f>
        <v>46.76</v>
      </c>
      <c r="C38" s="24">
        <f t="shared" si="14"/>
        <v>4590.3</v>
      </c>
      <c r="D38" s="24">
        <f t="shared" si="14"/>
        <v>7.92</v>
      </c>
      <c r="E38" s="24">
        <f t="shared" si="14"/>
        <v>363.4</v>
      </c>
      <c r="F38" s="24">
        <f>ROUND(F27*F32,2)</f>
        <v>0.29</v>
      </c>
      <c r="G38" s="24">
        <f>ROUND(G27*G32,2)</f>
        <v>172.13</v>
      </c>
      <c r="H38" s="24">
        <f t="shared" si="14"/>
        <v>1379.72</v>
      </c>
      <c r="I38" s="24">
        <f t="shared" si="14"/>
        <v>904.64</v>
      </c>
      <c r="J38" s="24">
        <f t="shared" si="14"/>
        <v>0</v>
      </c>
      <c r="K38" s="24">
        <f t="shared" si="14"/>
        <v>0</v>
      </c>
      <c r="L38" s="24">
        <f t="shared" si="14"/>
        <v>0</v>
      </c>
      <c r="M38" s="24">
        <f t="shared" si="14"/>
        <v>0</v>
      </c>
      <c r="N38" s="44">
        <f>SUM(B38:M38)</f>
        <v>7465.160000000001</v>
      </c>
    </row>
    <row r="39" spans="1:14" ht="13.5" thickBot="1">
      <c r="A39" s="25"/>
      <c r="B39" s="26">
        <f aca="true" t="shared" si="15" ref="B39:N39">+B23-B35-B36-B37-B38</f>
        <v>3.339550858072471E-13</v>
      </c>
      <c r="C39" s="26">
        <f t="shared" si="15"/>
        <v>1.000444171950221E-11</v>
      </c>
      <c r="D39" s="26">
        <f t="shared" si="15"/>
        <v>0.010000000000085052</v>
      </c>
      <c r="E39" s="26">
        <f t="shared" si="15"/>
        <v>0.009999999998058229</v>
      </c>
      <c r="F39" s="26">
        <f>+F23-F35-F36-F37-F38</f>
        <v>0</v>
      </c>
      <c r="G39" s="26">
        <f>+G23-G35-G36-G37-G38</f>
        <v>5.684341886080801E-13</v>
      </c>
      <c r="H39" s="26">
        <f t="shared" si="15"/>
        <v>6.59383658785373E-12</v>
      </c>
      <c r="I39" s="26">
        <f t="shared" si="15"/>
        <v>0.0050000000004502</v>
      </c>
      <c r="J39" s="26">
        <f t="shared" si="15"/>
        <v>0</v>
      </c>
      <c r="K39" s="26">
        <f t="shared" si="15"/>
        <v>0</v>
      </c>
      <c r="L39" s="26">
        <f t="shared" si="15"/>
        <v>0</v>
      </c>
      <c r="M39" s="26">
        <f t="shared" si="15"/>
        <v>0</v>
      </c>
      <c r="N39" s="45">
        <f t="shared" si="15"/>
        <v>0.02499999996052793</v>
      </c>
    </row>
    <row r="41" spans="1:14" ht="12.75">
      <c r="A41" s="27">
        <v>37376</v>
      </c>
      <c r="B41" s="8">
        <f>+Volumetric!K40+Volumetric!K41</f>
        <v>224988.00999999998</v>
      </c>
      <c r="C41" s="8">
        <f>+'Service Charges'!K65+'Service Charges'!K66+'Service Charges'!K67</f>
        <v>350512.73000000004</v>
      </c>
      <c r="D41" s="8">
        <f>+Volumetric!K5+Volumetric!K6</f>
        <v>37036.82</v>
      </c>
      <c r="E41" s="8">
        <f>+'Service Charges'!K3+'Service Charges'!K4</f>
        <v>60977.7</v>
      </c>
      <c r="F41" s="8">
        <f>+Volumetric!K25</f>
        <v>972.05</v>
      </c>
      <c r="G41" s="8">
        <f>+'Service Charges'!K22</f>
        <v>12211.63</v>
      </c>
      <c r="H41" s="8">
        <f>+Volumetric!K73+Volumetric!K74</f>
        <v>46191.64</v>
      </c>
      <c r="I41" s="8">
        <f>+'Service Charges'!K37+'Service Charges'!K36+'Service Charges'!K38</f>
        <v>114368.53000000001</v>
      </c>
      <c r="J41" s="8">
        <v>0</v>
      </c>
      <c r="K41" s="8">
        <v>0</v>
      </c>
      <c r="L41" s="8">
        <f>+Volumetric!K105+Volumetric!K106+Volumetric!K107+Volumetric!K108+Volumetric!K109</f>
        <v>129.79000000000002</v>
      </c>
      <c r="M41" s="8">
        <f>+'Service Charges'!K104+'Service Charges'!K105+'Service Charges'!K106+'Service Charges'!K107+'Service Charges'!K108</f>
        <v>220.41000000000003</v>
      </c>
      <c r="N41" s="40">
        <f>SUM(B41:M41)</f>
        <v>847609.31</v>
      </c>
    </row>
    <row r="42" spans="1:14" ht="12.75">
      <c r="A42" t="s">
        <v>89</v>
      </c>
      <c r="B42" s="10">
        <v>0</v>
      </c>
      <c r="C42" s="10">
        <v>0</v>
      </c>
      <c r="D42" s="11">
        <v>0</v>
      </c>
      <c r="E42" s="11">
        <v>0</v>
      </c>
      <c r="F42" s="11"/>
      <c r="G42" s="11"/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41"/>
    </row>
    <row r="43" spans="1:14" ht="12.75">
      <c r="A43" t="s">
        <v>90</v>
      </c>
      <c r="B43" s="9">
        <f aca="true" t="shared" si="16" ref="B43:M43">+B41+B42</f>
        <v>224988.00999999998</v>
      </c>
      <c r="C43" s="9">
        <f t="shared" si="16"/>
        <v>350512.73000000004</v>
      </c>
      <c r="D43" s="9">
        <f t="shared" si="16"/>
        <v>37036.82</v>
      </c>
      <c r="E43" s="9">
        <f t="shared" si="16"/>
        <v>60977.7</v>
      </c>
      <c r="F43" s="9">
        <f>+F41+F42</f>
        <v>972.05</v>
      </c>
      <c r="G43" s="9">
        <f>+G41+G42</f>
        <v>12211.63</v>
      </c>
      <c r="H43" s="9">
        <f t="shared" si="16"/>
        <v>46191.64</v>
      </c>
      <c r="I43" s="9">
        <f t="shared" si="16"/>
        <v>114368.53000000001</v>
      </c>
      <c r="J43" s="9">
        <f t="shared" si="16"/>
        <v>0</v>
      </c>
      <c r="K43" s="9">
        <f t="shared" si="16"/>
        <v>0</v>
      </c>
      <c r="L43" s="9">
        <f t="shared" si="16"/>
        <v>129.79000000000002</v>
      </c>
      <c r="M43" s="9">
        <f t="shared" si="16"/>
        <v>220.41000000000003</v>
      </c>
      <c r="N43" s="40"/>
    </row>
    <row r="45" spans="1:13" ht="12.75">
      <c r="A45" t="s">
        <v>91</v>
      </c>
      <c r="B45" s="9">
        <f aca="true" t="shared" si="17" ref="B45:M45">+B43/B51</f>
        <v>22057648.039215684</v>
      </c>
      <c r="C45" s="9">
        <f t="shared" si="17"/>
        <v>30639.224650349654</v>
      </c>
      <c r="D45" s="9">
        <f t="shared" si="17"/>
        <v>7880174.468085106</v>
      </c>
      <c r="E45" s="9">
        <f t="shared" si="17"/>
        <v>2446.938202247191</v>
      </c>
      <c r="F45" s="9">
        <f t="shared" si="17"/>
        <v>206819.14893617018</v>
      </c>
      <c r="G45" s="9">
        <f t="shared" si="17"/>
        <v>490.0333065810593</v>
      </c>
      <c r="H45" s="9">
        <f t="shared" si="17"/>
        <v>22875.075521220228</v>
      </c>
      <c r="I45" s="9">
        <f t="shared" si="17"/>
        <v>362.79828067504127</v>
      </c>
      <c r="J45" s="9">
        <f t="shared" si="17"/>
        <v>0</v>
      </c>
      <c r="K45" s="9">
        <f t="shared" si="17"/>
        <v>0</v>
      </c>
      <c r="L45" s="9">
        <f t="shared" si="17"/>
        <v>129.2729083665339</v>
      </c>
      <c r="M45" s="9">
        <f t="shared" si="17"/>
        <v>711.0000000000001</v>
      </c>
    </row>
    <row r="46" spans="2:13" ht="12.7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2.75">
      <c r="A47" t="s">
        <v>92</v>
      </c>
      <c r="B47">
        <f aca="true" t="shared" si="18" ref="B47:M47">B51-SUM(B48:B50)</f>
        <v>0.008468558494684131</v>
      </c>
      <c r="C47">
        <f t="shared" si="18"/>
        <v>9.55964309155355</v>
      </c>
      <c r="D47" s="12">
        <f t="shared" si="18"/>
        <v>0.0037992771375589987</v>
      </c>
      <c r="E47">
        <f t="shared" si="18"/>
        <v>21.08708218640508</v>
      </c>
      <c r="F47" s="12">
        <f t="shared" si="18"/>
        <v>0.0037992771375589987</v>
      </c>
      <c r="G47">
        <f t="shared" si="18"/>
        <v>21.08708218640508</v>
      </c>
      <c r="H47">
        <f t="shared" si="18"/>
        <v>1.6737319332604152</v>
      </c>
      <c r="I47">
        <f t="shared" si="18"/>
        <v>265.2229534799843</v>
      </c>
      <c r="J47">
        <f t="shared" si="18"/>
        <v>0.9054152316260093</v>
      </c>
      <c r="K47">
        <f t="shared" si="18"/>
        <v>0.2587681456863579</v>
      </c>
      <c r="L47">
        <f t="shared" si="18"/>
        <v>0.8361010451854844</v>
      </c>
      <c r="M47">
        <f t="shared" si="18"/>
        <v>0.25699301114125417</v>
      </c>
    </row>
    <row r="48" spans="1:13" ht="12.75">
      <c r="A48" t="s">
        <v>93</v>
      </c>
      <c r="B48">
        <v>0.0003616079243880993</v>
      </c>
      <c r="C48" s="13">
        <v>0.3927085937841714</v>
      </c>
      <c r="D48" s="12">
        <v>0.00018811407935885114</v>
      </c>
      <c r="E48" s="13">
        <v>0.8004968407358231</v>
      </c>
      <c r="F48" s="12">
        <v>0.00018811407935885114</v>
      </c>
      <c r="G48" s="13">
        <v>0.8004968407358231</v>
      </c>
      <c r="H48">
        <v>0.07217116545078593</v>
      </c>
      <c r="I48" s="13">
        <v>10.445955188550439</v>
      </c>
      <c r="J48">
        <v>0.05924696846950266</v>
      </c>
      <c r="K48" s="13">
        <v>0.008611186234852675</v>
      </c>
      <c r="L48" s="14">
        <v>0.035065344322060835</v>
      </c>
      <c r="M48" s="13">
        <v>0.011070398370620899</v>
      </c>
    </row>
    <row r="49" spans="1:13" ht="12.75">
      <c r="A49" t="s">
        <v>94</v>
      </c>
      <c r="B49">
        <v>0.001204240715064637</v>
      </c>
      <c r="C49" s="13">
        <v>1.3078133688329163</v>
      </c>
      <c r="D49" s="12">
        <v>0.0006264647928392694</v>
      </c>
      <c r="E49" s="13">
        <v>2.66584558268717</v>
      </c>
      <c r="F49" s="12">
        <v>0.0006264647928392694</v>
      </c>
      <c r="G49" s="13">
        <v>2.66584558268717</v>
      </c>
      <c r="H49">
        <v>0.24034721041186058</v>
      </c>
      <c r="I49" s="13">
        <v>34.78752454631531</v>
      </c>
      <c r="J49">
        <v>0.19730654906376266</v>
      </c>
      <c r="K49" s="13">
        <v>0.02867730591513283</v>
      </c>
      <c r="L49">
        <v>0.11677596776077721</v>
      </c>
      <c r="M49" s="13">
        <v>0.03686706941626318</v>
      </c>
    </row>
    <row r="50" spans="1:13" ht="12.75">
      <c r="A50" t="s">
        <v>95</v>
      </c>
      <c r="B50">
        <v>0.00016559286586313236</v>
      </c>
      <c r="C50" s="13">
        <v>0.17983494582936133</v>
      </c>
      <c r="D50" s="15">
        <v>8.614399024288101E-05</v>
      </c>
      <c r="E50" s="13">
        <v>0.3665753901719277</v>
      </c>
      <c r="F50" s="15">
        <v>8.614399024288101E-05</v>
      </c>
      <c r="G50" s="13">
        <v>0.3665753901719277</v>
      </c>
      <c r="H50">
        <v>0.033049690876938216</v>
      </c>
      <c r="I50" s="13">
        <v>4.783566785149945</v>
      </c>
      <c r="J50">
        <v>0.027131250840725405</v>
      </c>
      <c r="K50" s="13">
        <v>0.003943362163656555</v>
      </c>
      <c r="L50">
        <v>0.01605764273167756</v>
      </c>
      <c r="M50" s="13">
        <v>0.005069521071861766</v>
      </c>
    </row>
    <row r="51" spans="1:13" ht="12.75">
      <c r="A51" s="16" t="s">
        <v>96</v>
      </c>
      <c r="B51" s="16">
        <v>0.0102</v>
      </c>
      <c r="C51" s="17">
        <v>11.44</v>
      </c>
      <c r="D51" s="16">
        <v>0.0047</v>
      </c>
      <c r="E51" s="18">
        <v>24.92</v>
      </c>
      <c r="F51" s="16">
        <v>0.0047</v>
      </c>
      <c r="G51" s="18">
        <v>24.92</v>
      </c>
      <c r="H51" s="16">
        <v>2.0193</v>
      </c>
      <c r="I51" s="18">
        <v>315.24</v>
      </c>
      <c r="J51" s="16">
        <v>1.1891</v>
      </c>
      <c r="K51" s="18">
        <v>0.3</v>
      </c>
      <c r="L51" s="16">
        <v>1.004</v>
      </c>
      <c r="M51" s="18">
        <v>0.31</v>
      </c>
    </row>
    <row r="52" spans="3:13" ht="12.75">
      <c r="C52" s="13"/>
      <c r="D52" s="15"/>
      <c r="E52" s="13"/>
      <c r="F52" s="15"/>
      <c r="G52" s="13"/>
      <c r="I52" s="13"/>
      <c r="K52" s="13"/>
      <c r="M52" s="13"/>
    </row>
    <row r="53" spans="1:14" ht="12.75">
      <c r="A53" s="19" t="s">
        <v>92</v>
      </c>
      <c r="B53" s="20">
        <f>ROUND(B45*B47,2)</f>
        <v>186796.48</v>
      </c>
      <c r="C53" s="20">
        <f aca="true" t="shared" si="19" ref="C53:M53">ROUND(C45*C47,2)</f>
        <v>292900.05</v>
      </c>
      <c r="D53" s="20">
        <f t="shared" si="19"/>
        <v>29938.97</v>
      </c>
      <c r="E53" s="20">
        <f t="shared" si="19"/>
        <v>51598.79</v>
      </c>
      <c r="F53" s="20">
        <f t="shared" si="19"/>
        <v>785.76</v>
      </c>
      <c r="G53" s="20">
        <f t="shared" si="19"/>
        <v>10333.37</v>
      </c>
      <c r="H53" s="20">
        <f t="shared" si="19"/>
        <v>38286.74</v>
      </c>
      <c r="I53" s="20">
        <f t="shared" si="19"/>
        <v>96222.43</v>
      </c>
      <c r="J53" s="20">
        <f t="shared" si="19"/>
        <v>0</v>
      </c>
      <c r="K53" s="20">
        <f t="shared" si="19"/>
        <v>0</v>
      </c>
      <c r="L53" s="20">
        <f t="shared" si="19"/>
        <v>108.09</v>
      </c>
      <c r="M53" s="20">
        <f t="shared" si="19"/>
        <v>182.72</v>
      </c>
      <c r="N53" s="42">
        <f>SUM(B53:M53)</f>
        <v>707153.4</v>
      </c>
    </row>
    <row r="54" spans="1:14" ht="12.75">
      <c r="A54" s="49" t="s">
        <v>93</v>
      </c>
      <c r="B54" s="22">
        <f aca="true" t="shared" si="20" ref="B54:M54">ROUND(B45*B48,2)</f>
        <v>7976.22</v>
      </c>
      <c r="C54" s="22">
        <f t="shared" si="20"/>
        <v>12032.29</v>
      </c>
      <c r="D54" s="22">
        <f t="shared" si="20"/>
        <v>1482.37</v>
      </c>
      <c r="E54" s="22">
        <f t="shared" si="20"/>
        <v>1958.77</v>
      </c>
      <c r="F54" s="22">
        <f t="shared" si="20"/>
        <v>38.91</v>
      </c>
      <c r="G54" s="22">
        <f t="shared" si="20"/>
        <v>392.27</v>
      </c>
      <c r="H54" s="22">
        <f t="shared" si="20"/>
        <v>1650.92</v>
      </c>
      <c r="I54" s="22">
        <f t="shared" si="20"/>
        <v>3789.77</v>
      </c>
      <c r="J54" s="22">
        <f t="shared" si="20"/>
        <v>0</v>
      </c>
      <c r="K54" s="22">
        <f t="shared" si="20"/>
        <v>0</v>
      </c>
      <c r="L54" s="22">
        <f t="shared" si="20"/>
        <v>4.53</v>
      </c>
      <c r="M54" s="22">
        <f t="shared" si="20"/>
        <v>7.87</v>
      </c>
      <c r="N54" s="48">
        <f>SUM(B54:M54)</f>
        <v>29333.92</v>
      </c>
    </row>
    <row r="55" spans="1:14" ht="12.75">
      <c r="A55" s="49" t="s">
        <v>94</v>
      </c>
      <c r="B55" s="22">
        <f aca="true" t="shared" si="21" ref="B55:M55">ROUND(B45*B49,2)</f>
        <v>26562.72</v>
      </c>
      <c r="C55" s="22">
        <f t="shared" si="21"/>
        <v>40070.39</v>
      </c>
      <c r="D55" s="22">
        <f t="shared" si="21"/>
        <v>4936.65</v>
      </c>
      <c r="E55" s="22">
        <f t="shared" si="21"/>
        <v>6523.16</v>
      </c>
      <c r="F55" s="22">
        <f t="shared" si="21"/>
        <v>129.56</v>
      </c>
      <c r="G55" s="22">
        <f t="shared" si="21"/>
        <v>1306.35</v>
      </c>
      <c r="H55" s="22">
        <f t="shared" si="21"/>
        <v>5497.96</v>
      </c>
      <c r="I55" s="22">
        <f t="shared" si="21"/>
        <v>12620.85</v>
      </c>
      <c r="J55" s="22">
        <f t="shared" si="21"/>
        <v>0</v>
      </c>
      <c r="K55" s="22">
        <f t="shared" si="21"/>
        <v>0</v>
      </c>
      <c r="L55" s="22">
        <f t="shared" si="21"/>
        <v>15.1</v>
      </c>
      <c r="M55" s="22">
        <f t="shared" si="21"/>
        <v>26.21</v>
      </c>
      <c r="N55" s="48">
        <f>SUM(B55:M55)</f>
        <v>97688.95000000003</v>
      </c>
    </row>
    <row r="56" spans="1:14" ht="12.75">
      <c r="A56" s="23" t="s">
        <v>95</v>
      </c>
      <c r="B56" s="24">
        <f aca="true" t="shared" si="22" ref="B56:M56">ROUND(B45*B50,2)</f>
        <v>3652.59</v>
      </c>
      <c r="C56" s="24">
        <f t="shared" si="22"/>
        <v>5510</v>
      </c>
      <c r="D56" s="24">
        <f t="shared" si="22"/>
        <v>678.83</v>
      </c>
      <c r="E56" s="24">
        <f t="shared" si="22"/>
        <v>896.99</v>
      </c>
      <c r="F56" s="24">
        <f t="shared" si="22"/>
        <v>17.82</v>
      </c>
      <c r="G56" s="24">
        <f t="shared" si="22"/>
        <v>179.63</v>
      </c>
      <c r="H56" s="24">
        <f t="shared" si="22"/>
        <v>756.01</v>
      </c>
      <c r="I56" s="24">
        <f t="shared" si="22"/>
        <v>1735.47</v>
      </c>
      <c r="J56" s="24">
        <f t="shared" si="22"/>
        <v>0</v>
      </c>
      <c r="K56" s="24">
        <f t="shared" si="22"/>
        <v>0</v>
      </c>
      <c r="L56" s="24">
        <f t="shared" si="22"/>
        <v>2.08</v>
      </c>
      <c r="M56" s="24">
        <f t="shared" si="22"/>
        <v>3.6</v>
      </c>
      <c r="N56" s="44">
        <f>SUM(B56:M56)</f>
        <v>13433.019999999999</v>
      </c>
    </row>
    <row r="57" spans="1:14" ht="13.5" thickBot="1">
      <c r="A57" s="25"/>
      <c r="B57" s="26">
        <f aca="true" t="shared" si="23" ref="B57:N57">+B41-B53-B54-B55-B56</f>
        <v>-3.2741809263825417E-11</v>
      </c>
      <c r="C57" s="26">
        <f t="shared" si="23"/>
        <v>5.093170329928398E-11</v>
      </c>
      <c r="D57" s="26">
        <f t="shared" si="23"/>
        <v>-1.0231815394945443E-12</v>
      </c>
      <c r="E57" s="26">
        <f t="shared" si="23"/>
        <v>-0.010000000004083631</v>
      </c>
      <c r="F57" s="26">
        <f>+F41-F53-F54-F55-F56</f>
        <v>-3.552713678800501E-14</v>
      </c>
      <c r="G57" s="26">
        <f>+G41-G53-G54-G55-G56</f>
        <v>0.009999999998512976</v>
      </c>
      <c r="H57" s="26">
        <f t="shared" si="23"/>
        <v>0.010000000001355147</v>
      </c>
      <c r="I57" s="26">
        <f t="shared" si="23"/>
        <v>0.010000000019545041</v>
      </c>
      <c r="J57" s="26">
        <f t="shared" si="23"/>
        <v>0</v>
      </c>
      <c r="K57" s="26">
        <f t="shared" si="23"/>
        <v>0</v>
      </c>
      <c r="L57" s="26">
        <f t="shared" si="23"/>
        <v>-0.0099999999999838</v>
      </c>
      <c r="M57" s="26">
        <f t="shared" si="23"/>
        <v>0.010000000000024212</v>
      </c>
      <c r="N57" s="45">
        <f t="shared" si="23"/>
        <v>0.020000000009531504</v>
      </c>
    </row>
    <row r="59" spans="1:14" ht="12.75">
      <c r="A59" s="27">
        <v>37407</v>
      </c>
      <c r="B59" s="8">
        <f>+Volumetric!K42+Volumetric!K43</f>
        <v>207028.93</v>
      </c>
      <c r="C59" s="8">
        <f>+'Service Charges'!K68+'Service Charges'!K69+'Service Charges'!K70</f>
        <v>350559.91</v>
      </c>
      <c r="D59" s="8">
        <f>+Volumetric!K7+Volumetric!K8+Volumetric!K9</f>
        <v>37458.45</v>
      </c>
      <c r="E59" s="8">
        <f>+'Service Charges'!K5+'Service Charges'!K6+'Service Charges'!K7</f>
        <v>61327.27</v>
      </c>
      <c r="F59" s="8">
        <f>+Volumetric!K26</f>
        <v>986.23</v>
      </c>
      <c r="G59" s="8">
        <f>+'Service Charges'!K23</f>
        <v>12272.28</v>
      </c>
      <c r="H59" s="8">
        <f>+Volumetric!K75+Volumetric!K76+Volumetric!K77+Volumetric!K78+Volumetric!K79</f>
        <v>227832.68</v>
      </c>
      <c r="I59" s="8">
        <f>+'Service Charges'!K39+'Service Charges'!K40</f>
        <v>121398.92</v>
      </c>
      <c r="J59" s="8"/>
      <c r="K59" s="8">
        <f>+'Service Charges'!K94</f>
        <v>2517.9</v>
      </c>
      <c r="L59" s="8">
        <f>+Volumetric!K110+Volumetric!K111+Volumetric!K112+Volumetric!K113+Volumetric!K114+Volumetric!K115+Volumetric!K116</f>
        <v>150.21</v>
      </c>
      <c r="M59" s="8">
        <f>+'Service Charges'!K109+'Service Charges'!K110+'Service Charges'!K111+'Service Charges'!K112+'Service Charges'!K113+'Service Charges'!K114+'Service Charges'!K115</f>
        <v>247.48</v>
      </c>
      <c r="N59" s="40">
        <f>SUM(B59:M59)</f>
        <v>1021780.26</v>
      </c>
    </row>
    <row r="60" spans="1:14" ht="12.75">
      <c r="A60" t="s">
        <v>89</v>
      </c>
      <c r="B60" s="10">
        <v>0</v>
      </c>
      <c r="C60" s="10">
        <v>0</v>
      </c>
      <c r="D60" s="11">
        <v>0</v>
      </c>
      <c r="E60" s="11">
        <v>0</v>
      </c>
      <c r="F60" s="11"/>
      <c r="G60" s="11"/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41"/>
    </row>
    <row r="61" spans="1:14" ht="12.75">
      <c r="A61" t="s">
        <v>90</v>
      </c>
      <c r="B61" s="9">
        <f aca="true" t="shared" si="24" ref="B61:M61">+B59+B60</f>
        <v>207028.93</v>
      </c>
      <c r="C61" s="9">
        <f t="shared" si="24"/>
        <v>350559.91</v>
      </c>
      <c r="D61" s="9">
        <f t="shared" si="24"/>
        <v>37458.45</v>
      </c>
      <c r="E61" s="9">
        <f t="shared" si="24"/>
        <v>61327.27</v>
      </c>
      <c r="F61" s="9">
        <f>+F59+F60</f>
        <v>986.23</v>
      </c>
      <c r="G61" s="9">
        <f>+G59+G60</f>
        <v>12272.28</v>
      </c>
      <c r="H61" s="9">
        <f t="shared" si="24"/>
        <v>227832.68</v>
      </c>
      <c r="I61" s="9">
        <f t="shared" si="24"/>
        <v>121398.92</v>
      </c>
      <c r="J61" s="9">
        <f t="shared" si="24"/>
        <v>0</v>
      </c>
      <c r="K61" s="9">
        <f t="shared" si="24"/>
        <v>2517.9</v>
      </c>
      <c r="L61" s="9">
        <f t="shared" si="24"/>
        <v>150.21</v>
      </c>
      <c r="M61" s="9">
        <f t="shared" si="24"/>
        <v>247.48</v>
      </c>
      <c r="N61" s="40"/>
    </row>
    <row r="63" spans="1:13" ht="12.75">
      <c r="A63" t="s">
        <v>91</v>
      </c>
      <c r="B63" s="9">
        <f aca="true" t="shared" si="25" ref="B63:M63">+B61/B69</f>
        <v>20296953.921568625</v>
      </c>
      <c r="C63" s="9">
        <f t="shared" si="25"/>
        <v>30643.348776223775</v>
      </c>
      <c r="D63" s="9">
        <f t="shared" si="25"/>
        <v>7969882.978723403</v>
      </c>
      <c r="E63" s="9">
        <f t="shared" si="25"/>
        <v>2460.965890850722</v>
      </c>
      <c r="F63" s="9">
        <f t="shared" si="25"/>
        <v>209836.17021276595</v>
      </c>
      <c r="G63" s="9">
        <f t="shared" si="25"/>
        <v>492.4670947030497</v>
      </c>
      <c r="H63" s="9">
        <f t="shared" si="25"/>
        <v>112827.55410290696</v>
      </c>
      <c r="I63" s="9">
        <f t="shared" si="25"/>
        <v>385.0999873112549</v>
      </c>
      <c r="J63" s="9">
        <f t="shared" si="25"/>
        <v>0</v>
      </c>
      <c r="K63" s="9">
        <f t="shared" si="25"/>
        <v>8393</v>
      </c>
      <c r="L63" s="9">
        <f t="shared" si="25"/>
        <v>149.61155378486058</v>
      </c>
      <c r="M63" s="9">
        <f t="shared" si="25"/>
        <v>798.3225806451612</v>
      </c>
    </row>
    <row r="64" spans="2:13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2.75">
      <c r="A65" t="s">
        <v>92</v>
      </c>
      <c r="B65">
        <f aca="true" t="shared" si="26" ref="B65:M65">B69-SUM(B66:B68)</f>
        <v>0.008468558494684131</v>
      </c>
      <c r="C65">
        <f t="shared" si="26"/>
        <v>9.55964309155355</v>
      </c>
      <c r="D65" s="12">
        <f t="shared" si="26"/>
        <v>0.0037992771375589987</v>
      </c>
      <c r="E65">
        <f t="shared" si="26"/>
        <v>21.08708218640508</v>
      </c>
      <c r="F65" s="12">
        <f t="shared" si="26"/>
        <v>0.0037992771375589987</v>
      </c>
      <c r="G65">
        <f t="shared" si="26"/>
        <v>21.08708218640508</v>
      </c>
      <c r="H65">
        <f t="shared" si="26"/>
        <v>1.6737319332604152</v>
      </c>
      <c r="I65">
        <f t="shared" si="26"/>
        <v>265.2229534799843</v>
      </c>
      <c r="J65">
        <f t="shared" si="26"/>
        <v>0.9054152316260093</v>
      </c>
      <c r="K65">
        <f t="shared" si="26"/>
        <v>0.2587681456863579</v>
      </c>
      <c r="L65">
        <f t="shared" si="26"/>
        <v>0.8361010451854844</v>
      </c>
      <c r="M65">
        <f t="shared" si="26"/>
        <v>0.25699301114125417</v>
      </c>
    </row>
    <row r="66" spans="1:13" ht="12.75">
      <c r="A66" t="s">
        <v>93</v>
      </c>
      <c r="B66">
        <v>0.0003616079243880993</v>
      </c>
      <c r="C66" s="13">
        <v>0.3927085937841714</v>
      </c>
      <c r="D66" s="12">
        <v>0.00018811407935885114</v>
      </c>
      <c r="E66" s="13">
        <v>0.8004968407358231</v>
      </c>
      <c r="F66" s="12">
        <v>0.00018811407935885114</v>
      </c>
      <c r="G66" s="13">
        <v>0.8004968407358231</v>
      </c>
      <c r="H66">
        <v>0.07217116545078593</v>
      </c>
      <c r="I66" s="13">
        <v>10.445955188550439</v>
      </c>
      <c r="J66">
        <v>0.05924696846950266</v>
      </c>
      <c r="K66" s="13">
        <v>0.008611186234852675</v>
      </c>
      <c r="L66" s="14">
        <v>0.035065344322060835</v>
      </c>
      <c r="M66" s="13">
        <v>0.011070398370620899</v>
      </c>
    </row>
    <row r="67" spans="1:13" ht="12.75">
      <c r="A67" t="s">
        <v>94</v>
      </c>
      <c r="B67">
        <v>0.001204240715064637</v>
      </c>
      <c r="C67" s="13">
        <v>1.3078133688329163</v>
      </c>
      <c r="D67" s="12">
        <v>0.0006264647928392694</v>
      </c>
      <c r="E67" s="13">
        <v>2.66584558268717</v>
      </c>
      <c r="F67" s="12">
        <v>0.0006264647928392694</v>
      </c>
      <c r="G67" s="13">
        <v>2.66584558268717</v>
      </c>
      <c r="H67">
        <v>0.24034721041186058</v>
      </c>
      <c r="I67" s="13">
        <v>34.78752454631531</v>
      </c>
      <c r="J67">
        <v>0.19730654906376266</v>
      </c>
      <c r="K67" s="13">
        <v>0.02867730591513283</v>
      </c>
      <c r="L67">
        <v>0.11677596776077721</v>
      </c>
      <c r="M67" s="13">
        <v>0.03686706941626318</v>
      </c>
    </row>
    <row r="68" spans="1:13" ht="12.75">
      <c r="A68" t="s">
        <v>95</v>
      </c>
      <c r="B68">
        <v>0.00016559286586313236</v>
      </c>
      <c r="C68" s="13">
        <v>0.17983494582936133</v>
      </c>
      <c r="D68" s="15">
        <v>8.614399024288101E-05</v>
      </c>
      <c r="E68" s="13">
        <v>0.3665753901719277</v>
      </c>
      <c r="F68" s="15">
        <v>8.614399024288101E-05</v>
      </c>
      <c r="G68" s="13">
        <v>0.3665753901719277</v>
      </c>
      <c r="H68">
        <v>0.033049690876938216</v>
      </c>
      <c r="I68" s="13">
        <v>4.783566785149945</v>
      </c>
      <c r="J68">
        <v>0.027131250840725405</v>
      </c>
      <c r="K68" s="13">
        <v>0.003943362163656555</v>
      </c>
      <c r="L68">
        <v>0.01605764273167756</v>
      </c>
      <c r="M68" s="13">
        <v>0.005069521071861766</v>
      </c>
    </row>
    <row r="69" spans="1:13" ht="12.75">
      <c r="A69" s="16" t="s">
        <v>96</v>
      </c>
      <c r="B69" s="16">
        <v>0.0102</v>
      </c>
      <c r="C69" s="17">
        <v>11.44</v>
      </c>
      <c r="D69" s="16">
        <v>0.0047</v>
      </c>
      <c r="E69" s="18">
        <v>24.92</v>
      </c>
      <c r="F69" s="16">
        <v>0.0047</v>
      </c>
      <c r="G69" s="18">
        <v>24.92</v>
      </c>
      <c r="H69" s="16">
        <v>2.0193</v>
      </c>
      <c r="I69" s="18">
        <v>315.24</v>
      </c>
      <c r="J69" s="16">
        <v>1.1891</v>
      </c>
      <c r="K69" s="18">
        <v>0.3</v>
      </c>
      <c r="L69" s="16">
        <v>1.004</v>
      </c>
      <c r="M69" s="18">
        <v>0.31</v>
      </c>
    </row>
    <row r="70" spans="3:13" ht="12.75">
      <c r="C70" s="13"/>
      <c r="D70" s="15"/>
      <c r="E70" s="13"/>
      <c r="F70" s="15"/>
      <c r="G70" s="13"/>
      <c r="I70" s="13"/>
      <c r="K70" s="13"/>
      <c r="M70" s="13"/>
    </row>
    <row r="71" spans="1:14" ht="12.75">
      <c r="A71" s="19" t="s">
        <v>92</v>
      </c>
      <c r="B71" s="20">
        <f>ROUND(B63*B65,2)</f>
        <v>171885.94</v>
      </c>
      <c r="C71" s="20">
        <f aca="true" t="shared" si="27" ref="C71:M71">ROUND(C63*C65,2)</f>
        <v>292939.48</v>
      </c>
      <c r="D71" s="20">
        <f t="shared" si="27"/>
        <v>30279.79</v>
      </c>
      <c r="E71" s="20">
        <f t="shared" si="27"/>
        <v>51894.59</v>
      </c>
      <c r="F71" s="20">
        <f t="shared" si="27"/>
        <v>797.23</v>
      </c>
      <c r="G71" s="20">
        <f t="shared" si="27"/>
        <v>10384.69</v>
      </c>
      <c r="H71" s="20">
        <f t="shared" si="27"/>
        <v>188843.08</v>
      </c>
      <c r="I71" s="20">
        <f t="shared" si="27"/>
        <v>102137.36</v>
      </c>
      <c r="J71" s="20">
        <f t="shared" si="27"/>
        <v>0</v>
      </c>
      <c r="K71" s="20">
        <f t="shared" si="27"/>
        <v>2171.84</v>
      </c>
      <c r="L71" s="20">
        <f t="shared" si="27"/>
        <v>125.09</v>
      </c>
      <c r="M71" s="20">
        <f t="shared" si="27"/>
        <v>205.16</v>
      </c>
      <c r="N71" s="42">
        <f>SUM(B71:M71)</f>
        <v>851664.2499999998</v>
      </c>
    </row>
    <row r="72" spans="1:14" ht="12.75">
      <c r="A72" s="49" t="s">
        <v>93</v>
      </c>
      <c r="B72" s="22">
        <f aca="true" t="shared" si="28" ref="B72:M72">ROUND(B63*B66,2)</f>
        <v>7339.54</v>
      </c>
      <c r="C72" s="22">
        <f t="shared" si="28"/>
        <v>12033.91</v>
      </c>
      <c r="D72" s="22">
        <f t="shared" si="28"/>
        <v>1499.25</v>
      </c>
      <c r="E72" s="22">
        <f t="shared" si="28"/>
        <v>1970</v>
      </c>
      <c r="F72" s="22">
        <f t="shared" si="28"/>
        <v>39.47</v>
      </c>
      <c r="G72" s="22">
        <f t="shared" si="28"/>
        <v>394.22</v>
      </c>
      <c r="H72" s="22">
        <f t="shared" si="28"/>
        <v>8142.9</v>
      </c>
      <c r="I72" s="22">
        <f t="shared" si="28"/>
        <v>4022.74</v>
      </c>
      <c r="J72" s="22">
        <f t="shared" si="28"/>
        <v>0</v>
      </c>
      <c r="K72" s="22">
        <f t="shared" si="28"/>
        <v>72.27</v>
      </c>
      <c r="L72" s="22">
        <f t="shared" si="28"/>
        <v>5.25</v>
      </c>
      <c r="M72" s="22">
        <f t="shared" si="28"/>
        <v>8.84</v>
      </c>
      <c r="N72" s="48">
        <f>SUM(B72:M72)</f>
        <v>35528.38999999999</v>
      </c>
    </row>
    <row r="73" spans="1:14" ht="12.75">
      <c r="A73" s="49" t="s">
        <v>94</v>
      </c>
      <c r="B73" s="22">
        <f aca="true" t="shared" si="29" ref="B73:M73">ROUND(B63*B67,2)</f>
        <v>24442.42</v>
      </c>
      <c r="C73" s="22">
        <f t="shared" si="29"/>
        <v>40075.78</v>
      </c>
      <c r="D73" s="22">
        <f t="shared" si="29"/>
        <v>4992.85</v>
      </c>
      <c r="E73" s="22">
        <f t="shared" si="29"/>
        <v>6560.56</v>
      </c>
      <c r="F73" s="22">
        <f t="shared" si="29"/>
        <v>131.45</v>
      </c>
      <c r="G73" s="22">
        <f t="shared" si="29"/>
        <v>1312.84</v>
      </c>
      <c r="H73" s="22">
        <f t="shared" si="29"/>
        <v>27117.79</v>
      </c>
      <c r="I73" s="22">
        <f t="shared" si="29"/>
        <v>13396.68</v>
      </c>
      <c r="J73" s="22">
        <f t="shared" si="29"/>
        <v>0</v>
      </c>
      <c r="K73" s="22">
        <f t="shared" si="29"/>
        <v>240.69</v>
      </c>
      <c r="L73" s="22">
        <f t="shared" si="29"/>
        <v>17.47</v>
      </c>
      <c r="M73" s="22">
        <f t="shared" si="29"/>
        <v>29.43</v>
      </c>
      <c r="N73" s="48">
        <f>SUM(B73:M73)</f>
        <v>118317.95999999999</v>
      </c>
    </row>
    <row r="74" spans="1:14" ht="12.75">
      <c r="A74" s="23" t="s">
        <v>95</v>
      </c>
      <c r="B74" s="24">
        <f aca="true" t="shared" si="30" ref="B74:M74">ROUND(B63*B68,2)</f>
        <v>3361.03</v>
      </c>
      <c r="C74" s="24">
        <f t="shared" si="30"/>
        <v>5510.74</v>
      </c>
      <c r="D74" s="24">
        <f t="shared" si="30"/>
        <v>686.56</v>
      </c>
      <c r="E74" s="24">
        <f t="shared" si="30"/>
        <v>902.13</v>
      </c>
      <c r="F74" s="24">
        <f t="shared" si="30"/>
        <v>18.08</v>
      </c>
      <c r="G74" s="24">
        <f t="shared" si="30"/>
        <v>180.53</v>
      </c>
      <c r="H74" s="24">
        <f t="shared" si="30"/>
        <v>3728.92</v>
      </c>
      <c r="I74" s="24">
        <f t="shared" si="30"/>
        <v>1842.15</v>
      </c>
      <c r="J74" s="24">
        <f t="shared" si="30"/>
        <v>0</v>
      </c>
      <c r="K74" s="24">
        <f t="shared" si="30"/>
        <v>33.1</v>
      </c>
      <c r="L74" s="24">
        <f t="shared" si="30"/>
        <v>2.4</v>
      </c>
      <c r="M74" s="24">
        <f t="shared" si="30"/>
        <v>4.05</v>
      </c>
      <c r="N74" s="44">
        <f>SUM(B74:M74)</f>
        <v>16269.689999999999</v>
      </c>
    </row>
    <row r="75" spans="1:14" ht="13.5" thickBot="1">
      <c r="A75" s="25"/>
      <c r="B75" s="26">
        <f aca="true" t="shared" si="31" ref="B75:N75">+B59-B71-B72-B73-B74</f>
        <v>-8.640199666842818E-12</v>
      </c>
      <c r="C75" s="26">
        <f t="shared" si="31"/>
        <v>-9.094947017729282E-12</v>
      </c>
      <c r="D75" s="26">
        <f t="shared" si="31"/>
        <v>-4.092726157978177E-12</v>
      </c>
      <c r="E75" s="26">
        <f t="shared" si="31"/>
        <v>-0.010000000000104592</v>
      </c>
      <c r="F75" s="26">
        <f>+F59-F71-F72-F73-F74</f>
        <v>0</v>
      </c>
      <c r="G75" s="26">
        <f>+G59-G71-G72-G73-G74</f>
        <v>0</v>
      </c>
      <c r="H75" s="26">
        <f t="shared" si="31"/>
        <v>-0.0099999999965803</v>
      </c>
      <c r="I75" s="26">
        <f t="shared" si="31"/>
        <v>-0.010000000002492015</v>
      </c>
      <c r="J75" s="26">
        <f t="shared" si="31"/>
        <v>0</v>
      </c>
      <c r="K75" s="26">
        <f t="shared" si="31"/>
        <v>0</v>
      </c>
      <c r="L75" s="26">
        <f t="shared" si="31"/>
        <v>5.773159728050814E-15</v>
      </c>
      <c r="M75" s="26">
        <f t="shared" si="31"/>
        <v>-9.769962616701378E-15</v>
      </c>
      <c r="N75" s="45">
        <f t="shared" si="31"/>
        <v>-0.029999999733263394</v>
      </c>
    </row>
    <row r="77" spans="1:14" ht="12.75">
      <c r="A77" s="27">
        <v>37437</v>
      </c>
      <c r="B77" s="8">
        <f>+Volumetric!K44</f>
        <v>32117.81</v>
      </c>
      <c r="C77" s="8">
        <f>+'Service Charges'!K71+'Service Charges'!K72</f>
        <v>59712.24</v>
      </c>
      <c r="D77" s="8">
        <f>+Volumetric!K10</f>
        <v>19133.23</v>
      </c>
      <c r="E77" s="8">
        <f>+'Service Charges'!K8</f>
        <v>27801.33</v>
      </c>
      <c r="F77" s="8">
        <f>+Volumetric!K27</f>
        <v>959.77</v>
      </c>
      <c r="G77" s="8">
        <f>+'Service Charges'!K24</f>
        <v>11308.77</v>
      </c>
      <c r="H77" s="8">
        <f>+Volumetric!K80+Volumetric!K81+Volumetric!K82+Volumetric!K83</f>
        <v>188249.53</v>
      </c>
      <c r="I77" s="8">
        <f>+'Service Charges'!K41+'Service Charges'!K42+'Service Charges'!K43</f>
        <v>78725.94</v>
      </c>
      <c r="J77" s="8">
        <f>+Volumetric!K61</f>
        <v>1849.05</v>
      </c>
      <c r="K77" s="8">
        <f>+'Service Charges'!K95</f>
        <v>2517.3</v>
      </c>
      <c r="L77" s="8">
        <f>+Volumetric!K117+Volumetric!K118+Volumetric!K119+Volumetric!K120+Volumetric!K121</f>
        <v>64.94999999999999</v>
      </c>
      <c r="M77" s="8">
        <f>+'Service Charges'!K116+'Service Charges'!K117+'Service Charges'!K118+'Service Charges'!K119+'Service Charges'!K120+'Service Charges'!K121+'Service Charges'!K122+'Service Charges'!K123+'Service Charges'!K124</f>
        <v>108.19000000000001</v>
      </c>
      <c r="N77" s="40">
        <f>SUM(B77:M77)</f>
        <v>422548.1099999999</v>
      </c>
    </row>
    <row r="78" spans="1:14" ht="12.75">
      <c r="A78" t="s">
        <v>89</v>
      </c>
      <c r="B78" s="10">
        <v>0</v>
      </c>
      <c r="C78" s="10">
        <v>0</v>
      </c>
      <c r="D78" s="11">
        <v>0</v>
      </c>
      <c r="E78" s="11">
        <v>0</v>
      </c>
      <c r="F78" s="11"/>
      <c r="G78" s="11"/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41"/>
    </row>
    <row r="79" spans="1:14" ht="12.75">
      <c r="A79" t="s">
        <v>90</v>
      </c>
      <c r="B79" s="9">
        <f aca="true" t="shared" si="32" ref="B79:M79">+B77+B78</f>
        <v>32117.81</v>
      </c>
      <c r="C79" s="9">
        <f t="shared" si="32"/>
        <v>59712.24</v>
      </c>
      <c r="D79" s="9">
        <f t="shared" si="32"/>
        <v>19133.23</v>
      </c>
      <c r="E79" s="9">
        <f t="shared" si="32"/>
        <v>27801.33</v>
      </c>
      <c r="F79" s="9">
        <f>+F77+F78</f>
        <v>959.77</v>
      </c>
      <c r="G79" s="9">
        <f>+G77+G78</f>
        <v>11308.77</v>
      </c>
      <c r="H79" s="9">
        <f t="shared" si="32"/>
        <v>188249.53</v>
      </c>
      <c r="I79" s="9">
        <f t="shared" si="32"/>
        <v>78725.94</v>
      </c>
      <c r="J79" s="9">
        <f t="shared" si="32"/>
        <v>1849.05</v>
      </c>
      <c r="K79" s="9">
        <f t="shared" si="32"/>
        <v>2517.3</v>
      </c>
      <c r="L79" s="9">
        <f t="shared" si="32"/>
        <v>64.94999999999999</v>
      </c>
      <c r="M79" s="9">
        <f t="shared" si="32"/>
        <v>108.19000000000001</v>
      </c>
      <c r="N79" s="40"/>
    </row>
    <row r="81" spans="1:13" ht="12.75">
      <c r="A81" t="s">
        <v>91</v>
      </c>
      <c r="B81" s="9">
        <f aca="true" t="shared" si="33" ref="B81:M81">+B79/B87</f>
        <v>3148804.901960784</v>
      </c>
      <c r="C81" s="9">
        <f t="shared" si="33"/>
        <v>5219.601398601399</v>
      </c>
      <c r="D81" s="9">
        <f t="shared" si="33"/>
        <v>4070899.9999999995</v>
      </c>
      <c r="E81" s="9">
        <f t="shared" si="33"/>
        <v>1115.6231942215088</v>
      </c>
      <c r="F81" s="9">
        <f t="shared" si="33"/>
        <v>204206.38297872338</v>
      </c>
      <c r="G81" s="9">
        <f t="shared" si="33"/>
        <v>453.8029695024077</v>
      </c>
      <c r="H81" s="9">
        <f t="shared" si="33"/>
        <v>93225.14237607091</v>
      </c>
      <c r="I81" s="9">
        <f t="shared" si="33"/>
        <v>249.73334602207842</v>
      </c>
      <c r="J81" s="9">
        <f t="shared" si="33"/>
        <v>1554.999579513918</v>
      </c>
      <c r="K81" s="9">
        <f t="shared" si="33"/>
        <v>8391.000000000002</v>
      </c>
      <c r="L81" s="9">
        <f t="shared" si="33"/>
        <v>64.69123505976094</v>
      </c>
      <c r="M81" s="9">
        <f t="shared" si="33"/>
        <v>349.00000000000006</v>
      </c>
    </row>
    <row r="82" spans="2:13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2.75">
      <c r="A83" t="s">
        <v>92</v>
      </c>
      <c r="B83">
        <f aca="true" t="shared" si="34" ref="B83:M83">B87-SUM(B84:B86)</f>
        <v>0.008468558494684131</v>
      </c>
      <c r="C83">
        <f t="shared" si="34"/>
        <v>9.55964309155355</v>
      </c>
      <c r="D83" s="12">
        <f t="shared" si="34"/>
        <v>0.0037992771375589987</v>
      </c>
      <c r="E83">
        <f t="shared" si="34"/>
        <v>21.08708218640508</v>
      </c>
      <c r="F83" s="12">
        <f t="shared" si="34"/>
        <v>0.0037992771375589987</v>
      </c>
      <c r="G83">
        <f t="shared" si="34"/>
        <v>21.08708218640508</v>
      </c>
      <c r="H83">
        <f t="shared" si="34"/>
        <v>1.6737319332604152</v>
      </c>
      <c r="I83">
        <f t="shared" si="34"/>
        <v>265.2229534799843</v>
      </c>
      <c r="J83">
        <f t="shared" si="34"/>
        <v>0.9054152316260093</v>
      </c>
      <c r="K83">
        <f t="shared" si="34"/>
        <v>0.2587681456863579</v>
      </c>
      <c r="L83">
        <f t="shared" si="34"/>
        <v>0.8361010451854844</v>
      </c>
      <c r="M83">
        <f t="shared" si="34"/>
        <v>0.25699301114125417</v>
      </c>
    </row>
    <row r="84" spans="1:13" ht="12.75">
      <c r="A84" t="s">
        <v>93</v>
      </c>
      <c r="B84">
        <v>0.0003616079243880993</v>
      </c>
      <c r="C84" s="13">
        <v>0.3927085937841714</v>
      </c>
      <c r="D84" s="12">
        <v>0.00018811407935885114</v>
      </c>
      <c r="E84" s="13">
        <v>0.8004968407358231</v>
      </c>
      <c r="F84" s="12">
        <v>0.00018811407935885114</v>
      </c>
      <c r="G84" s="13">
        <v>0.8004968407358231</v>
      </c>
      <c r="H84">
        <v>0.07217116545078593</v>
      </c>
      <c r="I84" s="13">
        <v>10.445955188550439</v>
      </c>
      <c r="J84">
        <v>0.05924696846950266</v>
      </c>
      <c r="K84" s="13">
        <v>0.008611186234852675</v>
      </c>
      <c r="L84" s="14">
        <v>0.035065344322060835</v>
      </c>
      <c r="M84" s="13">
        <v>0.011070398370620899</v>
      </c>
    </row>
    <row r="85" spans="1:13" ht="12.75">
      <c r="A85" t="s">
        <v>94</v>
      </c>
      <c r="B85">
        <v>0.001204240715064637</v>
      </c>
      <c r="C85" s="13">
        <v>1.3078133688329163</v>
      </c>
      <c r="D85" s="12">
        <v>0.0006264647928392694</v>
      </c>
      <c r="E85" s="13">
        <v>2.66584558268717</v>
      </c>
      <c r="F85" s="12">
        <v>0.0006264647928392694</v>
      </c>
      <c r="G85" s="13">
        <v>2.66584558268717</v>
      </c>
      <c r="H85">
        <v>0.24034721041186058</v>
      </c>
      <c r="I85" s="13">
        <v>34.78752454631531</v>
      </c>
      <c r="J85">
        <v>0.19730654906376266</v>
      </c>
      <c r="K85" s="13">
        <v>0.02867730591513283</v>
      </c>
      <c r="L85">
        <v>0.11677596776077721</v>
      </c>
      <c r="M85" s="13">
        <v>0.03686706941626318</v>
      </c>
    </row>
    <row r="86" spans="1:13" ht="12.75">
      <c r="A86" t="s">
        <v>95</v>
      </c>
      <c r="B86">
        <v>0.00016559286586313236</v>
      </c>
      <c r="C86" s="13">
        <v>0.17983494582936133</v>
      </c>
      <c r="D86" s="15">
        <v>8.614399024288101E-05</v>
      </c>
      <c r="E86" s="13">
        <v>0.3665753901719277</v>
      </c>
      <c r="F86" s="15">
        <v>8.614399024288101E-05</v>
      </c>
      <c r="G86" s="13">
        <v>0.3665753901719277</v>
      </c>
      <c r="H86">
        <v>0.033049690876938216</v>
      </c>
      <c r="I86" s="13">
        <v>4.783566785149945</v>
      </c>
      <c r="J86">
        <v>0.027131250840725405</v>
      </c>
      <c r="K86" s="13">
        <v>0.003943362163656555</v>
      </c>
      <c r="L86">
        <v>0.01605764273167756</v>
      </c>
      <c r="M86" s="13">
        <v>0.005069521071861766</v>
      </c>
    </row>
    <row r="87" spans="1:13" ht="12.75">
      <c r="A87" s="16" t="s">
        <v>96</v>
      </c>
      <c r="B87" s="16">
        <v>0.0102</v>
      </c>
      <c r="C87" s="17">
        <v>11.44</v>
      </c>
      <c r="D87" s="16">
        <v>0.0047</v>
      </c>
      <c r="E87" s="18">
        <v>24.92</v>
      </c>
      <c r="F87" s="16">
        <v>0.0047</v>
      </c>
      <c r="G87" s="18">
        <v>24.92</v>
      </c>
      <c r="H87" s="16">
        <v>2.0193</v>
      </c>
      <c r="I87" s="18">
        <v>315.24</v>
      </c>
      <c r="J87" s="16">
        <v>1.1891</v>
      </c>
      <c r="K87" s="18">
        <v>0.3</v>
      </c>
      <c r="L87" s="16">
        <v>1.004</v>
      </c>
      <c r="M87" s="18">
        <v>0.31</v>
      </c>
    </row>
    <row r="88" spans="3:13" ht="12.75">
      <c r="C88" s="13"/>
      <c r="D88" s="15"/>
      <c r="E88" s="13"/>
      <c r="F88" s="15"/>
      <c r="G88" s="13"/>
      <c r="I88" s="13"/>
      <c r="K88" s="13"/>
      <c r="M88" s="13"/>
    </row>
    <row r="89" spans="1:14" ht="12.75">
      <c r="A89" s="19" t="s">
        <v>92</v>
      </c>
      <c r="B89" s="20">
        <f>ROUND(B81*B83,2)</f>
        <v>26665.84</v>
      </c>
      <c r="C89" s="20">
        <f aca="true" t="shared" si="35" ref="C89:M89">ROUND(C81*C83,2)</f>
        <v>49897.53</v>
      </c>
      <c r="D89" s="20">
        <f t="shared" si="35"/>
        <v>15466.48</v>
      </c>
      <c r="E89" s="20">
        <f t="shared" si="35"/>
        <v>23525.24</v>
      </c>
      <c r="F89" s="20">
        <f t="shared" si="35"/>
        <v>775.84</v>
      </c>
      <c r="G89" s="20">
        <f t="shared" si="35"/>
        <v>9569.38</v>
      </c>
      <c r="H89" s="20">
        <f t="shared" si="35"/>
        <v>156033.9</v>
      </c>
      <c r="I89" s="20">
        <f t="shared" si="35"/>
        <v>66235.02</v>
      </c>
      <c r="J89" s="20">
        <f t="shared" si="35"/>
        <v>1407.92</v>
      </c>
      <c r="K89" s="20">
        <f t="shared" si="35"/>
        <v>2171.32</v>
      </c>
      <c r="L89" s="20">
        <f t="shared" si="35"/>
        <v>54.09</v>
      </c>
      <c r="M89" s="20">
        <f t="shared" si="35"/>
        <v>89.69</v>
      </c>
      <c r="N89" s="42">
        <f>SUM(B89:M89)</f>
        <v>351892.25</v>
      </c>
    </row>
    <row r="90" spans="1:14" ht="12.75">
      <c r="A90" s="49" t="s">
        <v>93</v>
      </c>
      <c r="B90" s="22">
        <f aca="true" t="shared" si="36" ref="B90:M90">ROUND(B81*B84,2)</f>
        <v>1138.63</v>
      </c>
      <c r="C90" s="22">
        <f t="shared" si="36"/>
        <v>2049.78</v>
      </c>
      <c r="D90" s="22">
        <f t="shared" si="36"/>
        <v>765.79</v>
      </c>
      <c r="E90" s="22">
        <f t="shared" si="36"/>
        <v>893.05</v>
      </c>
      <c r="F90" s="22">
        <f t="shared" si="36"/>
        <v>38.41</v>
      </c>
      <c r="G90" s="22">
        <f t="shared" si="36"/>
        <v>363.27</v>
      </c>
      <c r="H90" s="22">
        <f t="shared" si="36"/>
        <v>6728.17</v>
      </c>
      <c r="I90" s="22">
        <f t="shared" si="36"/>
        <v>2608.7</v>
      </c>
      <c r="J90" s="22">
        <f t="shared" si="36"/>
        <v>92.13</v>
      </c>
      <c r="K90" s="22">
        <f t="shared" si="36"/>
        <v>72.26</v>
      </c>
      <c r="L90" s="22">
        <f t="shared" si="36"/>
        <v>2.27</v>
      </c>
      <c r="M90" s="22">
        <f t="shared" si="36"/>
        <v>3.86</v>
      </c>
      <c r="N90" s="48">
        <f>SUM(B90:M90)</f>
        <v>14756.32</v>
      </c>
    </row>
    <row r="91" spans="1:14" ht="12.75">
      <c r="A91" s="49" t="s">
        <v>94</v>
      </c>
      <c r="B91" s="22">
        <f aca="true" t="shared" si="37" ref="B91:M91">ROUND(B81*B85,2)</f>
        <v>3791.92</v>
      </c>
      <c r="C91" s="22">
        <f t="shared" si="37"/>
        <v>6826.26</v>
      </c>
      <c r="D91" s="22">
        <f t="shared" si="37"/>
        <v>2550.28</v>
      </c>
      <c r="E91" s="22">
        <f t="shared" si="37"/>
        <v>2974.08</v>
      </c>
      <c r="F91" s="22">
        <f t="shared" si="37"/>
        <v>127.93</v>
      </c>
      <c r="G91" s="22">
        <f t="shared" si="37"/>
        <v>1209.77</v>
      </c>
      <c r="H91" s="22">
        <f t="shared" si="37"/>
        <v>22406.4</v>
      </c>
      <c r="I91" s="22">
        <f t="shared" si="37"/>
        <v>8687.6</v>
      </c>
      <c r="J91" s="22">
        <f t="shared" si="37"/>
        <v>306.81</v>
      </c>
      <c r="K91" s="22">
        <f t="shared" si="37"/>
        <v>240.63</v>
      </c>
      <c r="L91" s="22">
        <f t="shared" si="37"/>
        <v>7.55</v>
      </c>
      <c r="M91" s="22">
        <f t="shared" si="37"/>
        <v>12.87</v>
      </c>
      <c r="N91" s="48">
        <f>SUM(B91:M91)</f>
        <v>49142.1</v>
      </c>
    </row>
    <row r="92" spans="1:14" ht="12.75">
      <c r="A92" s="23" t="s">
        <v>95</v>
      </c>
      <c r="B92" s="24">
        <f aca="true" t="shared" si="38" ref="B92:M92">ROUND(B81*B86,2)</f>
        <v>521.42</v>
      </c>
      <c r="C92" s="24">
        <f t="shared" si="38"/>
        <v>938.67</v>
      </c>
      <c r="D92" s="24">
        <f t="shared" si="38"/>
        <v>350.68</v>
      </c>
      <c r="E92" s="24">
        <f t="shared" si="38"/>
        <v>408.96</v>
      </c>
      <c r="F92" s="24">
        <f t="shared" si="38"/>
        <v>17.59</v>
      </c>
      <c r="G92" s="24">
        <f t="shared" si="38"/>
        <v>166.35</v>
      </c>
      <c r="H92" s="24">
        <f t="shared" si="38"/>
        <v>3081.06</v>
      </c>
      <c r="I92" s="24">
        <f t="shared" si="38"/>
        <v>1194.62</v>
      </c>
      <c r="J92" s="24">
        <f t="shared" si="38"/>
        <v>42.19</v>
      </c>
      <c r="K92" s="24">
        <f t="shared" si="38"/>
        <v>33.09</v>
      </c>
      <c r="L92" s="24">
        <f t="shared" si="38"/>
        <v>1.04</v>
      </c>
      <c r="M92" s="24">
        <f t="shared" si="38"/>
        <v>1.77</v>
      </c>
      <c r="N92" s="44">
        <f>SUM(B92:M92)</f>
        <v>6757.44</v>
      </c>
    </row>
    <row r="93" spans="1:14" ht="13.5" thickBot="1">
      <c r="A93" s="25"/>
      <c r="B93" s="26">
        <f aca="true" t="shared" si="39" ref="B93:N93">+B77-B89-B90-B91-B92</f>
        <v>1.0231815394945443E-12</v>
      </c>
      <c r="C93" s="26">
        <f t="shared" si="39"/>
        <v>-1.7053025658242404E-12</v>
      </c>
      <c r="D93" s="26">
        <f t="shared" si="39"/>
        <v>0</v>
      </c>
      <c r="E93" s="26">
        <f t="shared" si="39"/>
        <v>0</v>
      </c>
      <c r="F93" s="26">
        <f>+F77-F89-F90-F91-F92</f>
        <v>-5.3290705182007514E-14</v>
      </c>
      <c r="G93" s="26">
        <f>+G77-G89-G90-G91-G92</f>
        <v>1.2789769243681803E-12</v>
      </c>
      <c r="H93" s="26">
        <f t="shared" si="39"/>
        <v>5.002220859751105E-12</v>
      </c>
      <c r="I93" s="26">
        <f t="shared" si="39"/>
        <v>-2.7284841053187847E-12</v>
      </c>
      <c r="J93" s="26">
        <f t="shared" si="39"/>
        <v>-1.1368683772161603E-13</v>
      </c>
      <c r="K93" s="26">
        <f t="shared" si="39"/>
        <v>0</v>
      </c>
      <c r="L93" s="26">
        <f t="shared" si="39"/>
        <v>-1.4210854715202004E-14</v>
      </c>
      <c r="M93" s="26">
        <f t="shared" si="39"/>
        <v>1.554312234475219E-14</v>
      </c>
      <c r="N93" s="45">
        <f t="shared" si="39"/>
        <v>-7.003109203651547E-11</v>
      </c>
    </row>
    <row r="95" spans="1:14" ht="12.75">
      <c r="A95" s="27">
        <v>37468</v>
      </c>
      <c r="B95" s="8">
        <f>+Volumetric!K45+Volumetric!K46</f>
        <v>301337.6</v>
      </c>
      <c r="C95" s="8">
        <f>+'Service Charges'!K73+'Service Charges'!K74+'Service Charges'!K75</f>
        <v>474684.00999999995</v>
      </c>
      <c r="D95" s="8">
        <f>+Volumetric!K11+Volumetric!K12</f>
        <v>42516.28</v>
      </c>
      <c r="E95" s="8">
        <f>+'Service Charges'!K9+'Service Charges'!K10</f>
        <v>73583.73999999999</v>
      </c>
      <c r="F95" s="8">
        <f>+Volumetric!K28</f>
        <v>1003.64</v>
      </c>
      <c r="G95" s="8">
        <f>+'Service Charges'!K25</f>
        <v>12557.19</v>
      </c>
      <c r="H95" s="8">
        <f>+Volumetric!K84+Volumetric!K85+Volumetric!K86+Volumetric!K87</f>
        <v>232675.52000000002</v>
      </c>
      <c r="I95" s="8">
        <f>+'Service Charges'!K44+'Service Charges'!K45+'Service Charges'!K46</f>
        <v>134428.84999999998</v>
      </c>
      <c r="J95" s="8">
        <f>+Volumetric!K62</f>
        <v>1849.05</v>
      </c>
      <c r="K95" s="8">
        <f>+'Service Charges'!K96</f>
        <v>2517.3</v>
      </c>
      <c r="L95" s="8">
        <f>+Volumetric!K122+Volumetric!K123+Volumetric!K124+Volumetric!K125+Volumetric!K126+Volumetric!K127+Volumetric!K128</f>
        <v>181.87000000000003</v>
      </c>
      <c r="M95" s="8">
        <f>+'Service Charges'!K125+'Service Charges'!K126+'Service Charges'!K127+'Service Charges'!K128+'Service Charges'!K129+'Service Charges'!K130+'Service Charges'!K131</f>
        <v>294.15</v>
      </c>
      <c r="N95" s="40">
        <f>SUM(B95:M95)</f>
        <v>1277629.2000000002</v>
      </c>
    </row>
    <row r="96" spans="1:14" ht="12.75">
      <c r="A96" t="s">
        <v>89</v>
      </c>
      <c r="B96" s="10">
        <v>0</v>
      </c>
      <c r="C96" s="10">
        <v>0</v>
      </c>
      <c r="D96" s="11">
        <v>0</v>
      </c>
      <c r="E96" s="11">
        <v>0</v>
      </c>
      <c r="F96" s="11"/>
      <c r="G96" s="11"/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41"/>
    </row>
    <row r="97" spans="1:14" ht="12.75">
      <c r="A97" t="s">
        <v>90</v>
      </c>
      <c r="B97" s="9">
        <f aca="true" t="shared" si="40" ref="B97:M97">+B95+B96</f>
        <v>301337.6</v>
      </c>
      <c r="C97" s="9">
        <f t="shared" si="40"/>
        <v>474684.00999999995</v>
      </c>
      <c r="D97" s="9">
        <f t="shared" si="40"/>
        <v>42516.28</v>
      </c>
      <c r="E97" s="9">
        <f t="shared" si="40"/>
        <v>73583.73999999999</v>
      </c>
      <c r="F97" s="9">
        <f>+F95+F96</f>
        <v>1003.64</v>
      </c>
      <c r="G97" s="9">
        <f>+G95+G96</f>
        <v>12557.19</v>
      </c>
      <c r="H97" s="9">
        <f t="shared" si="40"/>
        <v>232675.52000000002</v>
      </c>
      <c r="I97" s="9">
        <f t="shared" si="40"/>
        <v>134428.84999999998</v>
      </c>
      <c r="J97" s="9">
        <f t="shared" si="40"/>
        <v>1849.05</v>
      </c>
      <c r="K97" s="9">
        <f t="shared" si="40"/>
        <v>2517.3</v>
      </c>
      <c r="L97" s="9">
        <f t="shared" si="40"/>
        <v>181.87000000000003</v>
      </c>
      <c r="M97" s="9">
        <f t="shared" si="40"/>
        <v>294.15</v>
      </c>
      <c r="N97" s="40"/>
    </row>
    <row r="99" spans="1:13" ht="12.75">
      <c r="A99" t="s">
        <v>91</v>
      </c>
      <c r="B99" s="9">
        <f aca="true" t="shared" si="41" ref="B99:M99">+B97/B105</f>
        <v>29542901.96078431</v>
      </c>
      <c r="C99" s="9">
        <f t="shared" si="41"/>
        <v>41493.35751748252</v>
      </c>
      <c r="D99" s="9">
        <f t="shared" si="41"/>
        <v>9046017.021276595</v>
      </c>
      <c r="E99" s="9">
        <f t="shared" si="41"/>
        <v>2952.7985553772064</v>
      </c>
      <c r="F99" s="9">
        <f t="shared" si="41"/>
        <v>213540.4255319149</v>
      </c>
      <c r="G99" s="9">
        <f t="shared" si="41"/>
        <v>503.9000802568218</v>
      </c>
      <c r="H99" s="9">
        <f t="shared" si="41"/>
        <v>115225.8307334225</v>
      </c>
      <c r="I99" s="9">
        <f t="shared" si="41"/>
        <v>426.4333523664509</v>
      </c>
      <c r="J99" s="9">
        <f t="shared" si="41"/>
        <v>1554.999579513918</v>
      </c>
      <c r="K99" s="9">
        <f t="shared" si="41"/>
        <v>8391.000000000002</v>
      </c>
      <c r="L99" s="9">
        <f t="shared" si="41"/>
        <v>181.14541832669326</v>
      </c>
      <c r="M99" s="9">
        <f t="shared" si="41"/>
        <v>948.8709677419354</v>
      </c>
    </row>
    <row r="100" spans="2:13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2.75">
      <c r="A101" t="s">
        <v>92</v>
      </c>
      <c r="B101">
        <f aca="true" t="shared" si="42" ref="B101:M101">B105-SUM(B102:B104)</f>
        <v>0.008468558494684131</v>
      </c>
      <c r="C101">
        <f t="shared" si="42"/>
        <v>9.55964309155355</v>
      </c>
      <c r="D101" s="12">
        <f t="shared" si="42"/>
        <v>0.0037992771375589987</v>
      </c>
      <c r="E101">
        <f t="shared" si="42"/>
        <v>21.08708218640508</v>
      </c>
      <c r="F101" s="12">
        <f t="shared" si="42"/>
        <v>0.0037992771375589987</v>
      </c>
      <c r="G101">
        <f t="shared" si="42"/>
        <v>21.08708218640508</v>
      </c>
      <c r="H101">
        <f t="shared" si="42"/>
        <v>1.6737319332604152</v>
      </c>
      <c r="I101">
        <f t="shared" si="42"/>
        <v>265.2229534799843</v>
      </c>
      <c r="J101">
        <f t="shared" si="42"/>
        <v>0.9054152316260093</v>
      </c>
      <c r="K101">
        <f t="shared" si="42"/>
        <v>0.2587681456863579</v>
      </c>
      <c r="L101">
        <f t="shared" si="42"/>
        <v>0.8361010451854844</v>
      </c>
      <c r="M101">
        <f t="shared" si="42"/>
        <v>0.25699301114125417</v>
      </c>
    </row>
    <row r="102" spans="1:13" ht="12.75">
      <c r="A102" t="s">
        <v>93</v>
      </c>
      <c r="B102">
        <v>0.0003616079243880993</v>
      </c>
      <c r="C102" s="13">
        <v>0.3927085937841714</v>
      </c>
      <c r="D102" s="12">
        <v>0.00018811407935885114</v>
      </c>
      <c r="E102" s="13">
        <v>0.8004968407358231</v>
      </c>
      <c r="F102" s="12">
        <v>0.00018811407935885114</v>
      </c>
      <c r="G102" s="13">
        <v>0.8004968407358231</v>
      </c>
      <c r="H102">
        <v>0.07217116545078593</v>
      </c>
      <c r="I102" s="13">
        <v>10.445955188550439</v>
      </c>
      <c r="J102">
        <v>0.05924696846950266</v>
      </c>
      <c r="K102" s="13">
        <v>0.008611186234852675</v>
      </c>
      <c r="L102" s="14">
        <v>0.035065344322060835</v>
      </c>
      <c r="M102" s="13">
        <v>0.011070398370620899</v>
      </c>
    </row>
    <row r="103" spans="1:13" ht="12.75">
      <c r="A103" t="s">
        <v>94</v>
      </c>
      <c r="B103">
        <v>0.001204240715064637</v>
      </c>
      <c r="C103" s="13">
        <v>1.3078133688329163</v>
      </c>
      <c r="D103" s="12">
        <v>0.0006264647928392694</v>
      </c>
      <c r="E103" s="13">
        <v>2.66584558268717</v>
      </c>
      <c r="F103" s="12">
        <v>0.0006264647928392694</v>
      </c>
      <c r="G103" s="13">
        <v>2.66584558268717</v>
      </c>
      <c r="H103">
        <v>0.24034721041186058</v>
      </c>
      <c r="I103" s="13">
        <v>34.78752454631531</v>
      </c>
      <c r="J103">
        <v>0.19730654906376266</v>
      </c>
      <c r="K103" s="13">
        <v>0.02867730591513283</v>
      </c>
      <c r="L103">
        <v>0.11677596776077721</v>
      </c>
      <c r="M103" s="13">
        <v>0.03686706941626318</v>
      </c>
    </row>
    <row r="104" spans="1:13" ht="12.75">
      <c r="A104" t="s">
        <v>95</v>
      </c>
      <c r="B104">
        <v>0.00016559286586313236</v>
      </c>
      <c r="C104" s="13">
        <v>0.17983494582936133</v>
      </c>
      <c r="D104" s="15">
        <v>8.614399024288101E-05</v>
      </c>
      <c r="E104" s="13">
        <v>0.3665753901719277</v>
      </c>
      <c r="F104" s="15">
        <v>8.614399024288101E-05</v>
      </c>
      <c r="G104" s="13">
        <v>0.3665753901719277</v>
      </c>
      <c r="H104">
        <v>0.033049690876938216</v>
      </c>
      <c r="I104" s="13">
        <v>4.783566785149945</v>
      </c>
      <c r="J104">
        <v>0.027131250840725405</v>
      </c>
      <c r="K104" s="13">
        <v>0.003943362163656555</v>
      </c>
      <c r="L104">
        <v>0.01605764273167756</v>
      </c>
      <c r="M104" s="13">
        <v>0.005069521071861766</v>
      </c>
    </row>
    <row r="105" spans="1:13" ht="12.75">
      <c r="A105" s="16" t="s">
        <v>96</v>
      </c>
      <c r="B105" s="16">
        <v>0.0102</v>
      </c>
      <c r="C105" s="17">
        <v>11.44</v>
      </c>
      <c r="D105" s="16">
        <v>0.0047</v>
      </c>
      <c r="E105" s="18">
        <v>24.92</v>
      </c>
      <c r="F105" s="16">
        <v>0.0047</v>
      </c>
      <c r="G105" s="18">
        <v>24.92</v>
      </c>
      <c r="H105" s="16">
        <v>2.0193</v>
      </c>
      <c r="I105" s="18">
        <v>315.24</v>
      </c>
      <c r="J105" s="16">
        <v>1.1891</v>
      </c>
      <c r="K105" s="18">
        <v>0.3</v>
      </c>
      <c r="L105" s="16">
        <v>1.004</v>
      </c>
      <c r="M105" s="18">
        <v>0.31</v>
      </c>
    </row>
    <row r="106" spans="3:13" ht="12.75">
      <c r="C106" s="13"/>
      <c r="D106" s="15"/>
      <c r="E106" s="13"/>
      <c r="F106" s="15"/>
      <c r="G106" s="13"/>
      <c r="I106" s="13"/>
      <c r="K106" s="13"/>
      <c r="M106" s="13"/>
    </row>
    <row r="107" spans="1:14" ht="12.75">
      <c r="A107" s="19" t="s">
        <v>92</v>
      </c>
      <c r="B107" s="20">
        <f>ROUND(B99*B101,2)</f>
        <v>250185.79</v>
      </c>
      <c r="C107" s="20">
        <f aca="true" t="shared" si="43" ref="C107:M107">ROUND(C99*C101,2)</f>
        <v>396661.69</v>
      </c>
      <c r="D107" s="20">
        <f t="shared" si="43"/>
        <v>34368.33</v>
      </c>
      <c r="E107" s="20">
        <f t="shared" si="43"/>
        <v>62265.91</v>
      </c>
      <c r="F107" s="20">
        <f t="shared" si="43"/>
        <v>811.3</v>
      </c>
      <c r="G107" s="20">
        <f t="shared" si="43"/>
        <v>10625.78</v>
      </c>
      <c r="H107" s="20">
        <f t="shared" si="43"/>
        <v>192857.15</v>
      </c>
      <c r="I107" s="20">
        <f t="shared" si="43"/>
        <v>113099.91</v>
      </c>
      <c r="J107" s="20">
        <f t="shared" si="43"/>
        <v>1407.92</v>
      </c>
      <c r="K107" s="20">
        <f t="shared" si="43"/>
        <v>2171.32</v>
      </c>
      <c r="L107" s="20">
        <f t="shared" si="43"/>
        <v>151.46</v>
      </c>
      <c r="M107" s="20">
        <f t="shared" si="43"/>
        <v>243.85</v>
      </c>
      <c r="N107" s="42">
        <f>SUM(B107:M107)</f>
        <v>1064850.4100000001</v>
      </c>
    </row>
    <row r="108" spans="1:14" ht="12.75">
      <c r="A108" s="49" t="s">
        <v>93</v>
      </c>
      <c r="B108" s="22">
        <f aca="true" t="shared" si="44" ref="B108:M108">ROUND(B99*B102,2)</f>
        <v>10682.95</v>
      </c>
      <c r="C108" s="22">
        <f t="shared" si="44"/>
        <v>16294.8</v>
      </c>
      <c r="D108" s="22">
        <f t="shared" si="44"/>
        <v>1701.68</v>
      </c>
      <c r="E108" s="22">
        <f t="shared" si="44"/>
        <v>2363.71</v>
      </c>
      <c r="F108" s="22">
        <f t="shared" si="44"/>
        <v>40.17</v>
      </c>
      <c r="G108" s="22">
        <f t="shared" si="44"/>
        <v>403.37</v>
      </c>
      <c r="H108" s="22">
        <f t="shared" si="44"/>
        <v>8315.98</v>
      </c>
      <c r="I108" s="22">
        <f t="shared" si="44"/>
        <v>4454.5</v>
      </c>
      <c r="J108" s="22">
        <f t="shared" si="44"/>
        <v>92.13</v>
      </c>
      <c r="K108" s="22">
        <f t="shared" si="44"/>
        <v>72.26</v>
      </c>
      <c r="L108" s="22">
        <f t="shared" si="44"/>
        <v>6.35</v>
      </c>
      <c r="M108" s="22">
        <f t="shared" si="44"/>
        <v>10.5</v>
      </c>
      <c r="N108" s="48">
        <f>SUM(B108:M108)</f>
        <v>44438.399999999994</v>
      </c>
    </row>
    <row r="109" spans="1:14" ht="12.75">
      <c r="A109" s="49" t="s">
        <v>94</v>
      </c>
      <c r="B109" s="22">
        <f aca="true" t="shared" si="45" ref="B109:M109">ROUND(B99*B103,2)</f>
        <v>35576.77</v>
      </c>
      <c r="C109" s="22">
        <f t="shared" si="45"/>
        <v>54265.57</v>
      </c>
      <c r="D109" s="22">
        <f t="shared" si="45"/>
        <v>5667.01</v>
      </c>
      <c r="E109" s="22">
        <f t="shared" si="45"/>
        <v>7871.7</v>
      </c>
      <c r="F109" s="22">
        <f t="shared" si="45"/>
        <v>133.78</v>
      </c>
      <c r="G109" s="22">
        <f t="shared" si="45"/>
        <v>1343.32</v>
      </c>
      <c r="H109" s="22">
        <f t="shared" si="45"/>
        <v>27694.21</v>
      </c>
      <c r="I109" s="22">
        <f t="shared" si="45"/>
        <v>14834.56</v>
      </c>
      <c r="J109" s="22">
        <f t="shared" si="45"/>
        <v>306.81</v>
      </c>
      <c r="K109" s="22">
        <f t="shared" si="45"/>
        <v>240.63</v>
      </c>
      <c r="L109" s="22">
        <f t="shared" si="45"/>
        <v>21.15</v>
      </c>
      <c r="M109" s="22">
        <f t="shared" si="45"/>
        <v>34.98</v>
      </c>
      <c r="N109" s="48">
        <f>SUM(B109:M109)</f>
        <v>147990.49</v>
      </c>
    </row>
    <row r="110" spans="1:14" ht="12.75">
      <c r="A110" s="23" t="s">
        <v>95</v>
      </c>
      <c r="B110" s="24">
        <f aca="true" t="shared" si="46" ref="B110:M110">ROUND(B99*B104,2)</f>
        <v>4892.09</v>
      </c>
      <c r="C110" s="24">
        <f t="shared" si="46"/>
        <v>7461.96</v>
      </c>
      <c r="D110" s="24">
        <f t="shared" si="46"/>
        <v>779.26</v>
      </c>
      <c r="E110" s="24">
        <f t="shared" si="46"/>
        <v>1082.42</v>
      </c>
      <c r="F110" s="24">
        <f t="shared" si="46"/>
        <v>18.4</v>
      </c>
      <c r="G110" s="24">
        <f t="shared" si="46"/>
        <v>184.72</v>
      </c>
      <c r="H110" s="24">
        <f t="shared" si="46"/>
        <v>3808.18</v>
      </c>
      <c r="I110" s="24">
        <f t="shared" si="46"/>
        <v>2039.87</v>
      </c>
      <c r="J110" s="24">
        <f t="shared" si="46"/>
        <v>42.19</v>
      </c>
      <c r="K110" s="24">
        <f t="shared" si="46"/>
        <v>33.09</v>
      </c>
      <c r="L110" s="24">
        <f t="shared" si="46"/>
        <v>2.91</v>
      </c>
      <c r="M110" s="24">
        <f t="shared" si="46"/>
        <v>4.81</v>
      </c>
      <c r="N110" s="44">
        <f>SUM(B110:M110)</f>
        <v>20349.899999999998</v>
      </c>
    </row>
    <row r="111" spans="1:14" ht="13.5" thickBot="1">
      <c r="A111" s="25"/>
      <c r="B111" s="26">
        <f aca="true" t="shared" si="47" ref="B111:N111">+B95-B107-B108-B109-B110</f>
        <v>-2.546585164964199E-11</v>
      </c>
      <c r="C111" s="26">
        <f t="shared" si="47"/>
        <v>-0.010000000053878466</v>
      </c>
      <c r="D111" s="26">
        <f t="shared" si="47"/>
        <v>-3.410605131648481E-12</v>
      </c>
      <c r="E111" s="26">
        <f t="shared" si="47"/>
        <v>-1.1823431123048067E-11</v>
      </c>
      <c r="F111" s="26">
        <f>+F95-F107-F108-F109-F110</f>
        <v>-0.0099999999999838</v>
      </c>
      <c r="G111" s="26">
        <f>+G95-G107-G108-G109-G110</f>
        <v>0</v>
      </c>
      <c r="H111" s="26">
        <f t="shared" si="47"/>
        <v>2.5920599000528455E-11</v>
      </c>
      <c r="I111" s="26">
        <f t="shared" si="47"/>
        <v>0.009999999973842932</v>
      </c>
      <c r="J111" s="26">
        <f t="shared" si="47"/>
        <v>-1.1368683772161603E-13</v>
      </c>
      <c r="K111" s="26">
        <f t="shared" si="47"/>
        <v>0</v>
      </c>
      <c r="L111" s="26">
        <f t="shared" si="47"/>
        <v>2.4868995751603507E-14</v>
      </c>
      <c r="M111" s="26">
        <f t="shared" si="47"/>
        <v>0.009999999999986464</v>
      </c>
      <c r="N111" s="45">
        <f t="shared" si="47"/>
        <v>5.4569682106375694E-11</v>
      </c>
    </row>
    <row r="113" spans="1:14" ht="12.75">
      <c r="A113" s="27">
        <v>37499</v>
      </c>
      <c r="B113" s="8">
        <f>+Volumetric!K47+Volumetric!K48</f>
        <v>319197.11</v>
      </c>
      <c r="C113" s="8">
        <f>+'Service Charges'!K76+'Service Charges'!K77+'Service Charges'!K78</f>
        <v>350423.61999999994</v>
      </c>
      <c r="D113" s="8">
        <f>+Volumetric!K13+Volumetric!K14</f>
        <v>45365.28</v>
      </c>
      <c r="E113" s="8">
        <f>+'Service Charges'!K11+'Service Charges'!K12</f>
        <v>60658.560000000005</v>
      </c>
      <c r="F113" s="8">
        <f>+Volumetric!K29</f>
        <v>984.08</v>
      </c>
      <c r="G113" s="8">
        <f>+'Service Charges'!K26</f>
        <v>12269.78</v>
      </c>
      <c r="H113" s="8">
        <f>+Volumetric!K88+Volumetric!K89+Volumetric!K90</f>
        <v>241625.1</v>
      </c>
      <c r="I113" s="8">
        <f>+'Service Charges'!K47+'Service Charges'!K48</f>
        <v>123237.82</v>
      </c>
      <c r="J113" s="8">
        <f>+Volumetric!K63</f>
        <v>1849.05</v>
      </c>
      <c r="K113" s="8">
        <f>+'Service Charges'!K97</f>
        <v>2517.3</v>
      </c>
      <c r="L113" s="8">
        <f>+Volumetric!K129+Volumetric!K130+Volumetric!K131+Volumetric!K132+Volumetric!K133+Volumetric!K134+Volumetric!K135</f>
        <v>147.38000000000002</v>
      </c>
      <c r="M113" s="8">
        <f>+'Service Charges'!K132+'Service Charges'!K133+'Service Charges'!K134+'Service Charges'!K135+'Service Charges'!K136+'Service Charges'!K137+'Service Charges'!K138</f>
        <v>241.29</v>
      </c>
      <c r="N113" s="40">
        <f>SUM(B113:M113)</f>
        <v>1158516.37</v>
      </c>
    </row>
    <row r="114" spans="1:14" ht="12.75">
      <c r="A114" t="s">
        <v>89</v>
      </c>
      <c r="B114" s="10">
        <v>0</v>
      </c>
      <c r="C114" s="10">
        <v>0</v>
      </c>
      <c r="D114" s="11">
        <v>0</v>
      </c>
      <c r="E114" s="11">
        <v>0</v>
      </c>
      <c r="F114" s="11"/>
      <c r="G114" s="11"/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41"/>
    </row>
    <row r="115" spans="1:14" ht="12.75">
      <c r="A115" t="s">
        <v>90</v>
      </c>
      <c r="B115" s="9">
        <f aca="true" t="shared" si="48" ref="B115:M115">+B113+B114</f>
        <v>319197.11</v>
      </c>
      <c r="C115" s="9">
        <f t="shared" si="48"/>
        <v>350423.61999999994</v>
      </c>
      <c r="D115" s="9">
        <f t="shared" si="48"/>
        <v>45365.28</v>
      </c>
      <c r="E115" s="9">
        <f t="shared" si="48"/>
        <v>60658.560000000005</v>
      </c>
      <c r="F115" s="9">
        <f>+F113+F114</f>
        <v>984.08</v>
      </c>
      <c r="G115" s="9">
        <f>+G113+G114</f>
        <v>12269.78</v>
      </c>
      <c r="H115" s="9">
        <f t="shared" si="48"/>
        <v>241625.1</v>
      </c>
      <c r="I115" s="9">
        <f t="shared" si="48"/>
        <v>123237.82</v>
      </c>
      <c r="J115" s="9">
        <f t="shared" si="48"/>
        <v>1849.05</v>
      </c>
      <c r="K115" s="9">
        <f t="shared" si="48"/>
        <v>2517.3</v>
      </c>
      <c r="L115" s="9">
        <f t="shared" si="48"/>
        <v>147.38000000000002</v>
      </c>
      <c r="M115" s="9">
        <f t="shared" si="48"/>
        <v>241.29</v>
      </c>
      <c r="N115" s="40"/>
    </row>
    <row r="117" spans="1:13" ht="12.75">
      <c r="A117" t="s">
        <v>91</v>
      </c>
      <c r="B117" s="9">
        <f aca="true" t="shared" si="49" ref="B117:M117">+B115/B123</f>
        <v>31293834.313725486</v>
      </c>
      <c r="C117" s="9">
        <f t="shared" si="49"/>
        <v>30631.43531468531</v>
      </c>
      <c r="D117" s="9">
        <f t="shared" si="49"/>
        <v>9652187.234042553</v>
      </c>
      <c r="E117" s="9">
        <f t="shared" si="49"/>
        <v>2434.131621187801</v>
      </c>
      <c r="F117" s="9">
        <f t="shared" si="49"/>
        <v>209378.72340425532</v>
      </c>
      <c r="G117" s="9">
        <f t="shared" si="49"/>
        <v>492.36677367576243</v>
      </c>
      <c r="H117" s="9">
        <f t="shared" si="49"/>
        <v>119657.85173079782</v>
      </c>
      <c r="I117" s="9">
        <f t="shared" si="49"/>
        <v>390.93332064458826</v>
      </c>
      <c r="J117" s="9">
        <f t="shared" si="49"/>
        <v>1554.999579513918</v>
      </c>
      <c r="K117" s="9">
        <f t="shared" si="49"/>
        <v>8391.000000000002</v>
      </c>
      <c r="L117" s="9">
        <f t="shared" si="49"/>
        <v>146.792828685259</v>
      </c>
      <c r="M117" s="9">
        <f t="shared" si="49"/>
        <v>778.3548387096774</v>
      </c>
    </row>
    <row r="118" spans="2:13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2.75">
      <c r="A119" t="s">
        <v>92</v>
      </c>
      <c r="B119">
        <f aca="true" t="shared" si="50" ref="B119:M119">B123-SUM(B120:B122)</f>
        <v>0.008468558494684131</v>
      </c>
      <c r="C119">
        <f t="shared" si="50"/>
        <v>9.55964309155355</v>
      </c>
      <c r="D119" s="12">
        <f t="shared" si="50"/>
        <v>0.0037992771375589987</v>
      </c>
      <c r="E119">
        <f t="shared" si="50"/>
        <v>21.08708218640508</v>
      </c>
      <c r="F119" s="12">
        <f t="shared" si="50"/>
        <v>0.0037992771375589987</v>
      </c>
      <c r="G119">
        <f t="shared" si="50"/>
        <v>21.08708218640508</v>
      </c>
      <c r="H119">
        <f t="shared" si="50"/>
        <v>1.6737319332604152</v>
      </c>
      <c r="I119">
        <f t="shared" si="50"/>
        <v>265.2229534799843</v>
      </c>
      <c r="J119">
        <f t="shared" si="50"/>
        <v>0.9054152316260093</v>
      </c>
      <c r="K119">
        <f t="shared" si="50"/>
        <v>0.2587681456863579</v>
      </c>
      <c r="L119">
        <f t="shared" si="50"/>
        <v>0.8361010451854844</v>
      </c>
      <c r="M119">
        <f t="shared" si="50"/>
        <v>0.25699301114125417</v>
      </c>
    </row>
    <row r="120" spans="1:13" ht="12.75">
      <c r="A120" t="s">
        <v>93</v>
      </c>
      <c r="B120">
        <v>0.0003616079243880993</v>
      </c>
      <c r="C120" s="13">
        <v>0.3927085937841714</v>
      </c>
      <c r="D120" s="12">
        <v>0.00018811407935885114</v>
      </c>
      <c r="E120" s="13">
        <v>0.8004968407358231</v>
      </c>
      <c r="F120" s="12">
        <v>0.00018811407935885114</v>
      </c>
      <c r="G120" s="13">
        <v>0.8004968407358231</v>
      </c>
      <c r="H120">
        <v>0.07217116545078593</v>
      </c>
      <c r="I120" s="13">
        <v>10.445955188550439</v>
      </c>
      <c r="J120">
        <v>0.05924696846950266</v>
      </c>
      <c r="K120" s="13">
        <v>0.008611186234852675</v>
      </c>
      <c r="L120" s="14">
        <v>0.035065344322060835</v>
      </c>
      <c r="M120" s="13">
        <v>0.011070398370620899</v>
      </c>
    </row>
    <row r="121" spans="1:13" ht="12.75">
      <c r="A121" t="s">
        <v>94</v>
      </c>
      <c r="B121">
        <v>0.001204240715064637</v>
      </c>
      <c r="C121" s="13">
        <v>1.3078133688329163</v>
      </c>
      <c r="D121" s="12">
        <v>0.0006264647928392694</v>
      </c>
      <c r="E121" s="13">
        <v>2.66584558268717</v>
      </c>
      <c r="F121" s="12">
        <v>0.0006264647928392694</v>
      </c>
      <c r="G121" s="13">
        <v>2.66584558268717</v>
      </c>
      <c r="H121">
        <v>0.24034721041186058</v>
      </c>
      <c r="I121" s="13">
        <v>34.78752454631531</v>
      </c>
      <c r="J121">
        <v>0.19730654906376266</v>
      </c>
      <c r="K121" s="13">
        <v>0.02867730591513283</v>
      </c>
      <c r="L121">
        <v>0.11677596776077721</v>
      </c>
      <c r="M121" s="13">
        <v>0.03686706941626318</v>
      </c>
    </row>
    <row r="122" spans="1:13" ht="12.75">
      <c r="A122" t="s">
        <v>95</v>
      </c>
      <c r="B122">
        <v>0.00016559286586313236</v>
      </c>
      <c r="C122" s="13">
        <v>0.17983494582936133</v>
      </c>
      <c r="D122" s="15">
        <v>8.614399024288101E-05</v>
      </c>
      <c r="E122" s="13">
        <v>0.3665753901719277</v>
      </c>
      <c r="F122" s="15">
        <v>8.614399024288101E-05</v>
      </c>
      <c r="G122" s="13">
        <v>0.3665753901719277</v>
      </c>
      <c r="H122">
        <v>0.033049690876938216</v>
      </c>
      <c r="I122" s="13">
        <v>4.783566785149945</v>
      </c>
      <c r="J122">
        <v>0.027131250840725405</v>
      </c>
      <c r="K122" s="13">
        <v>0.003943362163656555</v>
      </c>
      <c r="L122">
        <v>0.01605764273167756</v>
      </c>
      <c r="M122" s="13">
        <v>0.005069521071861766</v>
      </c>
    </row>
    <row r="123" spans="1:13" ht="12.75">
      <c r="A123" s="16" t="s">
        <v>96</v>
      </c>
      <c r="B123" s="16">
        <v>0.0102</v>
      </c>
      <c r="C123" s="17">
        <v>11.44</v>
      </c>
      <c r="D123" s="16">
        <v>0.0047</v>
      </c>
      <c r="E123" s="18">
        <v>24.92</v>
      </c>
      <c r="F123" s="16">
        <v>0.0047</v>
      </c>
      <c r="G123" s="18">
        <v>24.92</v>
      </c>
      <c r="H123" s="16">
        <v>2.0193</v>
      </c>
      <c r="I123" s="18">
        <v>315.24</v>
      </c>
      <c r="J123" s="16">
        <v>1.1891</v>
      </c>
      <c r="K123" s="18">
        <v>0.3</v>
      </c>
      <c r="L123" s="16">
        <v>1.004</v>
      </c>
      <c r="M123" s="18">
        <v>0.31</v>
      </c>
    </row>
    <row r="124" spans="3:13" ht="12.75">
      <c r="C124" s="13"/>
      <c r="D124" s="15"/>
      <c r="E124" s="13"/>
      <c r="F124" s="15"/>
      <c r="G124" s="13"/>
      <c r="I124" s="13"/>
      <c r="K124" s="13"/>
      <c r="M124" s="13"/>
    </row>
    <row r="125" spans="1:14" ht="12.75">
      <c r="A125" s="19" t="s">
        <v>92</v>
      </c>
      <c r="B125" s="20">
        <f>ROUND(B117*B119,2)</f>
        <v>265013.67</v>
      </c>
      <c r="C125" s="20">
        <f aca="true" t="shared" si="51" ref="C125:M125">ROUND(C117*C119,2)</f>
        <v>292825.59</v>
      </c>
      <c r="D125" s="20">
        <f t="shared" si="51"/>
        <v>36671.33</v>
      </c>
      <c r="E125" s="20">
        <f t="shared" si="51"/>
        <v>51328.73</v>
      </c>
      <c r="F125" s="20">
        <f t="shared" si="51"/>
        <v>795.49</v>
      </c>
      <c r="G125" s="20">
        <f t="shared" si="51"/>
        <v>10382.58</v>
      </c>
      <c r="H125" s="20">
        <f t="shared" si="51"/>
        <v>200275.17</v>
      </c>
      <c r="I125" s="20">
        <f t="shared" si="51"/>
        <v>103684.49</v>
      </c>
      <c r="J125" s="20">
        <f t="shared" si="51"/>
        <v>1407.92</v>
      </c>
      <c r="K125" s="20">
        <f t="shared" si="51"/>
        <v>2171.32</v>
      </c>
      <c r="L125" s="20">
        <f t="shared" si="51"/>
        <v>122.73</v>
      </c>
      <c r="M125" s="20">
        <f t="shared" si="51"/>
        <v>200.03</v>
      </c>
      <c r="N125" s="42">
        <f>SUM(B125:M125)</f>
        <v>964879.0499999999</v>
      </c>
    </row>
    <row r="126" spans="1:14" ht="12.75">
      <c r="A126" s="49" t="s">
        <v>93</v>
      </c>
      <c r="B126" s="22">
        <f aca="true" t="shared" si="52" ref="B126:M126">ROUND(B117*B120,2)</f>
        <v>11316.1</v>
      </c>
      <c r="C126" s="22">
        <f t="shared" si="52"/>
        <v>12029.23</v>
      </c>
      <c r="D126" s="22">
        <f t="shared" si="52"/>
        <v>1815.71</v>
      </c>
      <c r="E126" s="22">
        <f t="shared" si="52"/>
        <v>1948.51</v>
      </c>
      <c r="F126" s="22">
        <f t="shared" si="52"/>
        <v>39.39</v>
      </c>
      <c r="G126" s="22">
        <f t="shared" si="52"/>
        <v>394.14</v>
      </c>
      <c r="H126" s="22">
        <f t="shared" si="52"/>
        <v>8635.85</v>
      </c>
      <c r="I126" s="22">
        <f t="shared" si="52"/>
        <v>4083.67</v>
      </c>
      <c r="J126" s="22">
        <f t="shared" si="52"/>
        <v>92.13</v>
      </c>
      <c r="K126" s="22">
        <f t="shared" si="52"/>
        <v>72.26</v>
      </c>
      <c r="L126" s="22">
        <f t="shared" si="52"/>
        <v>5.15</v>
      </c>
      <c r="M126" s="22">
        <f t="shared" si="52"/>
        <v>8.62</v>
      </c>
      <c r="N126" s="48">
        <f>SUM(B126:M126)</f>
        <v>40440.76</v>
      </c>
    </row>
    <row r="127" spans="1:14" ht="12.75">
      <c r="A127" s="49" t="s">
        <v>94</v>
      </c>
      <c r="B127" s="22">
        <f aca="true" t="shared" si="53" ref="B127:M127">ROUND(B117*B121,2)</f>
        <v>37685.31</v>
      </c>
      <c r="C127" s="22">
        <f t="shared" si="53"/>
        <v>40060.2</v>
      </c>
      <c r="D127" s="22">
        <f t="shared" si="53"/>
        <v>6046.76</v>
      </c>
      <c r="E127" s="22">
        <f t="shared" si="53"/>
        <v>6489.02</v>
      </c>
      <c r="F127" s="22">
        <f t="shared" si="53"/>
        <v>131.17</v>
      </c>
      <c r="G127" s="22">
        <f t="shared" si="53"/>
        <v>1312.57</v>
      </c>
      <c r="H127" s="22">
        <f t="shared" si="53"/>
        <v>28759.43</v>
      </c>
      <c r="I127" s="22">
        <f t="shared" si="53"/>
        <v>13599.6</v>
      </c>
      <c r="J127" s="22">
        <f t="shared" si="53"/>
        <v>306.81</v>
      </c>
      <c r="K127" s="22">
        <f t="shared" si="53"/>
        <v>240.63</v>
      </c>
      <c r="L127" s="22">
        <f t="shared" si="53"/>
        <v>17.14</v>
      </c>
      <c r="M127" s="22">
        <f t="shared" si="53"/>
        <v>28.7</v>
      </c>
      <c r="N127" s="48">
        <f>SUM(B127:M127)</f>
        <v>134677.34000000003</v>
      </c>
    </row>
    <row r="128" spans="1:14" ht="12.75">
      <c r="A128" s="23" t="s">
        <v>95</v>
      </c>
      <c r="B128" s="24">
        <f aca="true" t="shared" si="54" ref="B128:M128">ROUND(B117*B122,2)</f>
        <v>5182.04</v>
      </c>
      <c r="C128" s="24">
        <f t="shared" si="54"/>
        <v>5508.6</v>
      </c>
      <c r="D128" s="24">
        <f t="shared" si="54"/>
        <v>831.48</v>
      </c>
      <c r="E128" s="24">
        <f t="shared" si="54"/>
        <v>892.29</v>
      </c>
      <c r="F128" s="24">
        <f t="shared" si="54"/>
        <v>18.04</v>
      </c>
      <c r="G128" s="24">
        <f t="shared" si="54"/>
        <v>180.49</v>
      </c>
      <c r="H128" s="24">
        <f t="shared" si="54"/>
        <v>3954.66</v>
      </c>
      <c r="I128" s="24">
        <f t="shared" si="54"/>
        <v>1870.06</v>
      </c>
      <c r="J128" s="24">
        <f t="shared" si="54"/>
        <v>42.19</v>
      </c>
      <c r="K128" s="24">
        <f t="shared" si="54"/>
        <v>33.09</v>
      </c>
      <c r="L128" s="24">
        <f t="shared" si="54"/>
        <v>2.36</v>
      </c>
      <c r="M128" s="24">
        <f t="shared" si="54"/>
        <v>3.95</v>
      </c>
      <c r="N128" s="44">
        <f>SUM(B128:M128)</f>
        <v>18519.25</v>
      </c>
    </row>
    <row r="129" spans="1:14" ht="13.5" thickBot="1">
      <c r="A129" s="25"/>
      <c r="B129" s="26">
        <f aca="true" t="shared" si="55" ref="B129:N129">+B113-B125-B126-B127-B128</f>
        <v>-0.009999999993851816</v>
      </c>
      <c r="C129" s="26">
        <f t="shared" si="55"/>
        <v>-8.185452315956354E-11</v>
      </c>
      <c r="D129" s="26">
        <f t="shared" si="55"/>
        <v>-3.183231456205249E-12</v>
      </c>
      <c r="E129" s="26">
        <f t="shared" si="55"/>
        <v>0.010000000001127773</v>
      </c>
      <c r="F129" s="26">
        <f>+F113-F125-F126-F127-F128</f>
        <v>-0.009999999999941167</v>
      </c>
      <c r="G129" s="26">
        <f>+G113-G125-G126-G127-G128</f>
        <v>9.094947017729282E-13</v>
      </c>
      <c r="H129" s="26">
        <f t="shared" si="55"/>
        <v>-0.010000000005675247</v>
      </c>
      <c r="I129" s="26">
        <f t="shared" si="55"/>
        <v>0</v>
      </c>
      <c r="J129" s="26">
        <f t="shared" si="55"/>
        <v>-1.1368683772161603E-13</v>
      </c>
      <c r="K129" s="26">
        <f t="shared" si="55"/>
        <v>0</v>
      </c>
      <c r="L129" s="26">
        <f t="shared" si="55"/>
        <v>2.0872192862952943E-14</v>
      </c>
      <c r="M129" s="26">
        <f t="shared" si="55"/>
        <v>-0.010000000000006004</v>
      </c>
      <c r="N129" s="45">
        <f t="shared" si="55"/>
        <v>-0.029999999853316694</v>
      </c>
    </row>
    <row r="131" spans="1:14" ht="12.75">
      <c r="A131" s="27">
        <v>37529</v>
      </c>
      <c r="B131" s="8">
        <f>+Volumetric!K49+Volumetric!K50+Volumetric!K51</f>
        <v>284192.92000000004</v>
      </c>
      <c r="C131" s="8">
        <f>+'Service Charges'!K79+'Service Charges'!K80+'Service Charges'!K81+'Service Charges'!K82</f>
        <v>351814.67</v>
      </c>
      <c r="D131" s="8">
        <f>+Volumetric!K15+Volumetric!K16</f>
        <v>41294.3</v>
      </c>
      <c r="E131" s="8">
        <f>+'Service Charges'!K13+'Service Charges'!K14</f>
        <v>60325.56</v>
      </c>
      <c r="F131" s="8">
        <f>+Volumetric!K30</f>
        <v>983.83</v>
      </c>
      <c r="G131" s="8">
        <f>+'Service Charges'!K27</f>
        <v>12226.58</v>
      </c>
      <c r="H131" s="8">
        <f>+Volumetric!K91+Volumetric!K92+Volumetric!K93</f>
        <v>240468.37</v>
      </c>
      <c r="I131" s="8">
        <f>+'Service Charges'!K49+'Service Charges'!K50+'Service Charges'!K51</f>
        <v>121661.64</v>
      </c>
      <c r="J131" s="8">
        <f>+Volumetric!K64</f>
        <v>1849.05</v>
      </c>
      <c r="K131" s="8">
        <f>+'Service Charges'!K98</f>
        <v>2517.3</v>
      </c>
      <c r="L131" s="8">
        <f>+Volumetric!K136+Volumetric!K137+Volumetric!K138+Volumetric!K139+Volumetric!K140+Volumetric!K141+Volumetric!K142</f>
        <v>144.63000000000002</v>
      </c>
      <c r="M131" s="8">
        <f>+'Service Charges'!K139+'Service Charges'!K140+'Service Charges'!K141+'Service Charges'!K142+'Service Charges'!K143+'Service Charges'!K144+'Service Charges'!K145</f>
        <v>235.57</v>
      </c>
      <c r="N131" s="40">
        <f>SUM(B131:M131)</f>
        <v>1117714.4200000002</v>
      </c>
    </row>
    <row r="132" spans="1:14" ht="12.75">
      <c r="A132" t="s">
        <v>89</v>
      </c>
      <c r="B132" s="10">
        <v>0</v>
      </c>
      <c r="C132" s="10">
        <v>0</v>
      </c>
      <c r="D132" s="11">
        <v>0</v>
      </c>
      <c r="E132" s="11">
        <v>0</v>
      </c>
      <c r="F132" s="11"/>
      <c r="G132" s="11"/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41"/>
    </row>
    <row r="133" spans="1:14" ht="12.75">
      <c r="A133" t="s">
        <v>90</v>
      </c>
      <c r="B133" s="9">
        <f aca="true" t="shared" si="56" ref="B133:M133">+B131+B132</f>
        <v>284192.92000000004</v>
      </c>
      <c r="C133" s="9">
        <f t="shared" si="56"/>
        <v>351814.67</v>
      </c>
      <c r="D133" s="9">
        <f t="shared" si="56"/>
        <v>41294.3</v>
      </c>
      <c r="E133" s="9">
        <f t="shared" si="56"/>
        <v>60325.56</v>
      </c>
      <c r="F133" s="9">
        <f>+F131+F132</f>
        <v>983.83</v>
      </c>
      <c r="G133" s="9">
        <f>+G131+G132</f>
        <v>12226.58</v>
      </c>
      <c r="H133" s="9">
        <f t="shared" si="56"/>
        <v>240468.37</v>
      </c>
      <c r="I133" s="9">
        <f t="shared" si="56"/>
        <v>121661.64</v>
      </c>
      <c r="J133" s="9">
        <f t="shared" si="56"/>
        <v>1849.05</v>
      </c>
      <c r="K133" s="9">
        <f t="shared" si="56"/>
        <v>2517.3</v>
      </c>
      <c r="L133" s="9">
        <f t="shared" si="56"/>
        <v>144.63000000000002</v>
      </c>
      <c r="M133" s="9">
        <f t="shared" si="56"/>
        <v>235.57</v>
      </c>
      <c r="N133" s="40"/>
    </row>
    <row r="135" spans="1:13" ht="12.75">
      <c r="A135" t="s">
        <v>91</v>
      </c>
      <c r="B135" s="9">
        <f aca="true" t="shared" si="57" ref="B135:M135">+B133/B141</f>
        <v>27862050.980392158</v>
      </c>
      <c r="C135" s="9">
        <f t="shared" si="57"/>
        <v>30753.030594405594</v>
      </c>
      <c r="D135" s="9">
        <f t="shared" si="57"/>
        <v>8786021.276595745</v>
      </c>
      <c r="E135" s="9">
        <f t="shared" si="57"/>
        <v>2420.7688603531296</v>
      </c>
      <c r="F135" s="9">
        <f t="shared" si="57"/>
        <v>209325.53191489363</v>
      </c>
      <c r="G135" s="9">
        <f t="shared" si="57"/>
        <v>490.6332263242375</v>
      </c>
      <c r="H135" s="9">
        <f t="shared" si="57"/>
        <v>119085.01460902294</v>
      </c>
      <c r="I135" s="9">
        <f t="shared" si="57"/>
        <v>385.93338408831363</v>
      </c>
      <c r="J135" s="9">
        <f t="shared" si="57"/>
        <v>1554.999579513918</v>
      </c>
      <c r="K135" s="9">
        <f t="shared" si="57"/>
        <v>8391.000000000002</v>
      </c>
      <c r="L135" s="9">
        <f t="shared" si="57"/>
        <v>144.05378486055778</v>
      </c>
      <c r="M135" s="9">
        <f t="shared" si="57"/>
        <v>759.9032258064516</v>
      </c>
    </row>
    <row r="136" spans="2:13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2.75">
      <c r="A137" t="s">
        <v>92</v>
      </c>
      <c r="B137">
        <f aca="true" t="shared" si="58" ref="B137:M137">B141-SUM(B138:B140)</f>
        <v>0.008468558494684131</v>
      </c>
      <c r="C137">
        <f t="shared" si="58"/>
        <v>9.55964309155355</v>
      </c>
      <c r="D137" s="12">
        <f t="shared" si="58"/>
        <v>0.0037992771375589987</v>
      </c>
      <c r="E137">
        <f t="shared" si="58"/>
        <v>21.08708218640508</v>
      </c>
      <c r="F137" s="12">
        <f t="shared" si="58"/>
        <v>0.0037992771375589987</v>
      </c>
      <c r="G137">
        <f t="shared" si="58"/>
        <v>21.08708218640508</v>
      </c>
      <c r="H137">
        <f t="shared" si="58"/>
        <v>1.6737319332604152</v>
      </c>
      <c r="I137">
        <f t="shared" si="58"/>
        <v>265.2229534799843</v>
      </c>
      <c r="J137">
        <f t="shared" si="58"/>
        <v>0.9054152316260093</v>
      </c>
      <c r="K137">
        <f t="shared" si="58"/>
        <v>0.2587681456863579</v>
      </c>
      <c r="L137">
        <f t="shared" si="58"/>
        <v>0.8361010451854844</v>
      </c>
      <c r="M137">
        <f t="shared" si="58"/>
        <v>0.25699301114125417</v>
      </c>
    </row>
    <row r="138" spans="1:13" ht="12.75">
      <c r="A138" t="s">
        <v>93</v>
      </c>
      <c r="B138">
        <v>0.0003616079243880993</v>
      </c>
      <c r="C138" s="13">
        <v>0.3927085937841714</v>
      </c>
      <c r="D138" s="12">
        <v>0.00018811407935885114</v>
      </c>
      <c r="E138" s="13">
        <v>0.8004968407358231</v>
      </c>
      <c r="F138" s="12">
        <v>0.00018811407935885114</v>
      </c>
      <c r="G138" s="13">
        <v>0.8004968407358231</v>
      </c>
      <c r="H138">
        <v>0.07217116545078593</v>
      </c>
      <c r="I138" s="13">
        <v>10.445955188550439</v>
      </c>
      <c r="J138">
        <v>0.05924696846950266</v>
      </c>
      <c r="K138" s="13">
        <v>0.008611186234852675</v>
      </c>
      <c r="L138" s="14">
        <v>0.035065344322060835</v>
      </c>
      <c r="M138" s="13">
        <v>0.011070398370620899</v>
      </c>
    </row>
    <row r="139" spans="1:13" ht="12.75">
      <c r="A139" t="s">
        <v>94</v>
      </c>
      <c r="B139">
        <v>0.001204240715064637</v>
      </c>
      <c r="C139" s="13">
        <v>1.3078133688329163</v>
      </c>
      <c r="D139" s="12">
        <v>0.0006264647928392694</v>
      </c>
      <c r="E139" s="13">
        <v>2.66584558268717</v>
      </c>
      <c r="F139" s="12">
        <v>0.0006264647928392694</v>
      </c>
      <c r="G139" s="13">
        <v>2.66584558268717</v>
      </c>
      <c r="H139">
        <v>0.24034721041186058</v>
      </c>
      <c r="I139" s="13">
        <v>34.78752454631531</v>
      </c>
      <c r="J139">
        <v>0.19730654906376266</v>
      </c>
      <c r="K139" s="13">
        <v>0.02867730591513283</v>
      </c>
      <c r="L139">
        <v>0.11677596776077721</v>
      </c>
      <c r="M139" s="13">
        <v>0.03686706941626318</v>
      </c>
    </row>
    <row r="140" spans="1:13" ht="12.75">
      <c r="A140" t="s">
        <v>95</v>
      </c>
      <c r="B140">
        <v>0.00016559286586313236</v>
      </c>
      <c r="C140" s="13">
        <v>0.17983494582936133</v>
      </c>
      <c r="D140" s="15">
        <v>8.614399024288101E-05</v>
      </c>
      <c r="E140" s="13">
        <v>0.3665753901719277</v>
      </c>
      <c r="F140" s="15">
        <v>8.614399024288101E-05</v>
      </c>
      <c r="G140" s="13">
        <v>0.3665753901719277</v>
      </c>
      <c r="H140">
        <v>0.033049690876938216</v>
      </c>
      <c r="I140" s="13">
        <v>4.783566785149945</v>
      </c>
      <c r="J140">
        <v>0.027131250840725405</v>
      </c>
      <c r="K140" s="13">
        <v>0.003943362163656555</v>
      </c>
      <c r="L140">
        <v>0.01605764273167756</v>
      </c>
      <c r="M140" s="13">
        <v>0.005069521071861766</v>
      </c>
    </row>
    <row r="141" spans="1:13" ht="12.75">
      <c r="A141" s="16" t="s">
        <v>96</v>
      </c>
      <c r="B141" s="16">
        <v>0.0102</v>
      </c>
      <c r="C141" s="17">
        <v>11.44</v>
      </c>
      <c r="D141" s="16">
        <v>0.0047</v>
      </c>
      <c r="E141" s="18">
        <v>24.92</v>
      </c>
      <c r="F141" s="16">
        <v>0.0047</v>
      </c>
      <c r="G141" s="18">
        <v>24.92</v>
      </c>
      <c r="H141" s="16">
        <v>2.0193</v>
      </c>
      <c r="I141" s="18">
        <v>315.24</v>
      </c>
      <c r="J141" s="16">
        <v>1.1891</v>
      </c>
      <c r="K141" s="18">
        <v>0.3</v>
      </c>
      <c r="L141" s="16">
        <v>1.004</v>
      </c>
      <c r="M141" s="18">
        <v>0.31</v>
      </c>
    </row>
    <row r="142" spans="3:13" ht="12.75">
      <c r="C142" s="13"/>
      <c r="D142" s="15"/>
      <c r="E142" s="13"/>
      <c r="F142" s="15"/>
      <c r="G142" s="13"/>
      <c r="I142" s="13"/>
      <c r="K142" s="13"/>
      <c r="M142" s="13"/>
    </row>
    <row r="143" spans="1:14" ht="12.75">
      <c r="A143" s="19" t="s">
        <v>92</v>
      </c>
      <c r="B143" s="20">
        <f>ROUND(B135*B137,2)</f>
        <v>235951.41</v>
      </c>
      <c r="C143" s="20">
        <f aca="true" t="shared" si="59" ref="C143:M143">ROUND(C135*C137,2)</f>
        <v>293988</v>
      </c>
      <c r="D143" s="20">
        <f t="shared" si="59"/>
        <v>33380.53</v>
      </c>
      <c r="E143" s="20">
        <f t="shared" si="59"/>
        <v>51046.95</v>
      </c>
      <c r="F143" s="20">
        <f t="shared" si="59"/>
        <v>795.29</v>
      </c>
      <c r="G143" s="20">
        <f t="shared" si="59"/>
        <v>10346.02</v>
      </c>
      <c r="H143" s="20">
        <f t="shared" si="59"/>
        <v>199316.39</v>
      </c>
      <c r="I143" s="20">
        <f t="shared" si="59"/>
        <v>102358.39</v>
      </c>
      <c r="J143" s="20">
        <f t="shared" si="59"/>
        <v>1407.92</v>
      </c>
      <c r="K143" s="20">
        <f t="shared" si="59"/>
        <v>2171.32</v>
      </c>
      <c r="L143" s="20">
        <f t="shared" si="59"/>
        <v>120.44</v>
      </c>
      <c r="M143" s="20">
        <f t="shared" si="59"/>
        <v>195.29</v>
      </c>
      <c r="N143" s="42">
        <f>SUM(B143:M143)</f>
        <v>931077.9500000001</v>
      </c>
    </row>
    <row r="144" spans="1:14" ht="12.75">
      <c r="A144" s="49" t="s">
        <v>93</v>
      </c>
      <c r="B144" s="22">
        <f aca="true" t="shared" si="60" ref="B144:M144">ROUND(B135*B138,2)</f>
        <v>10075.14</v>
      </c>
      <c r="C144" s="22">
        <f t="shared" si="60"/>
        <v>12076.98</v>
      </c>
      <c r="D144" s="22">
        <f t="shared" si="60"/>
        <v>1652.77</v>
      </c>
      <c r="E144" s="22">
        <f t="shared" si="60"/>
        <v>1937.82</v>
      </c>
      <c r="F144" s="22">
        <f t="shared" si="60"/>
        <v>39.38</v>
      </c>
      <c r="G144" s="22">
        <f t="shared" si="60"/>
        <v>392.75</v>
      </c>
      <c r="H144" s="22">
        <f t="shared" si="60"/>
        <v>8594.5</v>
      </c>
      <c r="I144" s="22">
        <f t="shared" si="60"/>
        <v>4031.44</v>
      </c>
      <c r="J144" s="22">
        <f t="shared" si="60"/>
        <v>92.13</v>
      </c>
      <c r="K144" s="22">
        <f t="shared" si="60"/>
        <v>72.26</v>
      </c>
      <c r="L144" s="22">
        <f t="shared" si="60"/>
        <v>5.05</v>
      </c>
      <c r="M144" s="22">
        <f t="shared" si="60"/>
        <v>8.41</v>
      </c>
      <c r="N144" s="48">
        <f>SUM(B144:M144)</f>
        <v>38978.630000000005</v>
      </c>
    </row>
    <row r="145" spans="1:14" ht="12.75">
      <c r="A145" s="49" t="s">
        <v>94</v>
      </c>
      <c r="B145" s="22">
        <f aca="true" t="shared" si="61" ref="B145:M145">ROUND(B135*B139,2)</f>
        <v>33552.62</v>
      </c>
      <c r="C145" s="22">
        <f t="shared" si="61"/>
        <v>40219.22</v>
      </c>
      <c r="D145" s="22">
        <f t="shared" si="61"/>
        <v>5504.13</v>
      </c>
      <c r="E145" s="22">
        <f t="shared" si="61"/>
        <v>6453.4</v>
      </c>
      <c r="F145" s="22">
        <f t="shared" si="61"/>
        <v>131.14</v>
      </c>
      <c r="G145" s="22">
        <f t="shared" si="61"/>
        <v>1307.95</v>
      </c>
      <c r="H145" s="22">
        <f t="shared" si="61"/>
        <v>28621.75</v>
      </c>
      <c r="I145" s="22">
        <f t="shared" si="61"/>
        <v>13425.67</v>
      </c>
      <c r="J145" s="22">
        <f t="shared" si="61"/>
        <v>306.81</v>
      </c>
      <c r="K145" s="22">
        <f t="shared" si="61"/>
        <v>240.63</v>
      </c>
      <c r="L145" s="22">
        <f t="shared" si="61"/>
        <v>16.82</v>
      </c>
      <c r="M145" s="22">
        <f t="shared" si="61"/>
        <v>28.02</v>
      </c>
      <c r="N145" s="48">
        <f>SUM(B145:M145)</f>
        <v>129808.16</v>
      </c>
    </row>
    <row r="146" spans="1:14" ht="12.75">
      <c r="A146" s="23" t="s">
        <v>95</v>
      </c>
      <c r="B146" s="24">
        <f aca="true" t="shared" si="62" ref="B146:M146">ROUND(B135*B140,2)</f>
        <v>4613.76</v>
      </c>
      <c r="C146" s="24">
        <f t="shared" si="62"/>
        <v>5530.47</v>
      </c>
      <c r="D146" s="24">
        <f t="shared" si="62"/>
        <v>756.86</v>
      </c>
      <c r="E146" s="24">
        <f t="shared" si="62"/>
        <v>887.39</v>
      </c>
      <c r="F146" s="24">
        <f t="shared" si="62"/>
        <v>18.03</v>
      </c>
      <c r="G146" s="24">
        <f t="shared" si="62"/>
        <v>179.85</v>
      </c>
      <c r="H146" s="24">
        <f t="shared" si="62"/>
        <v>3935.72</v>
      </c>
      <c r="I146" s="24">
        <f t="shared" si="62"/>
        <v>1846.14</v>
      </c>
      <c r="J146" s="24">
        <f t="shared" si="62"/>
        <v>42.19</v>
      </c>
      <c r="K146" s="24">
        <f t="shared" si="62"/>
        <v>33.09</v>
      </c>
      <c r="L146" s="24">
        <f t="shared" si="62"/>
        <v>2.31</v>
      </c>
      <c r="M146" s="24">
        <f t="shared" si="62"/>
        <v>3.85</v>
      </c>
      <c r="N146" s="44">
        <f>SUM(B146:M146)</f>
        <v>17849.66</v>
      </c>
    </row>
    <row r="147" spans="1:14" ht="13.5" thickBot="1">
      <c r="A147" s="25"/>
      <c r="B147" s="26">
        <f aca="true" t="shared" si="63" ref="B147:N147">+B131-B143-B144-B145-B146</f>
        <v>-0.00999999996383849</v>
      </c>
      <c r="C147" s="26">
        <f t="shared" si="63"/>
        <v>-1.3642420526593924E-11</v>
      </c>
      <c r="D147" s="26">
        <f t="shared" si="63"/>
        <v>0.010000000003515197</v>
      </c>
      <c r="E147" s="26">
        <f t="shared" si="63"/>
        <v>1.2505552149377763E-12</v>
      </c>
      <c r="F147" s="26">
        <f>+F131-F143-F144-F145-F146</f>
        <v>-0.00999999999990564</v>
      </c>
      <c r="G147" s="26">
        <f>+G131-G143-G144-G145-G146</f>
        <v>0.009999999999450893</v>
      </c>
      <c r="H147" s="26">
        <f t="shared" si="63"/>
        <v>0.009999999981573637</v>
      </c>
      <c r="I147" s="26">
        <f t="shared" si="63"/>
        <v>0</v>
      </c>
      <c r="J147" s="26">
        <f t="shared" si="63"/>
        <v>-1.1368683772161603E-13</v>
      </c>
      <c r="K147" s="26">
        <f t="shared" si="63"/>
        <v>0</v>
      </c>
      <c r="L147" s="26">
        <f t="shared" si="63"/>
        <v>0.0100000000000251</v>
      </c>
      <c r="M147" s="26">
        <f t="shared" si="63"/>
        <v>0</v>
      </c>
      <c r="N147" s="45">
        <f t="shared" si="63"/>
        <v>0.02000000008047209</v>
      </c>
    </row>
    <row r="149" spans="1:14" ht="12.75">
      <c r="A149" s="27">
        <v>37560</v>
      </c>
      <c r="B149" s="8">
        <f>+Volumetric!K52+Volumetric!K53</f>
        <v>224254.17</v>
      </c>
      <c r="C149" s="8">
        <f>+'Service Charges'!K83+'Service Charges'!K84+'Service Charges'!K85</f>
        <v>351127.80000000005</v>
      </c>
      <c r="D149" s="8">
        <f>+Volumetric!K17+Volumetric!K18</f>
        <v>37371.409999999996</v>
      </c>
      <c r="E149" s="8">
        <f>+'Service Charges'!K15</f>
        <v>60244.03</v>
      </c>
      <c r="F149" s="8">
        <f>+Volumetric!K31</f>
        <v>987.35</v>
      </c>
      <c r="G149" s="8">
        <f>+'Service Charges'!K28</f>
        <v>12292.2</v>
      </c>
      <c r="H149" s="8">
        <f>+Volumetric!K94+Volumetric!K95+Volumetric!K96</f>
        <v>240417.53</v>
      </c>
      <c r="I149" s="8">
        <f>+'Service Charges'!K52+'Service Charges'!K53+'Service Charges'!K54</f>
        <v>122197.53</v>
      </c>
      <c r="J149" s="8">
        <f>+Volumetric!K65</f>
        <v>1849.05</v>
      </c>
      <c r="K149" s="8">
        <f>+'Service Charges'!K99</f>
        <v>2517.3</v>
      </c>
      <c r="L149" s="8">
        <f>+Volumetric!K143+Volumetric!K144+Volumetric!K145+Volumetric!K146+Volumetric!K147+Volumetric!K148+Volumetric!K149</f>
        <v>146.17000000000002</v>
      </c>
      <c r="M149" s="8">
        <f>+'Service Charges'!K146+'Service Charges'!K147+'Service Charges'!K148+'Service Charges'!K149+'Service Charges'!K150+'Service Charges'!K151+'Service Charges'!K152</f>
        <v>238.89999999999998</v>
      </c>
      <c r="N149" s="40">
        <f>SUM(B149:M149)</f>
        <v>1053643.44</v>
      </c>
    </row>
    <row r="150" spans="1:14" ht="12.75">
      <c r="A150" t="s">
        <v>89</v>
      </c>
      <c r="B150" s="10">
        <v>0</v>
      </c>
      <c r="C150" s="10">
        <v>0</v>
      </c>
      <c r="D150" s="11">
        <v>0</v>
      </c>
      <c r="E150" s="11">
        <v>0</v>
      </c>
      <c r="F150" s="11"/>
      <c r="G150" s="11"/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41"/>
    </row>
    <row r="151" spans="1:14" ht="12.75">
      <c r="A151" t="s">
        <v>90</v>
      </c>
      <c r="B151" s="9">
        <f aca="true" t="shared" si="64" ref="B151:M151">+B149+B150</f>
        <v>224254.17</v>
      </c>
      <c r="C151" s="9">
        <f t="shared" si="64"/>
        <v>351127.80000000005</v>
      </c>
      <c r="D151" s="9">
        <f t="shared" si="64"/>
        <v>37371.409999999996</v>
      </c>
      <c r="E151" s="9">
        <f t="shared" si="64"/>
        <v>60244.03</v>
      </c>
      <c r="F151" s="9">
        <f>+F149+F150</f>
        <v>987.35</v>
      </c>
      <c r="G151" s="9">
        <f>+G149+G150</f>
        <v>12292.2</v>
      </c>
      <c r="H151" s="9">
        <f t="shared" si="64"/>
        <v>240417.53</v>
      </c>
      <c r="I151" s="9">
        <f t="shared" si="64"/>
        <v>122197.53</v>
      </c>
      <c r="J151" s="9">
        <f t="shared" si="64"/>
        <v>1849.05</v>
      </c>
      <c r="K151" s="9">
        <f t="shared" si="64"/>
        <v>2517.3</v>
      </c>
      <c r="L151" s="9">
        <f t="shared" si="64"/>
        <v>146.17000000000002</v>
      </c>
      <c r="M151" s="9">
        <f t="shared" si="64"/>
        <v>238.89999999999998</v>
      </c>
      <c r="N151" s="40"/>
    </row>
    <row r="153" spans="1:13" ht="12.75">
      <c r="A153" t="s">
        <v>91</v>
      </c>
      <c r="B153" s="9">
        <f aca="true" t="shared" si="65" ref="B153:M153">+B151/B159</f>
        <v>21985702.94117647</v>
      </c>
      <c r="C153" s="9">
        <f t="shared" si="65"/>
        <v>30692.989510489515</v>
      </c>
      <c r="D153" s="9">
        <f t="shared" si="65"/>
        <v>7951363.829787233</v>
      </c>
      <c r="E153" s="9">
        <f t="shared" si="65"/>
        <v>2417.497191011236</v>
      </c>
      <c r="F153" s="9">
        <f t="shared" si="65"/>
        <v>210074.46808510637</v>
      </c>
      <c r="G153" s="9">
        <f t="shared" si="65"/>
        <v>493.26645264847514</v>
      </c>
      <c r="H153" s="9">
        <f t="shared" si="65"/>
        <v>119059.83756747388</v>
      </c>
      <c r="I153" s="9">
        <f t="shared" si="65"/>
        <v>387.6333269889608</v>
      </c>
      <c r="J153" s="9">
        <f t="shared" si="65"/>
        <v>1554.999579513918</v>
      </c>
      <c r="K153" s="9">
        <f t="shared" si="65"/>
        <v>8391.000000000002</v>
      </c>
      <c r="L153" s="9">
        <f t="shared" si="65"/>
        <v>145.58764940239044</v>
      </c>
      <c r="M153" s="9">
        <f t="shared" si="65"/>
        <v>770.6451612903226</v>
      </c>
    </row>
    <row r="154" spans="2:13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2.75">
      <c r="A155" t="s">
        <v>92</v>
      </c>
      <c r="B155">
        <f aca="true" t="shared" si="66" ref="B155:M155">B159-SUM(B156:B158)</f>
        <v>0.008468558494684131</v>
      </c>
      <c r="C155">
        <f t="shared" si="66"/>
        <v>9.55964309155355</v>
      </c>
      <c r="D155" s="12">
        <f t="shared" si="66"/>
        <v>0.0037992771375589987</v>
      </c>
      <c r="E155">
        <f t="shared" si="66"/>
        <v>21.08708218640508</v>
      </c>
      <c r="F155" s="12">
        <f t="shared" si="66"/>
        <v>0.0037992771375589987</v>
      </c>
      <c r="G155">
        <f t="shared" si="66"/>
        <v>21.08708218640508</v>
      </c>
      <c r="H155">
        <f t="shared" si="66"/>
        <v>1.6737319332604152</v>
      </c>
      <c r="I155">
        <f t="shared" si="66"/>
        <v>265.2229534799843</v>
      </c>
      <c r="J155">
        <f t="shared" si="66"/>
        <v>0.9054152316260093</v>
      </c>
      <c r="K155">
        <f t="shared" si="66"/>
        <v>0.2587681456863579</v>
      </c>
      <c r="L155">
        <f t="shared" si="66"/>
        <v>0.8361010451854844</v>
      </c>
      <c r="M155">
        <f t="shared" si="66"/>
        <v>0.25699301114125417</v>
      </c>
    </row>
    <row r="156" spans="1:13" ht="12.75">
      <c r="A156" t="s">
        <v>93</v>
      </c>
      <c r="B156">
        <v>0.0003616079243880993</v>
      </c>
      <c r="C156" s="13">
        <v>0.3927085937841714</v>
      </c>
      <c r="D156" s="12">
        <v>0.00018811407935885114</v>
      </c>
      <c r="E156" s="13">
        <v>0.8004968407358231</v>
      </c>
      <c r="F156" s="12">
        <v>0.00018811407935885114</v>
      </c>
      <c r="G156" s="13">
        <v>0.8004968407358231</v>
      </c>
      <c r="H156">
        <v>0.07217116545078593</v>
      </c>
      <c r="I156" s="13">
        <v>10.445955188550439</v>
      </c>
      <c r="J156">
        <v>0.05924696846950266</v>
      </c>
      <c r="K156" s="13">
        <v>0.008611186234852675</v>
      </c>
      <c r="L156" s="14">
        <v>0.035065344322060835</v>
      </c>
      <c r="M156" s="13">
        <v>0.011070398370620899</v>
      </c>
    </row>
    <row r="157" spans="1:13" ht="12.75">
      <c r="A157" t="s">
        <v>94</v>
      </c>
      <c r="B157">
        <v>0.001204240715064637</v>
      </c>
      <c r="C157" s="13">
        <v>1.3078133688329163</v>
      </c>
      <c r="D157" s="12">
        <v>0.0006264647928392694</v>
      </c>
      <c r="E157" s="13">
        <v>2.66584558268717</v>
      </c>
      <c r="F157" s="12">
        <v>0.0006264647928392694</v>
      </c>
      <c r="G157" s="13">
        <v>2.66584558268717</v>
      </c>
      <c r="H157">
        <v>0.24034721041186058</v>
      </c>
      <c r="I157" s="13">
        <v>34.78752454631531</v>
      </c>
      <c r="J157">
        <v>0.19730654906376266</v>
      </c>
      <c r="K157" s="13">
        <v>0.02867730591513283</v>
      </c>
      <c r="L157">
        <v>0.11677596776077721</v>
      </c>
      <c r="M157" s="13">
        <v>0.03686706941626318</v>
      </c>
    </row>
    <row r="158" spans="1:13" ht="12.75">
      <c r="A158" t="s">
        <v>95</v>
      </c>
      <c r="B158">
        <v>0.00016559286586313236</v>
      </c>
      <c r="C158" s="13">
        <v>0.17983494582936133</v>
      </c>
      <c r="D158" s="15">
        <v>8.614399024288101E-05</v>
      </c>
      <c r="E158" s="13">
        <v>0.3665753901719277</v>
      </c>
      <c r="F158" s="15">
        <v>8.614399024288101E-05</v>
      </c>
      <c r="G158" s="13">
        <v>0.3665753901719277</v>
      </c>
      <c r="H158">
        <v>0.033049690876938216</v>
      </c>
      <c r="I158" s="13">
        <v>4.783566785149945</v>
      </c>
      <c r="J158">
        <v>0.027131250840725405</v>
      </c>
      <c r="K158" s="13">
        <v>0.003943362163656555</v>
      </c>
      <c r="L158">
        <v>0.01605764273167756</v>
      </c>
      <c r="M158" s="13">
        <v>0.005069521071861766</v>
      </c>
    </row>
    <row r="159" spans="1:13" ht="12.75">
      <c r="A159" s="16" t="s">
        <v>96</v>
      </c>
      <c r="B159" s="16">
        <v>0.0102</v>
      </c>
      <c r="C159" s="17">
        <v>11.44</v>
      </c>
      <c r="D159" s="16">
        <v>0.0047</v>
      </c>
      <c r="E159" s="18">
        <v>24.92</v>
      </c>
      <c r="F159" s="16">
        <v>0.0047</v>
      </c>
      <c r="G159" s="18">
        <v>24.92</v>
      </c>
      <c r="H159" s="16">
        <v>2.0193</v>
      </c>
      <c r="I159" s="18">
        <v>315.24</v>
      </c>
      <c r="J159" s="16">
        <v>1.1891</v>
      </c>
      <c r="K159" s="18">
        <v>0.3</v>
      </c>
      <c r="L159" s="16">
        <v>1.004</v>
      </c>
      <c r="M159" s="18">
        <v>0.31</v>
      </c>
    </row>
    <row r="160" spans="3:13" ht="12.75">
      <c r="C160" s="13"/>
      <c r="D160" s="15"/>
      <c r="E160" s="13"/>
      <c r="F160" s="15"/>
      <c r="G160" s="13"/>
      <c r="I160" s="13"/>
      <c r="K160" s="13"/>
      <c r="M160" s="13"/>
    </row>
    <row r="161" spans="1:14" ht="12.75">
      <c r="A161" s="19" t="s">
        <v>92</v>
      </c>
      <c r="B161" s="20">
        <f>ROUND(B153*B155,2)</f>
        <v>186187.21</v>
      </c>
      <c r="C161" s="20">
        <f aca="true" t="shared" si="67" ref="C161:M161">ROUND(C153*C155,2)</f>
        <v>293414.03</v>
      </c>
      <c r="D161" s="20">
        <f t="shared" si="67"/>
        <v>30209.43</v>
      </c>
      <c r="E161" s="20">
        <f t="shared" si="67"/>
        <v>50977.96</v>
      </c>
      <c r="F161" s="20">
        <f t="shared" si="67"/>
        <v>798.13</v>
      </c>
      <c r="G161" s="20">
        <f t="shared" si="67"/>
        <v>10401.55</v>
      </c>
      <c r="H161" s="20">
        <f t="shared" si="67"/>
        <v>199274.25</v>
      </c>
      <c r="I161" s="20">
        <f t="shared" si="67"/>
        <v>102809.26</v>
      </c>
      <c r="J161" s="20">
        <f t="shared" si="67"/>
        <v>1407.92</v>
      </c>
      <c r="K161" s="20">
        <f t="shared" si="67"/>
        <v>2171.32</v>
      </c>
      <c r="L161" s="20">
        <f t="shared" si="67"/>
        <v>121.73</v>
      </c>
      <c r="M161" s="20">
        <f t="shared" si="67"/>
        <v>198.05</v>
      </c>
      <c r="N161" s="42">
        <f>SUM(B161:M161)</f>
        <v>877970.8400000001</v>
      </c>
    </row>
    <row r="162" spans="1:14" ht="12.75">
      <c r="A162" s="49" t="s">
        <v>93</v>
      </c>
      <c r="B162" s="22">
        <f aca="true" t="shared" si="68" ref="B162:M162">ROUND(B153*B156,2)</f>
        <v>7950.2</v>
      </c>
      <c r="C162" s="22">
        <f t="shared" si="68"/>
        <v>12053.4</v>
      </c>
      <c r="D162" s="22">
        <f t="shared" si="68"/>
        <v>1495.76</v>
      </c>
      <c r="E162" s="22">
        <f t="shared" si="68"/>
        <v>1935.2</v>
      </c>
      <c r="F162" s="22">
        <f t="shared" si="68"/>
        <v>39.52</v>
      </c>
      <c r="G162" s="22">
        <f t="shared" si="68"/>
        <v>394.86</v>
      </c>
      <c r="H162" s="22">
        <f t="shared" si="68"/>
        <v>8592.69</v>
      </c>
      <c r="I162" s="22">
        <f t="shared" si="68"/>
        <v>4049.2</v>
      </c>
      <c r="J162" s="22">
        <f t="shared" si="68"/>
        <v>92.13</v>
      </c>
      <c r="K162" s="22">
        <f t="shared" si="68"/>
        <v>72.26</v>
      </c>
      <c r="L162" s="22">
        <f t="shared" si="68"/>
        <v>5.11</v>
      </c>
      <c r="M162" s="22">
        <f t="shared" si="68"/>
        <v>8.53</v>
      </c>
      <c r="N162" s="48">
        <f>SUM(B162:M162)</f>
        <v>36688.85999999999</v>
      </c>
    </row>
    <row r="163" spans="1:14" ht="12.75">
      <c r="A163" s="49" t="s">
        <v>94</v>
      </c>
      <c r="B163" s="22">
        <f aca="true" t="shared" si="69" ref="B163:M163">ROUND(B153*B157,2)</f>
        <v>26476.08</v>
      </c>
      <c r="C163" s="22">
        <f t="shared" si="69"/>
        <v>40140.7</v>
      </c>
      <c r="D163" s="22">
        <f t="shared" si="69"/>
        <v>4981.25</v>
      </c>
      <c r="E163" s="22">
        <f t="shared" si="69"/>
        <v>6444.67</v>
      </c>
      <c r="F163" s="22">
        <f t="shared" si="69"/>
        <v>131.6</v>
      </c>
      <c r="G163" s="22">
        <f t="shared" si="69"/>
        <v>1314.97</v>
      </c>
      <c r="H163" s="22">
        <f t="shared" si="69"/>
        <v>28615.7</v>
      </c>
      <c r="I163" s="22">
        <f t="shared" si="69"/>
        <v>13484.8</v>
      </c>
      <c r="J163" s="22">
        <f t="shared" si="69"/>
        <v>306.81</v>
      </c>
      <c r="K163" s="22">
        <f t="shared" si="69"/>
        <v>240.63</v>
      </c>
      <c r="L163" s="22">
        <f t="shared" si="69"/>
        <v>17</v>
      </c>
      <c r="M163" s="22">
        <f t="shared" si="69"/>
        <v>28.41</v>
      </c>
      <c r="N163" s="48">
        <f>SUM(B163:M163)</f>
        <v>122182.62000000001</v>
      </c>
    </row>
    <row r="164" spans="1:14" ht="12.75">
      <c r="A164" s="23" t="s">
        <v>95</v>
      </c>
      <c r="B164" s="24">
        <f aca="true" t="shared" si="70" ref="B164:M164">ROUND(B153*B158,2)</f>
        <v>3640.68</v>
      </c>
      <c r="C164" s="24">
        <f t="shared" si="70"/>
        <v>5519.67</v>
      </c>
      <c r="D164" s="24">
        <f t="shared" si="70"/>
        <v>684.96</v>
      </c>
      <c r="E164" s="24">
        <f t="shared" si="70"/>
        <v>886.19</v>
      </c>
      <c r="F164" s="24">
        <f t="shared" si="70"/>
        <v>18.1</v>
      </c>
      <c r="G164" s="24">
        <f t="shared" si="70"/>
        <v>180.82</v>
      </c>
      <c r="H164" s="24">
        <f t="shared" si="70"/>
        <v>3934.89</v>
      </c>
      <c r="I164" s="24">
        <f t="shared" si="70"/>
        <v>1854.27</v>
      </c>
      <c r="J164" s="24">
        <f t="shared" si="70"/>
        <v>42.19</v>
      </c>
      <c r="K164" s="24">
        <f t="shared" si="70"/>
        <v>33.09</v>
      </c>
      <c r="L164" s="24">
        <f t="shared" si="70"/>
        <v>2.34</v>
      </c>
      <c r="M164" s="24">
        <f t="shared" si="70"/>
        <v>3.91</v>
      </c>
      <c r="N164" s="44">
        <f>SUM(B164:M164)</f>
        <v>16801.11</v>
      </c>
    </row>
    <row r="165" spans="1:14" ht="13.5" thickBot="1">
      <c r="A165" s="25"/>
      <c r="B165" s="26">
        <f aca="true" t="shared" si="71" ref="B165:N165">+B149-B161-B162-B163-B164</f>
        <v>1.864464138634503E-11</v>
      </c>
      <c r="C165" s="26">
        <f t="shared" si="71"/>
        <v>2.000888343900442E-11</v>
      </c>
      <c r="D165" s="26">
        <f t="shared" si="71"/>
        <v>0.009999999995670805</v>
      </c>
      <c r="E165" s="26">
        <f t="shared" si="71"/>
        <v>0.009999999999763531</v>
      </c>
      <c r="F165" s="26">
        <f>+F149-F161-F162-F163-F164</f>
        <v>0</v>
      </c>
      <c r="G165" s="26">
        <f>+G149-G161-G162-G163-G164</f>
        <v>1.3073986337985843E-12</v>
      </c>
      <c r="H165" s="26">
        <f t="shared" si="71"/>
        <v>-4.092726157978177E-12</v>
      </c>
      <c r="I165" s="26">
        <f t="shared" si="71"/>
        <v>4.092726157978177E-12</v>
      </c>
      <c r="J165" s="26">
        <f t="shared" si="71"/>
        <v>-1.1368683772161603E-13</v>
      </c>
      <c r="K165" s="26">
        <f t="shared" si="71"/>
        <v>0</v>
      </c>
      <c r="L165" s="26">
        <f t="shared" si="71"/>
        <v>-0.009999999999987352</v>
      </c>
      <c r="M165" s="26">
        <f t="shared" si="71"/>
        <v>-3.552713678800501E-14</v>
      </c>
      <c r="N165" s="45">
        <f t="shared" si="71"/>
        <v>0.009999999863794073</v>
      </c>
    </row>
    <row r="167" spans="1:14" ht="12.75">
      <c r="A167" s="27">
        <v>37590</v>
      </c>
      <c r="B167" s="8">
        <f>+Volumetric!K54+Volumetric!K55</f>
        <v>209678.54</v>
      </c>
      <c r="C167" s="8">
        <f>+'Service Charges'!K86+'Service Charges'!K87+'Service Charges'!K88</f>
        <v>353282.56</v>
      </c>
      <c r="D167" s="8">
        <f>+Volumetric!K19+Volumetric!K20</f>
        <v>36481.44</v>
      </c>
      <c r="E167" s="8">
        <f>+'Service Charges'!K16+'Service Charges'!K17</f>
        <v>60903.59</v>
      </c>
      <c r="F167" s="8">
        <f>+Volumetric!K32</f>
        <v>988.53</v>
      </c>
      <c r="G167" s="8">
        <f>+'Service Charges'!K29</f>
        <v>12288.06</v>
      </c>
      <c r="H167" s="8">
        <f>+Volumetric!K97+Volumetric!K98</f>
        <v>233752.46999999997</v>
      </c>
      <c r="I167" s="8">
        <f>+'Service Charges'!K55+'Service Charges'!K56</f>
        <v>123090.71</v>
      </c>
      <c r="J167" s="8">
        <f>+Volumetric!K66</f>
        <v>1849.05</v>
      </c>
      <c r="K167" s="8">
        <f>+'Service Charges'!K100</f>
        <v>2517.3</v>
      </c>
      <c r="L167" s="8">
        <f>+Volumetric!K150+Volumetric!K151+Volumetric!K152+Volumetric!K153+Volumetric!K154+Volumetric!K155+Volumetric!K156</f>
        <v>144.06</v>
      </c>
      <c r="M167" s="8">
        <f>+'Service Charges'!K153+'Service Charges'!K154+'Service Charges'!K155+'Service Charges'!K156+'Service Charges'!K157+'Service Charges'!K158+'Service Charges'!K159</f>
        <v>235.43</v>
      </c>
      <c r="N167" s="40">
        <f>SUM(B167:M167)</f>
        <v>1035211.7400000002</v>
      </c>
    </row>
    <row r="168" spans="1:14" ht="12.75">
      <c r="A168" t="s">
        <v>89</v>
      </c>
      <c r="B168" s="10">
        <v>0</v>
      </c>
      <c r="C168" s="10">
        <v>0</v>
      </c>
      <c r="D168" s="11">
        <v>0</v>
      </c>
      <c r="E168" s="11">
        <v>0</v>
      </c>
      <c r="F168" s="11"/>
      <c r="G168" s="11"/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41"/>
    </row>
    <row r="169" spans="1:14" ht="12.75">
      <c r="A169" t="s">
        <v>90</v>
      </c>
      <c r="B169" s="9">
        <f aca="true" t="shared" si="72" ref="B169:M169">+B167+B168</f>
        <v>209678.54</v>
      </c>
      <c r="C169" s="9">
        <f t="shared" si="72"/>
        <v>353282.56</v>
      </c>
      <c r="D169" s="9">
        <f t="shared" si="72"/>
        <v>36481.44</v>
      </c>
      <c r="E169" s="9">
        <f t="shared" si="72"/>
        <v>60903.59</v>
      </c>
      <c r="F169" s="9">
        <f>+F167+F168</f>
        <v>988.53</v>
      </c>
      <c r="G169" s="9">
        <f>+G167+G168</f>
        <v>12288.06</v>
      </c>
      <c r="H169" s="9">
        <f t="shared" si="72"/>
        <v>233752.46999999997</v>
      </c>
      <c r="I169" s="9">
        <f t="shared" si="72"/>
        <v>123090.71</v>
      </c>
      <c r="J169" s="9">
        <f t="shared" si="72"/>
        <v>1849.05</v>
      </c>
      <c r="K169" s="9">
        <f t="shared" si="72"/>
        <v>2517.3</v>
      </c>
      <c r="L169" s="9">
        <f t="shared" si="72"/>
        <v>144.06</v>
      </c>
      <c r="M169" s="9">
        <f t="shared" si="72"/>
        <v>235.43</v>
      </c>
      <c r="N169" s="40"/>
    </row>
    <row r="171" spans="1:13" ht="12.75">
      <c r="A171" t="s">
        <v>91</v>
      </c>
      <c r="B171" s="9">
        <f aca="true" t="shared" si="73" ref="B171:M171">+B169/B177</f>
        <v>20556719.60784314</v>
      </c>
      <c r="C171" s="9">
        <f t="shared" si="73"/>
        <v>30881.34265734266</v>
      </c>
      <c r="D171" s="9">
        <f t="shared" si="73"/>
        <v>7762008.5106382985</v>
      </c>
      <c r="E171" s="9">
        <f t="shared" si="73"/>
        <v>2443.9642857142853</v>
      </c>
      <c r="F171" s="9">
        <f t="shared" si="73"/>
        <v>210325.5319148936</v>
      </c>
      <c r="G171" s="9">
        <f t="shared" si="73"/>
        <v>493.1003210272873</v>
      </c>
      <c r="H171" s="9">
        <f t="shared" si="73"/>
        <v>115759.15911454464</v>
      </c>
      <c r="I171" s="9">
        <f t="shared" si="73"/>
        <v>390.46666032229416</v>
      </c>
      <c r="J171" s="9">
        <f t="shared" si="73"/>
        <v>1554.999579513918</v>
      </c>
      <c r="K171" s="9">
        <f t="shared" si="73"/>
        <v>8391.000000000002</v>
      </c>
      <c r="L171" s="9">
        <f t="shared" si="73"/>
        <v>143.48605577689244</v>
      </c>
      <c r="M171" s="9">
        <f t="shared" si="73"/>
        <v>759.4516129032259</v>
      </c>
    </row>
    <row r="172" spans="2:13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2.75">
      <c r="A173" t="s">
        <v>92</v>
      </c>
      <c r="B173">
        <f aca="true" t="shared" si="74" ref="B173:M173">B177-SUM(B174:B176)</f>
        <v>0.008468558494684131</v>
      </c>
      <c r="C173">
        <f t="shared" si="74"/>
        <v>9.55964309155355</v>
      </c>
      <c r="D173" s="12">
        <f t="shared" si="74"/>
        <v>0.0037992771375589987</v>
      </c>
      <c r="E173">
        <f t="shared" si="74"/>
        <v>21.08708218640508</v>
      </c>
      <c r="F173" s="12">
        <f t="shared" si="74"/>
        <v>0.0037992771375589987</v>
      </c>
      <c r="G173">
        <f t="shared" si="74"/>
        <v>21.08708218640508</v>
      </c>
      <c r="H173">
        <f t="shared" si="74"/>
        <v>1.6737319332604152</v>
      </c>
      <c r="I173">
        <f t="shared" si="74"/>
        <v>265.2229534799843</v>
      </c>
      <c r="J173">
        <f t="shared" si="74"/>
        <v>0.9054152316260093</v>
      </c>
      <c r="K173">
        <f t="shared" si="74"/>
        <v>0.2587681456863579</v>
      </c>
      <c r="L173">
        <f t="shared" si="74"/>
        <v>0.8361010451854844</v>
      </c>
      <c r="M173">
        <f t="shared" si="74"/>
        <v>0.25699301114125417</v>
      </c>
    </row>
    <row r="174" spans="1:13" ht="12.75">
      <c r="A174" t="s">
        <v>93</v>
      </c>
      <c r="B174">
        <v>0.0003616079243880993</v>
      </c>
      <c r="C174" s="13">
        <v>0.3927085937841714</v>
      </c>
      <c r="D174" s="12">
        <v>0.00018811407935885114</v>
      </c>
      <c r="E174" s="13">
        <v>0.8004968407358231</v>
      </c>
      <c r="F174" s="12">
        <v>0.00018811407935885114</v>
      </c>
      <c r="G174" s="13">
        <v>0.8004968407358231</v>
      </c>
      <c r="H174">
        <v>0.07217116545078593</v>
      </c>
      <c r="I174" s="13">
        <v>10.445955188550439</v>
      </c>
      <c r="J174">
        <v>0.05924696846950266</v>
      </c>
      <c r="K174" s="13">
        <v>0.008611186234852675</v>
      </c>
      <c r="L174" s="14">
        <v>0.035065344322060835</v>
      </c>
      <c r="M174" s="13">
        <v>0.011070398370620899</v>
      </c>
    </row>
    <row r="175" spans="1:13" ht="12.75">
      <c r="A175" t="s">
        <v>94</v>
      </c>
      <c r="B175">
        <v>0.001204240715064637</v>
      </c>
      <c r="C175" s="13">
        <v>1.3078133688329163</v>
      </c>
      <c r="D175" s="12">
        <v>0.0006264647928392694</v>
      </c>
      <c r="E175" s="13">
        <v>2.66584558268717</v>
      </c>
      <c r="F175" s="12">
        <v>0.0006264647928392694</v>
      </c>
      <c r="G175" s="13">
        <v>2.66584558268717</v>
      </c>
      <c r="H175">
        <v>0.24034721041186058</v>
      </c>
      <c r="I175" s="13">
        <v>34.78752454631531</v>
      </c>
      <c r="J175">
        <v>0.19730654906376266</v>
      </c>
      <c r="K175" s="13">
        <v>0.02867730591513283</v>
      </c>
      <c r="L175">
        <v>0.11677596776077721</v>
      </c>
      <c r="M175" s="13">
        <v>0.03686706941626318</v>
      </c>
    </row>
    <row r="176" spans="1:13" ht="12.75">
      <c r="A176" t="s">
        <v>95</v>
      </c>
      <c r="B176">
        <v>0.00016559286586313236</v>
      </c>
      <c r="C176" s="13">
        <v>0.17983494582936133</v>
      </c>
      <c r="D176" s="15">
        <v>8.614399024288101E-05</v>
      </c>
      <c r="E176" s="13">
        <v>0.3665753901719277</v>
      </c>
      <c r="F176" s="15">
        <v>8.614399024288101E-05</v>
      </c>
      <c r="G176" s="13">
        <v>0.3665753901719277</v>
      </c>
      <c r="H176">
        <v>0.033049690876938216</v>
      </c>
      <c r="I176" s="13">
        <v>4.783566785149945</v>
      </c>
      <c r="J176">
        <v>0.027131250840725405</v>
      </c>
      <c r="K176" s="13">
        <v>0.003943362163656555</v>
      </c>
      <c r="L176">
        <v>0.01605764273167756</v>
      </c>
      <c r="M176" s="13">
        <v>0.005069521071861766</v>
      </c>
    </row>
    <row r="177" spans="1:13" ht="12.75">
      <c r="A177" s="16" t="s">
        <v>96</v>
      </c>
      <c r="B177" s="16">
        <v>0.0102</v>
      </c>
      <c r="C177" s="17">
        <v>11.44</v>
      </c>
      <c r="D177" s="16">
        <v>0.0047</v>
      </c>
      <c r="E177" s="18">
        <v>24.92</v>
      </c>
      <c r="F177" s="16">
        <v>0.0047</v>
      </c>
      <c r="G177" s="18">
        <v>24.92</v>
      </c>
      <c r="H177" s="16">
        <v>2.0193</v>
      </c>
      <c r="I177" s="18">
        <v>315.24</v>
      </c>
      <c r="J177" s="16">
        <v>1.1891</v>
      </c>
      <c r="K177" s="18">
        <v>0.3</v>
      </c>
      <c r="L177" s="16">
        <v>1.004</v>
      </c>
      <c r="M177" s="18">
        <v>0.31</v>
      </c>
    </row>
    <row r="178" spans="3:13" ht="12.75">
      <c r="C178" s="13"/>
      <c r="D178" s="15"/>
      <c r="E178" s="13"/>
      <c r="F178" s="15"/>
      <c r="G178" s="13"/>
      <c r="I178" s="13"/>
      <c r="K178" s="13"/>
      <c r="M178" s="13"/>
    </row>
    <row r="179" spans="1:14" ht="12.75">
      <c r="A179" s="19" t="s">
        <v>92</v>
      </c>
      <c r="B179" s="20">
        <f>ROUND(B171*B173,2)</f>
        <v>174085.78</v>
      </c>
      <c r="C179" s="20">
        <f aca="true" t="shared" si="75" ref="C179:M179">ROUND(C171*C173,2)</f>
        <v>295214.61</v>
      </c>
      <c r="D179" s="20">
        <f t="shared" si="75"/>
        <v>29490.02</v>
      </c>
      <c r="E179" s="20">
        <f t="shared" si="75"/>
        <v>51536.08</v>
      </c>
      <c r="F179" s="20">
        <f t="shared" si="75"/>
        <v>799.08</v>
      </c>
      <c r="G179" s="20">
        <f t="shared" si="75"/>
        <v>10398.05</v>
      </c>
      <c r="H179" s="20">
        <f t="shared" si="75"/>
        <v>193749.8</v>
      </c>
      <c r="I179" s="20">
        <f t="shared" si="75"/>
        <v>103560.72</v>
      </c>
      <c r="J179" s="20">
        <f t="shared" si="75"/>
        <v>1407.92</v>
      </c>
      <c r="K179" s="20">
        <f t="shared" si="75"/>
        <v>2171.32</v>
      </c>
      <c r="L179" s="20">
        <f t="shared" si="75"/>
        <v>119.97</v>
      </c>
      <c r="M179" s="20">
        <f t="shared" si="75"/>
        <v>195.17</v>
      </c>
      <c r="N179" s="42">
        <f>SUM(B179:M179)</f>
        <v>862728.5199999999</v>
      </c>
    </row>
    <row r="180" spans="1:14" ht="12.75">
      <c r="A180" s="49" t="s">
        <v>93</v>
      </c>
      <c r="B180" s="22">
        <f aca="true" t="shared" si="76" ref="B180:M180">ROUND(B171*B174,2)</f>
        <v>7433.47</v>
      </c>
      <c r="C180" s="22">
        <f t="shared" si="76"/>
        <v>12127.37</v>
      </c>
      <c r="D180" s="22">
        <f t="shared" si="76"/>
        <v>1460.14</v>
      </c>
      <c r="E180" s="22">
        <f t="shared" si="76"/>
        <v>1956.39</v>
      </c>
      <c r="F180" s="22">
        <f t="shared" si="76"/>
        <v>39.57</v>
      </c>
      <c r="G180" s="22">
        <f t="shared" si="76"/>
        <v>394.73</v>
      </c>
      <c r="H180" s="22">
        <f t="shared" si="76"/>
        <v>8354.47</v>
      </c>
      <c r="I180" s="22">
        <f t="shared" si="76"/>
        <v>4078.8</v>
      </c>
      <c r="J180" s="22">
        <f t="shared" si="76"/>
        <v>92.13</v>
      </c>
      <c r="K180" s="22">
        <f t="shared" si="76"/>
        <v>72.26</v>
      </c>
      <c r="L180" s="22">
        <f t="shared" si="76"/>
        <v>5.03</v>
      </c>
      <c r="M180" s="22">
        <f t="shared" si="76"/>
        <v>8.41</v>
      </c>
      <c r="N180" s="48">
        <f>SUM(B180:M180)</f>
        <v>36022.770000000004</v>
      </c>
    </row>
    <row r="181" spans="1:14" ht="12.75">
      <c r="A181" s="49" t="s">
        <v>94</v>
      </c>
      <c r="B181" s="22">
        <f aca="true" t="shared" si="77" ref="B181:M181">ROUND(B171*B175,2)</f>
        <v>24755.24</v>
      </c>
      <c r="C181" s="22">
        <f t="shared" si="77"/>
        <v>40387.03</v>
      </c>
      <c r="D181" s="22">
        <f t="shared" si="77"/>
        <v>4862.63</v>
      </c>
      <c r="E181" s="22">
        <f t="shared" si="77"/>
        <v>6515.23</v>
      </c>
      <c r="F181" s="22">
        <f t="shared" si="77"/>
        <v>131.76</v>
      </c>
      <c r="G181" s="22">
        <f t="shared" si="77"/>
        <v>1314.53</v>
      </c>
      <c r="H181" s="22">
        <f t="shared" si="77"/>
        <v>27822.39</v>
      </c>
      <c r="I181" s="22">
        <f t="shared" si="77"/>
        <v>13583.37</v>
      </c>
      <c r="J181" s="22">
        <f t="shared" si="77"/>
        <v>306.81</v>
      </c>
      <c r="K181" s="22">
        <f t="shared" si="77"/>
        <v>240.63</v>
      </c>
      <c r="L181" s="22">
        <f t="shared" si="77"/>
        <v>16.76</v>
      </c>
      <c r="M181" s="22">
        <f t="shared" si="77"/>
        <v>28</v>
      </c>
      <c r="N181" s="48">
        <f>SUM(B181:M181)</f>
        <v>119964.37999999999</v>
      </c>
    </row>
    <row r="182" spans="1:14" ht="12.75">
      <c r="A182" s="23" t="s">
        <v>95</v>
      </c>
      <c r="B182" s="24">
        <f aca="true" t="shared" si="78" ref="B182:M182">ROUND(B171*B176,2)</f>
        <v>3404.05</v>
      </c>
      <c r="C182" s="24">
        <f t="shared" si="78"/>
        <v>5553.54</v>
      </c>
      <c r="D182" s="24">
        <f t="shared" si="78"/>
        <v>668.65</v>
      </c>
      <c r="E182" s="24">
        <f t="shared" si="78"/>
        <v>895.9</v>
      </c>
      <c r="F182" s="24">
        <f t="shared" si="78"/>
        <v>18.12</v>
      </c>
      <c r="G182" s="24">
        <f t="shared" si="78"/>
        <v>180.76</v>
      </c>
      <c r="H182" s="24">
        <f t="shared" si="78"/>
        <v>3825.8</v>
      </c>
      <c r="I182" s="24">
        <f t="shared" si="78"/>
        <v>1867.82</v>
      </c>
      <c r="J182" s="24">
        <f t="shared" si="78"/>
        <v>42.19</v>
      </c>
      <c r="K182" s="24">
        <f t="shared" si="78"/>
        <v>33.09</v>
      </c>
      <c r="L182" s="24">
        <f t="shared" si="78"/>
        <v>2.3</v>
      </c>
      <c r="M182" s="24">
        <f t="shared" si="78"/>
        <v>3.85</v>
      </c>
      <c r="N182" s="44">
        <f>SUM(B182:M182)</f>
        <v>16496.069999999996</v>
      </c>
    </row>
    <row r="183" spans="1:14" ht="13.5" thickBot="1">
      <c r="A183" s="25"/>
      <c r="B183" s="26">
        <f aca="true" t="shared" si="79" ref="B183:N183">+B167-B179-B180-B181-B182</f>
        <v>6.366462912410498E-12</v>
      </c>
      <c r="C183" s="26">
        <f t="shared" si="79"/>
        <v>0.01000000001022272</v>
      </c>
      <c r="D183" s="26">
        <f t="shared" si="79"/>
        <v>1.4779288903810084E-12</v>
      </c>
      <c r="E183" s="26">
        <f t="shared" si="79"/>
        <v>-0.010000000005106813</v>
      </c>
      <c r="F183" s="26">
        <f>+F167-F179-F180-F181-F182</f>
        <v>-5.3290705182007514E-14</v>
      </c>
      <c r="G183" s="26">
        <f>+G167-G179-G180-G181-G182</f>
        <v>-0.009999999999763531</v>
      </c>
      <c r="H183" s="26">
        <f t="shared" si="79"/>
        <v>0.00999999998293788</v>
      </c>
      <c r="I183" s="26">
        <f t="shared" si="79"/>
        <v>5.229594535194337E-12</v>
      </c>
      <c r="J183" s="26">
        <f t="shared" si="79"/>
        <v>-1.1368683772161603E-13</v>
      </c>
      <c r="K183" s="26">
        <f t="shared" si="79"/>
        <v>0</v>
      </c>
      <c r="L183" s="26">
        <f t="shared" si="79"/>
        <v>0</v>
      </c>
      <c r="M183" s="26">
        <f t="shared" si="79"/>
        <v>1.9095836023552692E-14</v>
      </c>
      <c r="N183" s="45">
        <f t="shared" si="79"/>
        <v>3.1650415621697903E-10</v>
      </c>
    </row>
    <row r="185" spans="1:14" ht="12.75">
      <c r="A185" s="27">
        <v>37621</v>
      </c>
      <c r="B185" s="8">
        <f>+Volumetric!K56+Volumetric!K57</f>
        <v>217603.96</v>
      </c>
      <c r="C185" s="8">
        <f>+'Service Charges'!K89+'Service Charges'!K90+'Service Charges'!K91</f>
        <v>351660.47</v>
      </c>
      <c r="D185" s="8">
        <f>+Volumetric!K21</f>
        <v>36733.36</v>
      </c>
      <c r="E185" s="8">
        <f>+'Service Charges'!K18</f>
        <v>60711.75</v>
      </c>
      <c r="F185" s="8">
        <f>+Volumetric!K33</f>
        <v>984.98</v>
      </c>
      <c r="G185" s="8">
        <f>+'Service Charges'!K30</f>
        <v>12326.26</v>
      </c>
      <c r="H185" s="8">
        <f>+Volumetric!K99+Volumetric!K100+Volumetric!K101</f>
        <v>225833.23</v>
      </c>
      <c r="I185" s="8">
        <f>+'Service Charges'!K57+'Service Charges'!K58+'Service Charges'!K59</f>
        <v>122313.12000000001</v>
      </c>
      <c r="J185" s="8">
        <f>+Volumetric!K67</f>
        <v>1849.05</v>
      </c>
      <c r="K185" s="8">
        <f>+'Service Charges'!K101</f>
        <v>2517.3</v>
      </c>
      <c r="L185" s="8">
        <f>+Volumetric!K157+Volumetric!K158+Volumetric!K159+Volumetric!K160+Volumetric!K161+Volumetric!K162+Volumetric!K163</f>
        <v>144.11</v>
      </c>
      <c r="M185" s="8">
        <f>+'Service Charges'!K160+'Service Charges'!K161+'Service Charges'!K162+'Service Charges'!K163+'Service Charges'!K164+'Service Charges'!K165+'Service Charges'!K166</f>
        <v>235.48000000000002</v>
      </c>
      <c r="N185" s="40">
        <f>SUM(B185:M185)</f>
        <v>1032913.07</v>
      </c>
    </row>
    <row r="186" spans="1:14" ht="12.75">
      <c r="A186" t="s">
        <v>89</v>
      </c>
      <c r="B186" s="10">
        <v>0</v>
      </c>
      <c r="C186" s="10">
        <v>0</v>
      </c>
      <c r="D186" s="11">
        <v>0</v>
      </c>
      <c r="E186" s="11">
        <v>0</v>
      </c>
      <c r="F186" s="11"/>
      <c r="G186" s="11"/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41"/>
    </row>
    <row r="187" spans="1:14" ht="12.75">
      <c r="A187" t="s">
        <v>90</v>
      </c>
      <c r="B187" s="9">
        <f aca="true" t="shared" si="80" ref="B187:M187">+B185+B186</f>
        <v>217603.96</v>
      </c>
      <c r="C187" s="9">
        <f t="shared" si="80"/>
        <v>351660.47</v>
      </c>
      <c r="D187" s="9">
        <f t="shared" si="80"/>
        <v>36733.36</v>
      </c>
      <c r="E187" s="9">
        <f t="shared" si="80"/>
        <v>60711.75</v>
      </c>
      <c r="F187" s="9">
        <f>+F185+F186</f>
        <v>984.98</v>
      </c>
      <c r="G187" s="9">
        <f>+G185+G186</f>
        <v>12326.26</v>
      </c>
      <c r="H187" s="9">
        <f t="shared" si="80"/>
        <v>225833.23</v>
      </c>
      <c r="I187" s="9">
        <f t="shared" si="80"/>
        <v>122313.12000000001</v>
      </c>
      <c r="J187" s="9">
        <f t="shared" si="80"/>
        <v>1849.05</v>
      </c>
      <c r="K187" s="9">
        <f t="shared" si="80"/>
        <v>2517.3</v>
      </c>
      <c r="L187" s="9">
        <f t="shared" si="80"/>
        <v>144.11</v>
      </c>
      <c r="M187" s="9">
        <f t="shared" si="80"/>
        <v>235.48000000000002</v>
      </c>
      <c r="N187" s="40"/>
    </row>
    <row r="189" spans="1:13" ht="12.75">
      <c r="A189" t="s">
        <v>91</v>
      </c>
      <c r="B189" s="9">
        <f aca="true" t="shared" si="81" ref="B189:M189">+B187/B195</f>
        <v>21333721.568627447</v>
      </c>
      <c r="C189" s="9">
        <f t="shared" si="81"/>
        <v>30739.551573426572</v>
      </c>
      <c r="D189" s="9">
        <f t="shared" si="81"/>
        <v>7815608.510638298</v>
      </c>
      <c r="E189" s="9">
        <f t="shared" si="81"/>
        <v>2436.266051364366</v>
      </c>
      <c r="F189" s="9">
        <f t="shared" si="81"/>
        <v>209570.21276595743</v>
      </c>
      <c r="G189" s="9">
        <f t="shared" si="81"/>
        <v>494.6332263242375</v>
      </c>
      <c r="H189" s="9">
        <f t="shared" si="81"/>
        <v>111837.38424206409</v>
      </c>
      <c r="I189" s="9">
        <f t="shared" si="81"/>
        <v>388</v>
      </c>
      <c r="J189" s="9">
        <f t="shared" si="81"/>
        <v>1554.999579513918</v>
      </c>
      <c r="K189" s="9">
        <f t="shared" si="81"/>
        <v>8391.000000000002</v>
      </c>
      <c r="L189" s="9">
        <f t="shared" si="81"/>
        <v>143.5358565737052</v>
      </c>
      <c r="M189" s="9">
        <f t="shared" si="81"/>
        <v>759.6129032258065</v>
      </c>
    </row>
    <row r="190" spans="2:13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ht="12.75">
      <c r="A191" t="s">
        <v>92</v>
      </c>
      <c r="B191">
        <f aca="true" t="shared" si="82" ref="B191:M191">B195-SUM(B192:B194)</f>
        <v>0.008468558494684131</v>
      </c>
      <c r="C191">
        <f t="shared" si="82"/>
        <v>9.55964309155355</v>
      </c>
      <c r="D191" s="12">
        <f t="shared" si="82"/>
        <v>0.0037992771375589987</v>
      </c>
      <c r="E191">
        <f t="shared" si="82"/>
        <v>21.08708218640508</v>
      </c>
      <c r="F191" s="12">
        <f t="shared" si="82"/>
        <v>0.0037992771375589987</v>
      </c>
      <c r="G191">
        <f t="shared" si="82"/>
        <v>21.08708218640508</v>
      </c>
      <c r="H191">
        <f t="shared" si="82"/>
        <v>1.6737319332604152</v>
      </c>
      <c r="I191">
        <f t="shared" si="82"/>
        <v>265.2229534799843</v>
      </c>
      <c r="J191">
        <f t="shared" si="82"/>
        <v>0.9054152316260093</v>
      </c>
      <c r="K191">
        <f t="shared" si="82"/>
        <v>0.2587681456863579</v>
      </c>
      <c r="L191">
        <f t="shared" si="82"/>
        <v>0.8361010451854844</v>
      </c>
      <c r="M191">
        <f t="shared" si="82"/>
        <v>0.25699301114125417</v>
      </c>
    </row>
    <row r="192" spans="1:13" ht="12.75">
      <c r="A192" t="s">
        <v>93</v>
      </c>
      <c r="B192">
        <v>0.0003616079243880993</v>
      </c>
      <c r="C192" s="13">
        <v>0.3927085937841714</v>
      </c>
      <c r="D192" s="12">
        <v>0.00018811407935885114</v>
      </c>
      <c r="E192" s="13">
        <v>0.8004968407358231</v>
      </c>
      <c r="F192" s="12">
        <v>0.00018811407935885114</v>
      </c>
      <c r="G192" s="13">
        <v>0.8004968407358231</v>
      </c>
      <c r="H192">
        <v>0.07217116545078593</v>
      </c>
      <c r="I192" s="13">
        <v>10.445955188550439</v>
      </c>
      <c r="J192">
        <v>0.05924696846950266</v>
      </c>
      <c r="K192" s="13">
        <v>0.008611186234852675</v>
      </c>
      <c r="L192" s="14">
        <v>0.035065344322060835</v>
      </c>
      <c r="M192" s="13">
        <v>0.011070398370620899</v>
      </c>
    </row>
    <row r="193" spans="1:13" ht="12.75">
      <c r="A193" t="s">
        <v>94</v>
      </c>
      <c r="B193">
        <v>0.001204240715064637</v>
      </c>
      <c r="C193" s="13">
        <v>1.3078133688329163</v>
      </c>
      <c r="D193" s="12">
        <v>0.0006264647928392694</v>
      </c>
      <c r="E193" s="13">
        <v>2.66584558268717</v>
      </c>
      <c r="F193" s="12">
        <v>0.0006264647928392694</v>
      </c>
      <c r="G193" s="13">
        <v>2.66584558268717</v>
      </c>
      <c r="H193">
        <v>0.24034721041186058</v>
      </c>
      <c r="I193" s="13">
        <v>34.78752454631531</v>
      </c>
      <c r="J193">
        <v>0.19730654906376266</v>
      </c>
      <c r="K193" s="13">
        <v>0.02867730591513283</v>
      </c>
      <c r="L193">
        <v>0.11677596776077721</v>
      </c>
      <c r="M193" s="13">
        <v>0.03686706941626318</v>
      </c>
    </row>
    <row r="194" spans="1:13" ht="12.75">
      <c r="A194" t="s">
        <v>95</v>
      </c>
      <c r="B194">
        <v>0.00016559286586313236</v>
      </c>
      <c r="C194" s="13">
        <v>0.17983494582936133</v>
      </c>
      <c r="D194" s="15">
        <v>8.614399024288101E-05</v>
      </c>
      <c r="E194" s="13">
        <v>0.3665753901719277</v>
      </c>
      <c r="F194" s="15">
        <v>8.614399024288101E-05</v>
      </c>
      <c r="G194" s="13">
        <v>0.3665753901719277</v>
      </c>
      <c r="H194">
        <v>0.033049690876938216</v>
      </c>
      <c r="I194" s="13">
        <v>4.783566785149945</v>
      </c>
      <c r="J194">
        <v>0.027131250840725405</v>
      </c>
      <c r="K194" s="13">
        <v>0.003943362163656555</v>
      </c>
      <c r="L194">
        <v>0.01605764273167756</v>
      </c>
      <c r="M194" s="13">
        <v>0.005069521071861766</v>
      </c>
    </row>
    <row r="195" spans="1:13" ht="12.75">
      <c r="A195" s="16" t="s">
        <v>96</v>
      </c>
      <c r="B195" s="16">
        <v>0.0102</v>
      </c>
      <c r="C195" s="17">
        <v>11.44</v>
      </c>
      <c r="D195" s="16">
        <v>0.0047</v>
      </c>
      <c r="E195" s="18">
        <v>24.92</v>
      </c>
      <c r="F195" s="16">
        <v>0.0047</v>
      </c>
      <c r="G195" s="18">
        <v>24.92</v>
      </c>
      <c r="H195" s="16">
        <v>2.0193</v>
      </c>
      <c r="I195" s="18">
        <v>315.24</v>
      </c>
      <c r="J195" s="16">
        <v>1.1891</v>
      </c>
      <c r="K195" s="18">
        <v>0.3</v>
      </c>
      <c r="L195" s="16">
        <v>1.004</v>
      </c>
      <c r="M195" s="18">
        <v>0.31</v>
      </c>
    </row>
    <row r="196" spans="3:13" ht="12.75">
      <c r="C196" s="13"/>
      <c r="D196" s="15"/>
      <c r="E196" s="13"/>
      <c r="F196" s="15"/>
      <c r="G196" s="13"/>
      <c r="I196" s="13"/>
      <c r="K196" s="13"/>
      <c r="M196" s="13"/>
    </row>
    <row r="197" spans="1:14" ht="12.75">
      <c r="A197" s="19" t="s">
        <v>92</v>
      </c>
      <c r="B197" s="20">
        <f>ROUND(B189*B191,2)</f>
        <v>180665.87</v>
      </c>
      <c r="C197" s="20">
        <f aca="true" t="shared" si="83" ref="C197:M197">ROUND(C189*C191,2)</f>
        <v>293859.14</v>
      </c>
      <c r="D197" s="20">
        <f t="shared" si="83"/>
        <v>29693.66</v>
      </c>
      <c r="E197" s="20">
        <f t="shared" si="83"/>
        <v>51373.74</v>
      </c>
      <c r="F197" s="20">
        <f t="shared" si="83"/>
        <v>796.22</v>
      </c>
      <c r="G197" s="20">
        <f t="shared" si="83"/>
        <v>10430.37</v>
      </c>
      <c r="H197" s="20">
        <f t="shared" si="83"/>
        <v>187185.8</v>
      </c>
      <c r="I197" s="20">
        <f t="shared" si="83"/>
        <v>102906.51</v>
      </c>
      <c r="J197" s="20">
        <f t="shared" si="83"/>
        <v>1407.92</v>
      </c>
      <c r="K197" s="20">
        <f t="shared" si="83"/>
        <v>2171.32</v>
      </c>
      <c r="L197" s="20">
        <f t="shared" si="83"/>
        <v>120.01</v>
      </c>
      <c r="M197" s="20">
        <f t="shared" si="83"/>
        <v>195.22</v>
      </c>
      <c r="N197" s="42">
        <f>SUM(B197:M197)</f>
        <v>860805.78</v>
      </c>
    </row>
    <row r="198" spans="1:14" ht="12.75">
      <c r="A198" s="49" t="s">
        <v>93</v>
      </c>
      <c r="B198" s="22">
        <f aca="true" t="shared" si="84" ref="B198:M198">ROUND(B189*B192,2)</f>
        <v>7714.44</v>
      </c>
      <c r="C198" s="22">
        <f t="shared" si="84"/>
        <v>12071.69</v>
      </c>
      <c r="D198" s="22">
        <f t="shared" si="84"/>
        <v>1470.23</v>
      </c>
      <c r="E198" s="22">
        <f t="shared" si="84"/>
        <v>1950.22</v>
      </c>
      <c r="F198" s="22">
        <f t="shared" si="84"/>
        <v>39.42</v>
      </c>
      <c r="G198" s="22">
        <f t="shared" si="84"/>
        <v>395.95</v>
      </c>
      <c r="H198" s="22">
        <f t="shared" si="84"/>
        <v>8071.43</v>
      </c>
      <c r="I198" s="22">
        <f t="shared" si="84"/>
        <v>4053.03</v>
      </c>
      <c r="J198" s="22">
        <f t="shared" si="84"/>
        <v>92.13</v>
      </c>
      <c r="K198" s="22">
        <f t="shared" si="84"/>
        <v>72.26</v>
      </c>
      <c r="L198" s="22">
        <f t="shared" si="84"/>
        <v>5.03</v>
      </c>
      <c r="M198" s="22">
        <f t="shared" si="84"/>
        <v>8.41</v>
      </c>
      <c r="N198" s="48">
        <f>SUM(B198:M198)</f>
        <v>35944.240000000005</v>
      </c>
    </row>
    <row r="199" spans="1:14" ht="12.75">
      <c r="A199" s="49" t="s">
        <v>94</v>
      </c>
      <c r="B199" s="22">
        <f aca="true" t="shared" si="85" ref="B199:M199">ROUND(B189*B193,2)</f>
        <v>25690.94</v>
      </c>
      <c r="C199" s="22">
        <f t="shared" si="85"/>
        <v>40201.6</v>
      </c>
      <c r="D199" s="22">
        <f t="shared" si="85"/>
        <v>4896.2</v>
      </c>
      <c r="E199" s="22">
        <f t="shared" si="85"/>
        <v>6494.71</v>
      </c>
      <c r="F199" s="22">
        <f t="shared" si="85"/>
        <v>131.29</v>
      </c>
      <c r="G199" s="22">
        <f t="shared" si="85"/>
        <v>1318.62</v>
      </c>
      <c r="H199" s="22">
        <f t="shared" si="85"/>
        <v>26879.8</v>
      </c>
      <c r="I199" s="22">
        <f t="shared" si="85"/>
        <v>13497.56</v>
      </c>
      <c r="J199" s="22">
        <f t="shared" si="85"/>
        <v>306.81</v>
      </c>
      <c r="K199" s="22">
        <f t="shared" si="85"/>
        <v>240.63</v>
      </c>
      <c r="L199" s="22">
        <f t="shared" si="85"/>
        <v>16.76</v>
      </c>
      <c r="M199" s="22">
        <f t="shared" si="85"/>
        <v>28</v>
      </c>
      <c r="N199" s="48">
        <f>SUM(B199:M199)</f>
        <v>119702.91999999998</v>
      </c>
    </row>
    <row r="200" spans="1:14" ht="12.75">
      <c r="A200" s="23" t="s">
        <v>95</v>
      </c>
      <c r="B200" s="24">
        <f aca="true" t="shared" si="86" ref="B200:M200">ROUND(B189*B194,2)</f>
        <v>3532.71</v>
      </c>
      <c r="C200" s="24">
        <f t="shared" si="86"/>
        <v>5528.05</v>
      </c>
      <c r="D200" s="24">
        <f t="shared" si="86"/>
        <v>673.27</v>
      </c>
      <c r="E200" s="24">
        <f t="shared" si="86"/>
        <v>893.08</v>
      </c>
      <c r="F200" s="24">
        <f t="shared" si="86"/>
        <v>18.05</v>
      </c>
      <c r="G200" s="24">
        <f t="shared" si="86"/>
        <v>181.32</v>
      </c>
      <c r="H200" s="24">
        <f t="shared" si="86"/>
        <v>3696.19</v>
      </c>
      <c r="I200" s="24">
        <f t="shared" si="86"/>
        <v>1856.02</v>
      </c>
      <c r="J200" s="24">
        <f t="shared" si="86"/>
        <v>42.19</v>
      </c>
      <c r="K200" s="24">
        <f t="shared" si="86"/>
        <v>33.09</v>
      </c>
      <c r="L200" s="24">
        <f t="shared" si="86"/>
        <v>2.3</v>
      </c>
      <c r="M200" s="24">
        <f t="shared" si="86"/>
        <v>3.85</v>
      </c>
      <c r="N200" s="44">
        <f>SUM(B200:M200)</f>
        <v>16460.12</v>
      </c>
    </row>
    <row r="201" spans="1:14" ht="13.5" thickBot="1">
      <c r="A201" s="25"/>
      <c r="B201" s="26">
        <f aca="true" t="shared" si="87" ref="B201:N201">+B185-B197-B198-B199-B200</f>
        <v>0</v>
      </c>
      <c r="C201" s="26">
        <f t="shared" si="87"/>
        <v>-0.01000000004296453</v>
      </c>
      <c r="D201" s="26">
        <f t="shared" si="87"/>
        <v>1.3642420526593924E-12</v>
      </c>
      <c r="E201" s="26">
        <f t="shared" si="87"/>
        <v>1.7053025658242404E-12</v>
      </c>
      <c r="F201" s="26">
        <f>+F185-F197-F198-F199-F200</f>
        <v>0</v>
      </c>
      <c r="G201" s="26">
        <f>+G185-G197-G198-G199-G200</f>
        <v>-5.115907697472721E-13</v>
      </c>
      <c r="H201" s="26">
        <f t="shared" si="87"/>
        <v>0.010000000022500899</v>
      </c>
      <c r="I201" s="26">
        <f t="shared" si="87"/>
        <v>1.5006662579253316E-11</v>
      </c>
      <c r="J201" s="26">
        <f t="shared" si="87"/>
        <v>-1.1368683772161603E-13</v>
      </c>
      <c r="K201" s="26">
        <f t="shared" si="87"/>
        <v>0</v>
      </c>
      <c r="L201" s="26">
        <f t="shared" si="87"/>
        <v>0.010000000000006004</v>
      </c>
      <c r="M201" s="26">
        <f t="shared" si="87"/>
        <v>1.9095836023552692E-14</v>
      </c>
      <c r="N201" s="45">
        <f t="shared" si="87"/>
        <v>0.009999999947467586</v>
      </c>
    </row>
    <row r="203" ht="12.75">
      <c r="A203" s="7" t="s">
        <v>97</v>
      </c>
    </row>
    <row r="204" spans="1:14" ht="12.75">
      <c r="A204" s="5" t="s">
        <v>88</v>
      </c>
      <c r="B204" s="8">
        <f aca="true" t="shared" si="88" ref="B204:N204">+B5-B23-B41-B59-B77-B95-B113-B131-B149-B167-B185</f>
        <v>0</v>
      </c>
      <c r="C204" s="8">
        <f t="shared" si="88"/>
        <v>0</v>
      </c>
      <c r="D204" s="8">
        <f t="shared" si="88"/>
        <v>0</v>
      </c>
      <c r="E204" s="8">
        <f t="shared" si="88"/>
        <v>-1.1641532182693481E-10</v>
      </c>
      <c r="F204" s="8">
        <f t="shared" si="88"/>
        <v>0</v>
      </c>
      <c r="G204" s="8">
        <f t="shared" si="88"/>
        <v>-2.546585164964199E-11</v>
      </c>
      <c r="H204" s="8">
        <f t="shared" si="88"/>
        <v>0</v>
      </c>
      <c r="I204" s="8">
        <f t="shared" si="88"/>
        <v>0.0049999998009298</v>
      </c>
      <c r="J204" s="8">
        <f t="shared" si="88"/>
        <v>0</v>
      </c>
      <c r="K204" s="8">
        <f t="shared" si="88"/>
        <v>0</v>
      </c>
      <c r="L204" s="8">
        <f t="shared" si="88"/>
        <v>0</v>
      </c>
      <c r="M204" s="8">
        <f t="shared" si="88"/>
        <v>0</v>
      </c>
      <c r="N204" s="46">
        <f t="shared" si="88"/>
        <v>0.004999999771825969</v>
      </c>
    </row>
    <row r="205" spans="1:14" ht="12.75">
      <c r="A205" t="s">
        <v>89</v>
      </c>
      <c r="B205" s="10">
        <v>0</v>
      </c>
      <c r="C205" s="10">
        <v>0</v>
      </c>
      <c r="D205" s="11">
        <v>0</v>
      </c>
      <c r="E205" s="11">
        <v>0</v>
      </c>
      <c r="F205" s="11"/>
      <c r="G205" s="11"/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41"/>
    </row>
    <row r="206" spans="1:14" ht="12.75">
      <c r="A206" t="s">
        <v>90</v>
      </c>
      <c r="B206" s="9">
        <f aca="true" t="shared" si="89" ref="B206:M206">+B204+B205</f>
        <v>0</v>
      </c>
      <c r="C206" s="9">
        <f t="shared" si="89"/>
        <v>0</v>
      </c>
      <c r="D206" s="9">
        <f t="shared" si="89"/>
        <v>0</v>
      </c>
      <c r="E206" s="9">
        <f t="shared" si="89"/>
        <v>-1.1641532182693481E-10</v>
      </c>
      <c r="F206" s="9">
        <f>+F204+F205</f>
        <v>0</v>
      </c>
      <c r="G206" s="9">
        <f>+G204+G205</f>
        <v>-2.546585164964199E-11</v>
      </c>
      <c r="H206" s="9">
        <f t="shared" si="89"/>
        <v>0</v>
      </c>
      <c r="I206" s="9">
        <f t="shared" si="89"/>
        <v>0.0049999998009298</v>
      </c>
      <c r="J206" s="9">
        <f t="shared" si="89"/>
        <v>0</v>
      </c>
      <c r="K206" s="9">
        <f t="shared" si="89"/>
        <v>0</v>
      </c>
      <c r="L206" s="9">
        <f t="shared" si="89"/>
        <v>0</v>
      </c>
      <c r="M206" s="9">
        <f t="shared" si="89"/>
        <v>0</v>
      </c>
      <c r="N206" s="40"/>
    </row>
    <row r="208" spans="1:13" ht="12.75">
      <c r="A208" t="s">
        <v>91</v>
      </c>
      <c r="B208" s="9">
        <f aca="true" t="shared" si="90" ref="B208:M208">+B206/B214</f>
        <v>0</v>
      </c>
      <c r="C208" s="9">
        <f t="shared" si="90"/>
        <v>0</v>
      </c>
      <c r="D208" s="9">
        <f t="shared" si="90"/>
        <v>0</v>
      </c>
      <c r="E208" s="9">
        <f t="shared" si="90"/>
        <v>-4.6715618710648E-12</v>
      </c>
      <c r="F208" s="9">
        <f t="shared" si="90"/>
        <v>0</v>
      </c>
      <c r="G208" s="9">
        <f t="shared" si="90"/>
        <v>-1.0219041592954249E-12</v>
      </c>
      <c r="H208" s="9">
        <f t="shared" si="90"/>
        <v>0</v>
      </c>
      <c r="I208" s="9">
        <f t="shared" si="90"/>
        <v>1.5860930722401344E-05</v>
      </c>
      <c r="J208" s="9">
        <f t="shared" si="90"/>
        <v>0</v>
      </c>
      <c r="K208" s="9">
        <f t="shared" si="90"/>
        <v>0</v>
      </c>
      <c r="L208" s="9">
        <f t="shared" si="90"/>
        <v>0</v>
      </c>
      <c r="M208" s="9">
        <f t="shared" si="90"/>
        <v>0</v>
      </c>
    </row>
    <row r="209" spans="2:13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13" ht="12.75">
      <c r="A210" t="s">
        <v>92</v>
      </c>
      <c r="B210">
        <f aca="true" t="shared" si="91" ref="B210:M210">B214-SUM(B211:B213)</f>
        <v>0.008468558494684131</v>
      </c>
      <c r="C210">
        <f t="shared" si="91"/>
        <v>9.55964309155355</v>
      </c>
      <c r="D210" s="12">
        <f t="shared" si="91"/>
        <v>0.0037992771375589987</v>
      </c>
      <c r="E210">
        <f t="shared" si="91"/>
        <v>21.08708218640508</v>
      </c>
      <c r="F210" s="12">
        <f>F214-SUM(F211:F213)</f>
        <v>0.0037992771375589987</v>
      </c>
      <c r="G210">
        <f>G214-SUM(G211:G213)</f>
        <v>21.08708218640508</v>
      </c>
      <c r="H210">
        <f t="shared" si="91"/>
        <v>1.6737319332604152</v>
      </c>
      <c r="I210">
        <f t="shared" si="91"/>
        <v>265.2229534799843</v>
      </c>
      <c r="J210">
        <f t="shared" si="91"/>
        <v>0.9054152316260093</v>
      </c>
      <c r="K210">
        <f t="shared" si="91"/>
        <v>0.2587681456863579</v>
      </c>
      <c r="L210">
        <f t="shared" si="91"/>
        <v>0.8361010451854844</v>
      </c>
      <c r="M210">
        <f t="shared" si="91"/>
        <v>0.25699301114125417</v>
      </c>
    </row>
    <row r="211" spans="1:13" ht="12.75">
      <c r="A211" t="s">
        <v>93</v>
      </c>
      <c r="B211">
        <v>0.0003616079243880993</v>
      </c>
      <c r="C211" s="13">
        <v>0.3927085937841714</v>
      </c>
      <c r="D211" s="12">
        <v>0.00018811407935885114</v>
      </c>
      <c r="E211" s="13">
        <v>0.8004968407358231</v>
      </c>
      <c r="F211" s="12">
        <v>0.00018811407935885114</v>
      </c>
      <c r="G211" s="13">
        <v>0.8004968407358231</v>
      </c>
      <c r="H211">
        <v>0.07217116545078593</v>
      </c>
      <c r="I211" s="13">
        <v>10.445955188550439</v>
      </c>
      <c r="J211">
        <v>0.05924696846950266</v>
      </c>
      <c r="K211" s="13">
        <v>0.008611186234852675</v>
      </c>
      <c r="L211" s="14">
        <v>0.035065344322060835</v>
      </c>
      <c r="M211" s="13">
        <v>0.011070398370620899</v>
      </c>
    </row>
    <row r="212" spans="1:13" ht="12.75">
      <c r="A212" t="s">
        <v>94</v>
      </c>
      <c r="B212">
        <v>0.001204240715064637</v>
      </c>
      <c r="C212" s="13">
        <v>1.3078133688329163</v>
      </c>
      <c r="D212" s="12">
        <v>0.0006264647928392694</v>
      </c>
      <c r="E212" s="13">
        <v>2.66584558268717</v>
      </c>
      <c r="F212" s="12">
        <v>0.0006264647928392694</v>
      </c>
      <c r="G212" s="13">
        <v>2.66584558268717</v>
      </c>
      <c r="H212">
        <v>0.24034721041186058</v>
      </c>
      <c r="I212" s="13">
        <v>34.78752454631531</v>
      </c>
      <c r="J212">
        <v>0.19730654906376266</v>
      </c>
      <c r="K212" s="13">
        <v>0.02867730591513283</v>
      </c>
      <c r="L212">
        <v>0.11677596776077721</v>
      </c>
      <c r="M212" s="13">
        <v>0.03686706941626318</v>
      </c>
    </row>
    <row r="213" spans="1:13" ht="12.75">
      <c r="A213" t="s">
        <v>95</v>
      </c>
      <c r="B213">
        <v>0.00016559286586313236</v>
      </c>
      <c r="C213" s="13">
        <v>0.17983494582936133</v>
      </c>
      <c r="D213" s="15">
        <v>8.614399024288101E-05</v>
      </c>
      <c r="E213" s="13">
        <v>0.3665753901719277</v>
      </c>
      <c r="F213" s="15">
        <v>8.614399024288101E-05</v>
      </c>
      <c r="G213" s="13">
        <v>0.3665753901719277</v>
      </c>
      <c r="H213">
        <v>0.033049690876938216</v>
      </c>
      <c r="I213" s="13">
        <v>4.783566785149945</v>
      </c>
      <c r="J213">
        <v>0.027131250840725405</v>
      </c>
      <c r="K213" s="13">
        <v>0.003943362163656555</v>
      </c>
      <c r="L213">
        <v>0.01605764273167756</v>
      </c>
      <c r="M213" s="13">
        <v>0.005069521071861766</v>
      </c>
    </row>
    <row r="214" spans="1:13" ht="12.75">
      <c r="A214" s="16" t="s">
        <v>96</v>
      </c>
      <c r="B214" s="16">
        <v>0.0102</v>
      </c>
      <c r="C214" s="17">
        <v>11.44</v>
      </c>
      <c r="D214" s="16">
        <v>0.0047</v>
      </c>
      <c r="E214" s="18">
        <v>24.92</v>
      </c>
      <c r="F214" s="16">
        <v>0.0047</v>
      </c>
      <c r="G214" s="18">
        <v>24.92</v>
      </c>
      <c r="H214" s="16">
        <v>2.0193</v>
      </c>
      <c r="I214" s="18">
        <v>315.24</v>
      </c>
      <c r="J214" s="16">
        <v>1.1891</v>
      </c>
      <c r="K214" s="18">
        <v>0.3</v>
      </c>
      <c r="L214" s="16">
        <v>1.004</v>
      </c>
      <c r="M214" s="18">
        <v>0.31</v>
      </c>
    </row>
    <row r="215" spans="3:13" ht="12.75">
      <c r="C215" s="13"/>
      <c r="D215" s="15"/>
      <c r="E215" s="13"/>
      <c r="F215" s="13"/>
      <c r="G215" s="13"/>
      <c r="I215" s="13"/>
      <c r="K215" s="13"/>
      <c r="M215" s="13"/>
    </row>
    <row r="216" spans="1:14" ht="12.75">
      <c r="A216" s="19" t="s">
        <v>92</v>
      </c>
      <c r="B216" s="8">
        <f aca="true" t="shared" si="92" ref="B216:N216">+B17-B35-B53-B71-B89-B107-B125-B143-B161-B179-B197</f>
        <v>0.010000000038417056</v>
      </c>
      <c r="C216" s="8">
        <f t="shared" si="92"/>
        <v>-0.010000000009313226</v>
      </c>
      <c r="D216" s="8">
        <f t="shared" si="92"/>
        <v>0.009999999980209395</v>
      </c>
      <c r="E216" s="8">
        <f t="shared" si="92"/>
        <v>0</v>
      </c>
      <c r="F216" s="8">
        <f aca="true" t="shared" si="93" ref="F216:G219">+F17-F35-F53-F71-F89-F107-F125-F143-F161-F179-F197</f>
        <v>-0.010000000000104592</v>
      </c>
      <c r="G216" s="8">
        <f t="shared" si="93"/>
        <v>0.009999999992942321</v>
      </c>
      <c r="H216" s="8">
        <f t="shared" si="92"/>
        <v>0.010000000009313226</v>
      </c>
      <c r="I216" s="8">
        <f t="shared" si="92"/>
        <v>-0.010000000140280463</v>
      </c>
      <c r="J216" s="8">
        <f t="shared" si="92"/>
        <v>0</v>
      </c>
      <c r="K216" s="8">
        <f t="shared" si="92"/>
        <v>0.03000000000156433</v>
      </c>
      <c r="L216" s="8">
        <f t="shared" si="92"/>
        <v>-0.010000000000260911</v>
      </c>
      <c r="M216" s="8">
        <f t="shared" si="92"/>
        <v>0.009999999999934062</v>
      </c>
      <c r="N216" s="46">
        <f t="shared" si="92"/>
        <v>0.03999999875668436</v>
      </c>
    </row>
    <row r="217" spans="1:14" ht="12.75">
      <c r="A217" s="21" t="s">
        <v>93</v>
      </c>
      <c r="B217" s="8">
        <f aca="true" t="shared" si="94" ref="B217:N217">+B18-B36-B54-B72-B90-B108-B126-B144-B162-B180-B198</f>
        <v>0.010000000002037268</v>
      </c>
      <c r="C217" s="8">
        <f t="shared" si="94"/>
        <v>-0.020000000014988473</v>
      </c>
      <c r="D217" s="8">
        <f t="shared" si="94"/>
        <v>0.02000000000111868</v>
      </c>
      <c r="E217" s="8">
        <f t="shared" si="94"/>
        <v>-0.009999999998854037</v>
      </c>
      <c r="F217" s="8">
        <f t="shared" si="93"/>
        <v>-0.009999999999955378</v>
      </c>
      <c r="G217" s="8">
        <f t="shared" si="93"/>
        <v>-0.010000000000275122</v>
      </c>
      <c r="H217" s="8">
        <f t="shared" si="94"/>
        <v>0.0099999999965803</v>
      </c>
      <c r="I217" s="8">
        <f t="shared" si="94"/>
        <v>0.00999999998975909</v>
      </c>
      <c r="J217" s="8">
        <f t="shared" si="94"/>
        <v>-0.009999999999990905</v>
      </c>
      <c r="K217" s="8">
        <f t="shared" si="94"/>
        <v>-0.019999999999896545</v>
      </c>
      <c r="L217" s="8">
        <f t="shared" si="94"/>
        <v>0</v>
      </c>
      <c r="M217" s="8">
        <f t="shared" si="94"/>
        <v>0</v>
      </c>
      <c r="N217" s="46">
        <f t="shared" si="94"/>
        <v>-0.029999999911524355</v>
      </c>
    </row>
    <row r="218" spans="1:14" ht="12.75">
      <c r="A218" s="21" t="s">
        <v>94</v>
      </c>
      <c r="B218" s="8">
        <f aca="true" t="shared" si="95" ref="B218:N218">+B19-B37-B55-B73-B91-B109-B127-B145-B163-B181-B199</f>
        <v>-0.020000000011350494</v>
      </c>
      <c r="C218" s="8">
        <f t="shared" si="95"/>
        <v>0.010000000002037268</v>
      </c>
      <c r="D218" s="8">
        <f t="shared" si="95"/>
        <v>-9.094947017729282E-12</v>
      </c>
      <c r="E218" s="8">
        <f t="shared" si="95"/>
        <v>0</v>
      </c>
      <c r="F218" s="8">
        <f t="shared" si="93"/>
        <v>0</v>
      </c>
      <c r="G218" s="8">
        <f t="shared" si="93"/>
        <v>0.009999999999990905</v>
      </c>
      <c r="H218" s="8">
        <f t="shared" si="95"/>
        <v>0</v>
      </c>
      <c r="I218" s="8">
        <f t="shared" si="95"/>
        <v>0.010000000012951205</v>
      </c>
      <c r="J218" s="8">
        <f t="shared" si="95"/>
        <v>0.010000000000104592</v>
      </c>
      <c r="K218" s="8">
        <f t="shared" si="95"/>
        <v>0.009999999999877218</v>
      </c>
      <c r="L218" s="8">
        <f t="shared" si="95"/>
        <v>0.010000000000005116</v>
      </c>
      <c r="M218" s="8">
        <f t="shared" si="95"/>
        <v>0</v>
      </c>
      <c r="N218" s="46">
        <f t="shared" si="95"/>
        <v>0.04000000011001248</v>
      </c>
    </row>
    <row r="219" spans="1:14" ht="12.75">
      <c r="A219" s="23" t="s">
        <v>95</v>
      </c>
      <c r="B219" s="8">
        <f aca="true" t="shared" si="96" ref="B219:N219">+B20-B38-B56-B74-B92-B110-B128-B146-B164-B182-B200</f>
        <v>-0.00999999999839929</v>
      </c>
      <c r="C219" s="8">
        <f t="shared" si="96"/>
        <v>0.010000000003856258</v>
      </c>
      <c r="D219" s="8">
        <f t="shared" si="96"/>
        <v>0.00999999999942247</v>
      </c>
      <c r="E219" s="8">
        <f t="shared" si="96"/>
        <v>0.010000000000673026</v>
      </c>
      <c r="F219" s="8">
        <f t="shared" si="93"/>
        <v>-0.019999999999974705</v>
      </c>
      <c r="G219" s="8">
        <f t="shared" si="93"/>
        <v>-2.2737367544323206E-13</v>
      </c>
      <c r="H219" s="8">
        <f t="shared" si="96"/>
        <v>0</v>
      </c>
      <c r="I219" s="8">
        <f t="shared" si="96"/>
        <v>5.229594535194337E-12</v>
      </c>
      <c r="J219" s="8">
        <f t="shared" si="96"/>
        <v>-0.009999999999990905</v>
      </c>
      <c r="K219" s="8">
        <f t="shared" si="96"/>
        <v>-0.009999999999990905</v>
      </c>
      <c r="L219" s="8">
        <f t="shared" si="96"/>
        <v>0</v>
      </c>
      <c r="M219" s="8">
        <f t="shared" si="96"/>
        <v>0</v>
      </c>
      <c r="N219" s="46">
        <f t="shared" si="96"/>
        <v>-0.019999999982246663</v>
      </c>
    </row>
    <row r="220" spans="1:14" ht="13.5" thickBot="1">
      <c r="A220" s="25"/>
      <c r="B220" s="26">
        <f aca="true" t="shared" si="97" ref="B220:N220">+B204-B216-B217-B218-B219</f>
        <v>0.009999999969295459</v>
      </c>
      <c r="C220" s="26">
        <f t="shared" si="97"/>
        <v>0.010000000018408173</v>
      </c>
      <c r="D220" s="26">
        <f t="shared" si="97"/>
        <v>-0.0399999999716556</v>
      </c>
      <c r="E220" s="26">
        <f t="shared" si="97"/>
        <v>-1.1823431123048067E-10</v>
      </c>
      <c r="F220" s="26">
        <f>+F204-F216-F217-F218-F219</f>
        <v>0.040000000000034674</v>
      </c>
      <c r="G220" s="26">
        <f>+G204-G216-G217-G218-G219</f>
        <v>-0.010000000017896582</v>
      </c>
      <c r="H220" s="26">
        <f t="shared" si="97"/>
        <v>-0.020000000005893526</v>
      </c>
      <c r="I220" s="26">
        <f t="shared" si="97"/>
        <v>-0.005000000066729626</v>
      </c>
      <c r="J220" s="26">
        <f t="shared" si="97"/>
        <v>0.009999999999877218</v>
      </c>
      <c r="K220" s="26">
        <f t="shared" si="97"/>
        <v>-0.010000000001554099</v>
      </c>
      <c r="L220" s="26">
        <f t="shared" si="97"/>
        <v>2.5579538487363607E-13</v>
      </c>
      <c r="M220" s="26">
        <f t="shared" si="97"/>
        <v>-0.009999999999934062</v>
      </c>
      <c r="N220" s="45">
        <f t="shared" si="97"/>
        <v>-0.024999999201099854</v>
      </c>
    </row>
  </sheetData>
  <sheetProtection/>
  <printOptions/>
  <pageMargins left="0.25" right="0.25" top="0.5" bottom="0.5" header="0.5" footer="0.5"/>
  <pageSetup fitToHeight="6" fitToWidth="1" horizontalDpi="600" verticalDpi="600" orientation="landscape" paperSize="5" scale="87" r:id="rId1"/>
  <headerFooter alignWithMargins="0">
    <oddFooter>&amp;L&amp;D&amp;C&amp;F&amp;R&amp;A</oddFooter>
  </headerFooter>
  <rowBreaks count="5" manualBreakCount="5">
    <brk id="40" max="255" man="1"/>
    <brk id="76" max="255" man="1"/>
    <brk id="112" max="255" man="1"/>
    <brk id="148" max="255" man="1"/>
    <brk id="1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67"/>
  <sheetViews>
    <sheetView zoomScalePageLayoutView="0" workbookViewId="0" topLeftCell="A1">
      <selection activeCell="K31" sqref="K31"/>
    </sheetView>
  </sheetViews>
  <sheetFormatPr defaultColWidth="9.33203125" defaultRowHeight="12.75"/>
  <cols>
    <col min="3" max="3" width="3.16015625" style="0" customWidth="1"/>
    <col min="4" max="4" width="5.66015625" style="0" customWidth="1"/>
    <col min="5" max="5" width="4.5" style="0" customWidth="1"/>
    <col min="8" max="8" width="3" style="0" customWidth="1"/>
    <col min="9" max="9" width="8.83203125" style="0" customWidth="1"/>
    <col min="10" max="10" width="9.5" style="2" bestFit="1" customWidth="1"/>
    <col min="11" max="11" width="15.16015625" style="1" bestFit="1" customWidth="1"/>
    <col min="12" max="12" width="9.33203125" style="2" customWidth="1"/>
    <col min="13" max="13" width="11.5" style="0" customWidth="1"/>
    <col min="14" max="14" width="25.33203125" style="0" bestFit="1" customWidth="1"/>
  </cols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  <c r="K1" s="1" t="s">
        <v>10</v>
      </c>
      <c r="L1" s="2" t="s">
        <v>11</v>
      </c>
      <c r="M1" t="s">
        <v>12</v>
      </c>
      <c r="N1" t="s">
        <v>13</v>
      </c>
    </row>
    <row r="2" spans="1:14" ht="12.75">
      <c r="A2" s="3">
        <v>200203</v>
      </c>
      <c r="B2" t="s">
        <v>73</v>
      </c>
      <c r="D2" t="s">
        <v>15</v>
      </c>
      <c r="E2">
        <v>100</v>
      </c>
      <c r="G2" t="s">
        <v>17</v>
      </c>
      <c r="H2">
        <v>0</v>
      </c>
      <c r="I2" t="s">
        <v>76</v>
      </c>
      <c r="J2" s="2">
        <v>0</v>
      </c>
      <c r="K2" s="28">
        <f>49408.82/2</f>
        <v>24704.41</v>
      </c>
      <c r="L2" s="2">
        <v>0</v>
      </c>
      <c r="M2" t="s">
        <v>18</v>
      </c>
    </row>
    <row r="3" spans="1:14" ht="12.75">
      <c r="A3">
        <v>200204</v>
      </c>
      <c r="B3" t="s">
        <v>73</v>
      </c>
      <c r="D3" t="s">
        <v>15</v>
      </c>
      <c r="E3">
        <v>100</v>
      </c>
      <c r="F3" t="s">
        <v>16</v>
      </c>
      <c r="G3" t="s">
        <v>17</v>
      </c>
      <c r="H3">
        <v>0</v>
      </c>
      <c r="J3" s="2">
        <v>0</v>
      </c>
      <c r="K3" s="28">
        <v>60716.88</v>
      </c>
      <c r="L3" s="2">
        <v>0</v>
      </c>
      <c r="M3" t="s">
        <v>18</v>
      </c>
      <c r="N3" t="s">
        <v>19</v>
      </c>
    </row>
    <row r="4" spans="1:14" ht="12.75">
      <c r="A4">
        <v>200204</v>
      </c>
      <c r="B4" t="s">
        <v>73</v>
      </c>
      <c r="D4" t="s">
        <v>15</v>
      </c>
      <c r="E4">
        <v>100</v>
      </c>
      <c r="F4" t="s">
        <v>16</v>
      </c>
      <c r="G4" t="s">
        <v>17</v>
      </c>
      <c r="H4">
        <v>0</v>
      </c>
      <c r="I4" t="s">
        <v>33</v>
      </c>
      <c r="J4" s="2">
        <v>0</v>
      </c>
      <c r="K4" s="28">
        <v>260.82</v>
      </c>
      <c r="L4" s="2">
        <v>0</v>
      </c>
      <c r="M4" t="s">
        <v>18</v>
      </c>
      <c r="N4" t="s">
        <v>19</v>
      </c>
    </row>
    <row r="5" spans="1:14" ht="12.75">
      <c r="A5">
        <v>200205</v>
      </c>
      <c r="B5" t="s">
        <v>73</v>
      </c>
      <c r="D5" t="s">
        <v>15</v>
      </c>
      <c r="E5">
        <v>100</v>
      </c>
      <c r="F5" t="s">
        <v>16</v>
      </c>
      <c r="G5" t="s">
        <v>17</v>
      </c>
      <c r="H5">
        <v>0</v>
      </c>
      <c r="J5" s="2">
        <v>0</v>
      </c>
      <c r="K5" s="28">
        <v>61003.31</v>
      </c>
      <c r="L5" s="2">
        <v>0</v>
      </c>
      <c r="M5" t="s">
        <v>18</v>
      </c>
      <c r="N5" t="s">
        <v>19</v>
      </c>
    </row>
    <row r="6" spans="1:14" ht="12.75">
      <c r="A6">
        <v>200205</v>
      </c>
      <c r="B6" t="s">
        <v>73</v>
      </c>
      <c r="D6" t="s">
        <v>15</v>
      </c>
      <c r="E6">
        <v>100</v>
      </c>
      <c r="F6" t="s">
        <v>16</v>
      </c>
      <c r="G6" t="s">
        <v>17</v>
      </c>
      <c r="H6">
        <v>0</v>
      </c>
      <c r="I6" t="s">
        <v>41</v>
      </c>
      <c r="J6" s="2">
        <v>0</v>
      </c>
      <c r="K6" s="28">
        <v>24.92</v>
      </c>
      <c r="L6" s="2">
        <v>0</v>
      </c>
      <c r="M6" t="s">
        <v>18</v>
      </c>
      <c r="N6" t="s">
        <v>19</v>
      </c>
    </row>
    <row r="7" spans="1:14" ht="12.75">
      <c r="A7">
        <v>200205</v>
      </c>
      <c r="B7" t="s">
        <v>73</v>
      </c>
      <c r="D7" t="s">
        <v>15</v>
      </c>
      <c r="E7">
        <v>100</v>
      </c>
      <c r="F7" t="s">
        <v>16</v>
      </c>
      <c r="G7" t="s">
        <v>17</v>
      </c>
      <c r="H7">
        <v>0</v>
      </c>
      <c r="I7" t="s">
        <v>33</v>
      </c>
      <c r="J7" s="2">
        <v>0</v>
      </c>
      <c r="K7" s="28">
        <v>299.04</v>
      </c>
      <c r="L7" s="2">
        <v>0</v>
      </c>
      <c r="M7" t="s">
        <v>18</v>
      </c>
      <c r="N7" t="s">
        <v>19</v>
      </c>
    </row>
    <row r="8" spans="1:14" ht="12.75">
      <c r="A8">
        <v>200206</v>
      </c>
      <c r="B8" t="s">
        <v>73</v>
      </c>
      <c r="D8" t="s">
        <v>15</v>
      </c>
      <c r="E8">
        <v>100</v>
      </c>
      <c r="F8" t="s">
        <v>16</v>
      </c>
      <c r="G8" t="s">
        <v>17</v>
      </c>
      <c r="H8">
        <v>0</v>
      </c>
      <c r="J8" s="2">
        <v>0</v>
      </c>
      <c r="K8" s="28">
        <v>27801.33</v>
      </c>
      <c r="L8" s="2">
        <v>0</v>
      </c>
      <c r="M8" t="s">
        <v>18</v>
      </c>
      <c r="N8" t="s">
        <v>19</v>
      </c>
    </row>
    <row r="9" spans="1:14" ht="12.75">
      <c r="A9">
        <v>200207</v>
      </c>
      <c r="B9" t="s">
        <v>73</v>
      </c>
      <c r="D9" t="s">
        <v>15</v>
      </c>
      <c r="E9">
        <v>100</v>
      </c>
      <c r="F9" t="s">
        <v>16</v>
      </c>
      <c r="G9" t="s">
        <v>17</v>
      </c>
      <c r="H9">
        <v>0</v>
      </c>
      <c r="J9" s="2">
        <v>0</v>
      </c>
      <c r="K9" s="28">
        <v>73508.98</v>
      </c>
      <c r="L9" s="2">
        <v>0</v>
      </c>
      <c r="M9" t="s">
        <v>18</v>
      </c>
      <c r="N9" t="s">
        <v>19</v>
      </c>
    </row>
    <row r="10" spans="1:14" ht="12.75">
      <c r="A10">
        <v>200207</v>
      </c>
      <c r="B10" t="s">
        <v>73</v>
      </c>
      <c r="D10" t="s">
        <v>15</v>
      </c>
      <c r="E10">
        <v>100</v>
      </c>
      <c r="F10" t="s">
        <v>16</v>
      </c>
      <c r="G10" t="s">
        <v>17</v>
      </c>
      <c r="H10">
        <v>0</v>
      </c>
      <c r="I10" t="s">
        <v>33</v>
      </c>
      <c r="J10" s="2">
        <v>0</v>
      </c>
      <c r="K10" s="28">
        <v>74.76</v>
      </c>
      <c r="L10" s="2">
        <v>0</v>
      </c>
      <c r="M10" t="s">
        <v>18</v>
      </c>
      <c r="N10" t="s">
        <v>19</v>
      </c>
    </row>
    <row r="11" spans="1:14" ht="12.75">
      <c r="A11">
        <v>200208</v>
      </c>
      <c r="B11" t="s">
        <v>73</v>
      </c>
      <c r="D11" t="s">
        <v>15</v>
      </c>
      <c r="E11">
        <v>100</v>
      </c>
      <c r="F11" t="s">
        <v>16</v>
      </c>
      <c r="G11" t="s">
        <v>17</v>
      </c>
      <c r="H11">
        <v>0</v>
      </c>
      <c r="J11" s="2">
        <v>0</v>
      </c>
      <c r="K11" s="28">
        <v>60523.16</v>
      </c>
      <c r="L11" s="2">
        <v>0</v>
      </c>
      <c r="M11" t="s">
        <v>18</v>
      </c>
      <c r="N11" t="s">
        <v>19</v>
      </c>
    </row>
    <row r="12" spans="1:14" ht="12.75">
      <c r="A12">
        <v>200208</v>
      </c>
      <c r="B12" t="s">
        <v>73</v>
      </c>
      <c r="D12" t="s">
        <v>15</v>
      </c>
      <c r="E12">
        <v>100</v>
      </c>
      <c r="F12" t="s">
        <v>16</v>
      </c>
      <c r="G12" t="s">
        <v>17</v>
      </c>
      <c r="H12">
        <v>0</v>
      </c>
      <c r="I12" t="s">
        <v>33</v>
      </c>
      <c r="J12" s="2">
        <v>0</v>
      </c>
      <c r="K12" s="28">
        <v>135.4</v>
      </c>
      <c r="L12" s="2">
        <v>0</v>
      </c>
      <c r="M12" t="s">
        <v>18</v>
      </c>
      <c r="N12" t="s">
        <v>19</v>
      </c>
    </row>
    <row r="13" spans="1:14" ht="12.75">
      <c r="A13">
        <v>200209</v>
      </c>
      <c r="B13" t="s">
        <v>73</v>
      </c>
      <c r="D13" t="s">
        <v>15</v>
      </c>
      <c r="E13">
        <v>100</v>
      </c>
      <c r="F13" t="s">
        <v>16</v>
      </c>
      <c r="G13" t="s">
        <v>17</v>
      </c>
      <c r="H13">
        <v>0</v>
      </c>
      <c r="J13" s="2">
        <v>0</v>
      </c>
      <c r="K13" s="28">
        <v>60200.96</v>
      </c>
      <c r="L13" s="2">
        <v>0</v>
      </c>
      <c r="M13" t="s">
        <v>18</v>
      </c>
      <c r="N13" t="s">
        <v>19</v>
      </c>
    </row>
    <row r="14" spans="1:14" ht="12.75">
      <c r="A14">
        <v>200209</v>
      </c>
      <c r="B14" t="s">
        <v>73</v>
      </c>
      <c r="D14" t="s">
        <v>15</v>
      </c>
      <c r="E14">
        <v>100</v>
      </c>
      <c r="F14" t="s">
        <v>16</v>
      </c>
      <c r="G14" t="s">
        <v>17</v>
      </c>
      <c r="H14">
        <v>0</v>
      </c>
      <c r="I14" t="s">
        <v>33</v>
      </c>
      <c r="J14" s="2">
        <v>0</v>
      </c>
      <c r="K14" s="28">
        <v>124.6</v>
      </c>
      <c r="L14" s="2">
        <v>0</v>
      </c>
      <c r="M14" t="s">
        <v>18</v>
      </c>
      <c r="N14" t="s">
        <v>19</v>
      </c>
    </row>
    <row r="15" spans="1:14" ht="12.75">
      <c r="A15">
        <v>200210</v>
      </c>
      <c r="B15" t="s">
        <v>73</v>
      </c>
      <c r="D15" t="s">
        <v>15</v>
      </c>
      <c r="E15">
        <v>100</v>
      </c>
      <c r="F15" t="s">
        <v>16</v>
      </c>
      <c r="G15" t="s">
        <v>17</v>
      </c>
      <c r="H15">
        <v>0</v>
      </c>
      <c r="J15" s="2">
        <v>0</v>
      </c>
      <c r="K15" s="28">
        <v>60244.03</v>
      </c>
      <c r="L15" s="2">
        <v>0</v>
      </c>
      <c r="M15" t="s">
        <v>18</v>
      </c>
      <c r="N15" t="s">
        <v>19</v>
      </c>
    </row>
    <row r="16" spans="1:14" ht="12.75">
      <c r="A16">
        <v>200211</v>
      </c>
      <c r="B16" t="s">
        <v>73</v>
      </c>
      <c r="D16" t="s">
        <v>15</v>
      </c>
      <c r="E16">
        <v>100</v>
      </c>
      <c r="F16" t="s">
        <v>16</v>
      </c>
      <c r="G16" t="s">
        <v>17</v>
      </c>
      <c r="H16">
        <v>0</v>
      </c>
      <c r="J16" s="2">
        <v>0</v>
      </c>
      <c r="K16" s="28">
        <v>60853.75</v>
      </c>
      <c r="L16" s="2">
        <v>0</v>
      </c>
      <c r="M16" t="s">
        <v>18</v>
      </c>
      <c r="N16" t="s">
        <v>19</v>
      </c>
    </row>
    <row r="17" spans="1:14" ht="12.75">
      <c r="A17">
        <v>200211</v>
      </c>
      <c r="B17" t="s">
        <v>73</v>
      </c>
      <c r="D17" t="s">
        <v>15</v>
      </c>
      <c r="E17">
        <v>100</v>
      </c>
      <c r="F17" t="s">
        <v>16</v>
      </c>
      <c r="G17" t="s">
        <v>17</v>
      </c>
      <c r="H17">
        <v>0</v>
      </c>
      <c r="I17" t="s">
        <v>33</v>
      </c>
      <c r="J17" s="2">
        <v>0</v>
      </c>
      <c r="K17" s="28">
        <v>49.84</v>
      </c>
      <c r="L17" s="2">
        <v>0</v>
      </c>
      <c r="M17" t="s">
        <v>18</v>
      </c>
      <c r="N17" t="s">
        <v>19</v>
      </c>
    </row>
    <row r="18" spans="1:14" ht="12.75">
      <c r="A18">
        <v>200212</v>
      </c>
      <c r="B18" t="s">
        <v>73</v>
      </c>
      <c r="D18" t="s">
        <v>15</v>
      </c>
      <c r="E18">
        <v>100</v>
      </c>
      <c r="F18" t="s">
        <v>16</v>
      </c>
      <c r="G18" t="s">
        <v>17</v>
      </c>
      <c r="H18">
        <v>0</v>
      </c>
      <c r="J18" s="2">
        <v>0</v>
      </c>
      <c r="K18" s="28">
        <v>60711.75</v>
      </c>
      <c r="L18" s="2">
        <v>0</v>
      </c>
      <c r="M18" t="s">
        <v>18</v>
      </c>
      <c r="N18" t="s">
        <v>19</v>
      </c>
    </row>
    <row r="19" ht="12.75">
      <c r="K19" s="29">
        <f>SUM(K2:K18)</f>
        <v>551237.94</v>
      </c>
    </row>
    <row r="20" ht="12.75">
      <c r="K20" s="47"/>
    </row>
    <row r="21" spans="1:14" ht="12.75">
      <c r="A21">
        <v>200203</v>
      </c>
      <c r="B21" t="s">
        <v>73</v>
      </c>
      <c r="D21" t="s">
        <v>31</v>
      </c>
      <c r="E21">
        <v>100</v>
      </c>
      <c r="G21" t="s">
        <v>17</v>
      </c>
      <c r="H21">
        <v>0</v>
      </c>
      <c r="J21" s="2">
        <v>0</v>
      </c>
      <c r="K21" s="28">
        <v>11701.41</v>
      </c>
      <c r="L21" s="2">
        <v>0</v>
      </c>
      <c r="M21" t="s">
        <v>32</v>
      </c>
    </row>
    <row r="22" spans="1:14" ht="12.75">
      <c r="A22">
        <v>200204</v>
      </c>
      <c r="B22" t="s">
        <v>73</v>
      </c>
      <c r="D22" t="s">
        <v>31</v>
      </c>
      <c r="E22">
        <v>100</v>
      </c>
      <c r="F22" t="s">
        <v>39</v>
      </c>
      <c r="G22" t="s">
        <v>17</v>
      </c>
      <c r="H22">
        <v>0</v>
      </c>
      <c r="J22" s="2">
        <v>0</v>
      </c>
      <c r="K22" s="28">
        <v>12211.63</v>
      </c>
      <c r="L22" s="2">
        <v>0</v>
      </c>
      <c r="M22" t="s">
        <v>32</v>
      </c>
      <c r="N22" t="s">
        <v>19</v>
      </c>
    </row>
    <row r="23" spans="1:14" ht="12.75">
      <c r="A23">
        <v>200205</v>
      </c>
      <c r="B23" t="s">
        <v>73</v>
      </c>
      <c r="D23" t="s">
        <v>31</v>
      </c>
      <c r="E23">
        <v>100</v>
      </c>
      <c r="F23" t="s">
        <v>39</v>
      </c>
      <c r="G23" t="s">
        <v>17</v>
      </c>
      <c r="H23">
        <v>0</v>
      </c>
      <c r="J23" s="2">
        <v>0</v>
      </c>
      <c r="K23" s="28">
        <v>12272.28</v>
      </c>
      <c r="L23" s="2">
        <v>0</v>
      </c>
      <c r="M23" t="s">
        <v>32</v>
      </c>
      <c r="N23" t="s">
        <v>19</v>
      </c>
    </row>
    <row r="24" spans="1:14" ht="12.75">
      <c r="A24">
        <v>200206</v>
      </c>
      <c r="B24" t="s">
        <v>73</v>
      </c>
      <c r="D24" t="s">
        <v>31</v>
      </c>
      <c r="E24">
        <v>100</v>
      </c>
      <c r="F24" t="s">
        <v>39</v>
      </c>
      <c r="G24" t="s">
        <v>17</v>
      </c>
      <c r="H24">
        <v>0</v>
      </c>
      <c r="J24" s="2">
        <v>0</v>
      </c>
      <c r="K24" s="28">
        <v>11308.77</v>
      </c>
      <c r="L24" s="2">
        <v>0</v>
      </c>
      <c r="M24" t="s">
        <v>32</v>
      </c>
      <c r="N24" t="s">
        <v>19</v>
      </c>
    </row>
    <row r="25" spans="1:14" ht="12.75">
      <c r="A25">
        <v>200207</v>
      </c>
      <c r="B25" t="s">
        <v>73</v>
      </c>
      <c r="D25" t="s">
        <v>31</v>
      </c>
      <c r="E25">
        <v>100</v>
      </c>
      <c r="F25" t="s">
        <v>39</v>
      </c>
      <c r="G25" t="s">
        <v>17</v>
      </c>
      <c r="H25">
        <v>0</v>
      </c>
      <c r="J25" s="2">
        <v>0</v>
      </c>
      <c r="K25" s="28">
        <v>12557.19</v>
      </c>
      <c r="L25" s="2">
        <v>0</v>
      </c>
      <c r="M25" t="s">
        <v>32</v>
      </c>
      <c r="N25" t="s">
        <v>19</v>
      </c>
    </row>
    <row r="26" spans="1:14" ht="12.75">
      <c r="A26">
        <v>200208</v>
      </c>
      <c r="B26" t="s">
        <v>73</v>
      </c>
      <c r="D26" t="s">
        <v>31</v>
      </c>
      <c r="E26">
        <v>100</v>
      </c>
      <c r="F26" t="s">
        <v>39</v>
      </c>
      <c r="G26" t="s">
        <v>17</v>
      </c>
      <c r="H26">
        <v>0</v>
      </c>
      <c r="J26" s="2">
        <v>0</v>
      </c>
      <c r="K26" s="28">
        <v>12269.78</v>
      </c>
      <c r="L26" s="2">
        <v>0</v>
      </c>
      <c r="M26" t="s">
        <v>32</v>
      </c>
      <c r="N26" t="s">
        <v>19</v>
      </c>
    </row>
    <row r="27" spans="1:14" ht="12.75">
      <c r="A27">
        <v>200209</v>
      </c>
      <c r="B27" t="s">
        <v>73</v>
      </c>
      <c r="D27" t="s">
        <v>31</v>
      </c>
      <c r="E27">
        <v>100</v>
      </c>
      <c r="F27" t="s">
        <v>39</v>
      </c>
      <c r="G27" t="s">
        <v>17</v>
      </c>
      <c r="H27">
        <v>0</v>
      </c>
      <c r="J27" s="2">
        <v>0</v>
      </c>
      <c r="K27" s="28">
        <v>12226.58</v>
      </c>
      <c r="L27" s="2">
        <v>0</v>
      </c>
      <c r="M27" t="s">
        <v>32</v>
      </c>
      <c r="N27" t="s">
        <v>19</v>
      </c>
    </row>
    <row r="28" spans="1:14" ht="12.75">
      <c r="A28">
        <v>200210</v>
      </c>
      <c r="B28" t="s">
        <v>73</v>
      </c>
      <c r="D28" t="s">
        <v>31</v>
      </c>
      <c r="E28">
        <v>100</v>
      </c>
      <c r="F28" t="s">
        <v>39</v>
      </c>
      <c r="G28" t="s">
        <v>17</v>
      </c>
      <c r="H28">
        <v>0</v>
      </c>
      <c r="J28" s="2">
        <v>0</v>
      </c>
      <c r="K28" s="28">
        <v>12292.2</v>
      </c>
      <c r="L28" s="2">
        <v>0</v>
      </c>
      <c r="M28" t="s">
        <v>32</v>
      </c>
      <c r="N28" t="s">
        <v>19</v>
      </c>
    </row>
    <row r="29" spans="1:14" ht="12.75">
      <c r="A29">
        <v>200211</v>
      </c>
      <c r="B29" t="s">
        <v>73</v>
      </c>
      <c r="D29" t="s">
        <v>31</v>
      </c>
      <c r="E29">
        <v>100</v>
      </c>
      <c r="F29" t="s">
        <v>39</v>
      </c>
      <c r="G29" t="s">
        <v>17</v>
      </c>
      <c r="H29">
        <v>0</v>
      </c>
      <c r="J29" s="2">
        <v>0</v>
      </c>
      <c r="K29" s="28">
        <v>12288.06</v>
      </c>
      <c r="L29" s="2">
        <v>0</v>
      </c>
      <c r="M29" t="s">
        <v>32</v>
      </c>
      <c r="N29" t="s">
        <v>19</v>
      </c>
    </row>
    <row r="30" spans="1:14" ht="12.75">
      <c r="A30">
        <v>200212</v>
      </c>
      <c r="B30" t="s">
        <v>73</v>
      </c>
      <c r="D30" t="s">
        <v>31</v>
      </c>
      <c r="E30">
        <v>100</v>
      </c>
      <c r="F30" t="s">
        <v>39</v>
      </c>
      <c r="G30" t="s">
        <v>17</v>
      </c>
      <c r="H30">
        <v>0</v>
      </c>
      <c r="J30" s="2">
        <v>0</v>
      </c>
      <c r="K30" s="28">
        <v>12326.26</v>
      </c>
      <c r="L30" s="2">
        <v>0</v>
      </c>
      <c r="M30" t="s">
        <v>32</v>
      </c>
      <c r="N30" t="s">
        <v>19</v>
      </c>
    </row>
    <row r="31" ht="12.75">
      <c r="K31" s="30">
        <f>SUM(K21:K30)</f>
        <v>121454.15999999999</v>
      </c>
    </row>
    <row r="33" spans="1:14" ht="12.75">
      <c r="A33" s="3">
        <v>200203</v>
      </c>
      <c r="B33" t="s">
        <v>75</v>
      </c>
      <c r="D33" t="s">
        <v>28</v>
      </c>
      <c r="E33">
        <v>100</v>
      </c>
      <c r="G33" t="s">
        <v>17</v>
      </c>
      <c r="H33">
        <v>0</v>
      </c>
      <c r="I33" t="s">
        <v>76</v>
      </c>
      <c r="J33" s="2">
        <v>0</v>
      </c>
      <c r="K33" s="28">
        <f>1088.76/2</f>
        <v>544.38</v>
      </c>
      <c r="L33" s="2">
        <v>0</v>
      </c>
    </row>
    <row r="34" spans="1:14" ht="12.75">
      <c r="A34" s="3">
        <v>200203</v>
      </c>
      <c r="B34" t="s">
        <v>75</v>
      </c>
      <c r="D34" t="s">
        <v>34</v>
      </c>
      <c r="E34">
        <v>100</v>
      </c>
      <c r="G34" t="s">
        <v>17</v>
      </c>
      <c r="H34">
        <v>0</v>
      </c>
      <c r="I34" t="s">
        <v>76</v>
      </c>
      <c r="J34" s="2">
        <v>0</v>
      </c>
      <c r="K34" s="28">
        <f>114451.63/2</f>
        <v>57225.815</v>
      </c>
      <c r="L34" s="2">
        <v>0</v>
      </c>
      <c r="M34" t="s">
        <v>35</v>
      </c>
    </row>
    <row r="35" spans="1:14" ht="12.75">
      <c r="A35" s="3">
        <v>200203</v>
      </c>
      <c r="B35" t="s">
        <v>75</v>
      </c>
      <c r="D35" t="s">
        <v>36</v>
      </c>
      <c r="E35">
        <v>100</v>
      </c>
      <c r="G35" t="s">
        <v>17</v>
      </c>
      <c r="H35">
        <v>0</v>
      </c>
      <c r="I35" t="s">
        <v>76</v>
      </c>
      <c r="J35" s="2">
        <v>0</v>
      </c>
      <c r="K35" s="28">
        <f>3692.48/2</f>
        <v>1846.24</v>
      </c>
      <c r="L35" s="2">
        <v>0</v>
      </c>
    </row>
    <row r="36" spans="1:14" ht="12.75">
      <c r="A36">
        <v>200204</v>
      </c>
      <c r="B36" t="s">
        <v>75</v>
      </c>
      <c r="D36" t="s">
        <v>34</v>
      </c>
      <c r="E36">
        <v>100</v>
      </c>
      <c r="F36" t="s">
        <v>40</v>
      </c>
      <c r="G36" t="s">
        <v>17</v>
      </c>
      <c r="H36">
        <v>0</v>
      </c>
      <c r="J36" s="2">
        <v>0</v>
      </c>
      <c r="K36" s="28">
        <v>111535.69</v>
      </c>
      <c r="L36" s="2">
        <v>0</v>
      </c>
      <c r="M36" t="s">
        <v>35</v>
      </c>
      <c r="N36" t="s">
        <v>19</v>
      </c>
    </row>
    <row r="37" spans="1:14" ht="12.75">
      <c r="A37">
        <v>200204</v>
      </c>
      <c r="B37" t="s">
        <v>75</v>
      </c>
      <c r="D37" t="s">
        <v>34</v>
      </c>
      <c r="E37">
        <v>100</v>
      </c>
      <c r="F37" t="s">
        <v>40</v>
      </c>
      <c r="G37" t="s">
        <v>17</v>
      </c>
      <c r="H37">
        <v>0</v>
      </c>
      <c r="I37" t="s">
        <v>41</v>
      </c>
      <c r="J37" s="2">
        <v>0</v>
      </c>
      <c r="K37" s="28">
        <v>315.24</v>
      </c>
      <c r="L37" s="2">
        <v>0</v>
      </c>
      <c r="M37" t="s">
        <v>35</v>
      </c>
      <c r="N37" t="s">
        <v>19</v>
      </c>
    </row>
    <row r="38" spans="1:14" ht="12.75">
      <c r="A38">
        <v>200204</v>
      </c>
      <c r="B38" t="s">
        <v>75</v>
      </c>
      <c r="D38" t="s">
        <v>36</v>
      </c>
      <c r="E38">
        <v>100</v>
      </c>
      <c r="F38" t="s">
        <v>43</v>
      </c>
      <c r="G38" t="s">
        <v>17</v>
      </c>
      <c r="H38">
        <v>0</v>
      </c>
      <c r="J38" s="2">
        <v>0</v>
      </c>
      <c r="K38" s="28">
        <v>2517.6</v>
      </c>
      <c r="L38" s="2">
        <v>0</v>
      </c>
      <c r="N38" t="s">
        <v>19</v>
      </c>
    </row>
    <row r="39" spans="1:14" ht="12.75">
      <c r="A39">
        <v>200205</v>
      </c>
      <c r="B39" t="s">
        <v>75</v>
      </c>
      <c r="D39" t="s">
        <v>57</v>
      </c>
      <c r="E39">
        <v>100</v>
      </c>
      <c r="F39" t="s">
        <v>58</v>
      </c>
      <c r="G39" t="s">
        <v>17</v>
      </c>
      <c r="H39">
        <v>0</v>
      </c>
      <c r="J39" s="2">
        <v>0</v>
      </c>
      <c r="K39" s="28">
        <v>315.24</v>
      </c>
      <c r="L39" s="2">
        <v>0</v>
      </c>
      <c r="N39" t="s">
        <v>19</v>
      </c>
    </row>
    <row r="40" spans="1:14" ht="12.75">
      <c r="A40">
        <v>200205</v>
      </c>
      <c r="B40" t="s">
        <v>75</v>
      </c>
      <c r="D40" t="s">
        <v>34</v>
      </c>
      <c r="E40">
        <v>100</v>
      </c>
      <c r="F40" t="s">
        <v>40</v>
      </c>
      <c r="G40" t="s">
        <v>17</v>
      </c>
      <c r="H40">
        <v>0</v>
      </c>
      <c r="J40" s="2">
        <v>0</v>
      </c>
      <c r="K40" s="28">
        <v>121083.68</v>
      </c>
      <c r="L40" s="2">
        <v>0</v>
      </c>
      <c r="M40" t="s">
        <v>35</v>
      </c>
      <c r="N40" t="s">
        <v>19</v>
      </c>
    </row>
    <row r="41" spans="1:14" ht="12.75">
      <c r="A41">
        <v>200206</v>
      </c>
      <c r="B41" t="s">
        <v>75</v>
      </c>
      <c r="D41" t="s">
        <v>68</v>
      </c>
      <c r="E41">
        <v>100</v>
      </c>
      <c r="F41" t="s">
        <v>40</v>
      </c>
      <c r="G41" t="s">
        <v>17</v>
      </c>
      <c r="H41">
        <v>0</v>
      </c>
      <c r="J41" s="2">
        <v>0</v>
      </c>
      <c r="K41" s="28">
        <v>6935.28</v>
      </c>
      <c r="L41" s="2">
        <v>0</v>
      </c>
      <c r="M41" t="s">
        <v>69</v>
      </c>
      <c r="N41" t="s">
        <v>19</v>
      </c>
    </row>
    <row r="42" spans="1:14" ht="12.75">
      <c r="A42">
        <v>200206</v>
      </c>
      <c r="B42" t="s">
        <v>75</v>
      </c>
      <c r="D42" t="s">
        <v>34</v>
      </c>
      <c r="E42">
        <v>100</v>
      </c>
      <c r="F42" t="s">
        <v>40</v>
      </c>
      <c r="G42" t="s">
        <v>17</v>
      </c>
      <c r="H42">
        <v>0</v>
      </c>
      <c r="J42" s="2">
        <v>0</v>
      </c>
      <c r="K42" s="28">
        <v>71475.42</v>
      </c>
      <c r="L42" s="2">
        <v>0</v>
      </c>
      <c r="M42" t="s">
        <v>35</v>
      </c>
      <c r="N42" t="s">
        <v>19</v>
      </c>
    </row>
    <row r="43" spans="1:14" ht="12.75">
      <c r="A43">
        <v>200206</v>
      </c>
      <c r="B43" t="s">
        <v>75</v>
      </c>
      <c r="D43" t="s">
        <v>34</v>
      </c>
      <c r="E43">
        <v>100</v>
      </c>
      <c r="F43" t="s">
        <v>40</v>
      </c>
      <c r="G43" t="s">
        <v>17</v>
      </c>
      <c r="H43">
        <v>0</v>
      </c>
      <c r="I43" t="s">
        <v>41</v>
      </c>
      <c r="J43" s="2">
        <v>0</v>
      </c>
      <c r="K43" s="28">
        <v>315.24</v>
      </c>
      <c r="L43" s="2">
        <v>0</v>
      </c>
      <c r="M43" t="s">
        <v>35</v>
      </c>
      <c r="N43" t="s">
        <v>19</v>
      </c>
    </row>
    <row r="44" spans="1:14" ht="12.75">
      <c r="A44">
        <v>200207</v>
      </c>
      <c r="B44" t="s">
        <v>75</v>
      </c>
      <c r="D44" t="s">
        <v>68</v>
      </c>
      <c r="E44">
        <v>100</v>
      </c>
      <c r="F44" t="s">
        <v>40</v>
      </c>
      <c r="G44" t="s">
        <v>17</v>
      </c>
      <c r="H44">
        <v>0</v>
      </c>
      <c r="J44" s="2">
        <v>0</v>
      </c>
      <c r="K44" s="28">
        <v>7250.52</v>
      </c>
      <c r="L44" s="2">
        <v>0</v>
      </c>
      <c r="M44" t="s">
        <v>69</v>
      </c>
      <c r="N44" t="s">
        <v>19</v>
      </c>
    </row>
    <row r="45" spans="1:14" ht="12.75">
      <c r="A45">
        <v>200207</v>
      </c>
      <c r="B45" t="s">
        <v>75</v>
      </c>
      <c r="D45" t="s">
        <v>34</v>
      </c>
      <c r="E45">
        <v>100</v>
      </c>
      <c r="F45" t="s">
        <v>40</v>
      </c>
      <c r="G45" t="s">
        <v>17</v>
      </c>
      <c r="H45">
        <v>0</v>
      </c>
      <c r="J45" s="2">
        <v>0</v>
      </c>
      <c r="K45" s="28">
        <v>126863.09</v>
      </c>
      <c r="L45" s="2">
        <v>0</v>
      </c>
      <c r="M45" t="s">
        <v>35</v>
      </c>
      <c r="N45" t="s">
        <v>19</v>
      </c>
    </row>
    <row r="46" spans="1:14" ht="12.75">
      <c r="A46">
        <v>200207</v>
      </c>
      <c r="B46" t="s">
        <v>75</v>
      </c>
      <c r="D46" t="s">
        <v>34</v>
      </c>
      <c r="E46">
        <v>100</v>
      </c>
      <c r="F46" t="s">
        <v>40</v>
      </c>
      <c r="G46" t="s">
        <v>17</v>
      </c>
      <c r="H46">
        <v>0</v>
      </c>
      <c r="I46" t="s">
        <v>41</v>
      </c>
      <c r="J46" s="2">
        <v>0</v>
      </c>
      <c r="K46" s="28">
        <v>315.24</v>
      </c>
      <c r="L46" s="2">
        <v>0</v>
      </c>
      <c r="M46" t="s">
        <v>35</v>
      </c>
      <c r="N46" t="s">
        <v>19</v>
      </c>
    </row>
    <row r="47" spans="1:14" ht="12.75">
      <c r="A47">
        <v>200208</v>
      </c>
      <c r="B47" t="s">
        <v>75</v>
      </c>
      <c r="D47" t="s">
        <v>68</v>
      </c>
      <c r="E47">
        <v>100</v>
      </c>
      <c r="F47" t="s">
        <v>40</v>
      </c>
      <c r="G47" t="s">
        <v>17</v>
      </c>
      <c r="H47">
        <v>0</v>
      </c>
      <c r="J47" s="2">
        <v>0</v>
      </c>
      <c r="K47" s="28">
        <v>8196.24</v>
      </c>
      <c r="L47" s="2">
        <v>0</v>
      </c>
      <c r="M47" t="s">
        <v>69</v>
      </c>
      <c r="N47" t="s">
        <v>19</v>
      </c>
    </row>
    <row r="48" spans="1:14" ht="12.75">
      <c r="A48">
        <v>200208</v>
      </c>
      <c r="B48" t="s">
        <v>75</v>
      </c>
      <c r="D48" t="s">
        <v>34</v>
      </c>
      <c r="E48">
        <v>100</v>
      </c>
      <c r="F48" t="s">
        <v>40</v>
      </c>
      <c r="G48" t="s">
        <v>17</v>
      </c>
      <c r="H48">
        <v>0</v>
      </c>
      <c r="J48" s="2">
        <v>0</v>
      </c>
      <c r="K48" s="28">
        <v>115041.58</v>
      </c>
      <c r="L48" s="2">
        <v>0</v>
      </c>
      <c r="M48" t="s">
        <v>35</v>
      </c>
      <c r="N48" t="s">
        <v>19</v>
      </c>
    </row>
    <row r="49" spans="1:14" ht="12.75">
      <c r="A49">
        <v>200209</v>
      </c>
      <c r="B49" t="s">
        <v>75</v>
      </c>
      <c r="D49" t="s">
        <v>68</v>
      </c>
      <c r="E49">
        <v>100</v>
      </c>
      <c r="F49" t="s">
        <v>40</v>
      </c>
      <c r="G49" t="s">
        <v>17</v>
      </c>
      <c r="H49">
        <v>0</v>
      </c>
      <c r="J49" s="2">
        <v>0</v>
      </c>
      <c r="K49" s="28">
        <v>7702.37</v>
      </c>
      <c r="L49" s="2">
        <v>0</v>
      </c>
      <c r="M49" t="s">
        <v>69</v>
      </c>
      <c r="N49" t="s">
        <v>19</v>
      </c>
    </row>
    <row r="50" spans="1:14" ht="12.75">
      <c r="A50">
        <v>200209</v>
      </c>
      <c r="B50" t="s">
        <v>75</v>
      </c>
      <c r="D50" t="s">
        <v>34</v>
      </c>
      <c r="E50">
        <v>100</v>
      </c>
      <c r="F50" t="s">
        <v>40</v>
      </c>
      <c r="G50" t="s">
        <v>17</v>
      </c>
      <c r="H50">
        <v>0</v>
      </c>
      <c r="J50" s="2">
        <v>0</v>
      </c>
      <c r="K50" s="28">
        <v>113644.03</v>
      </c>
      <c r="L50" s="2">
        <v>0</v>
      </c>
      <c r="M50" t="s">
        <v>35</v>
      </c>
      <c r="N50" t="s">
        <v>19</v>
      </c>
    </row>
    <row r="51" spans="1:14" ht="12.75">
      <c r="A51">
        <v>200209</v>
      </c>
      <c r="B51" t="s">
        <v>75</v>
      </c>
      <c r="D51" t="s">
        <v>34</v>
      </c>
      <c r="E51">
        <v>100</v>
      </c>
      <c r="F51" t="s">
        <v>40</v>
      </c>
      <c r="G51" t="s">
        <v>17</v>
      </c>
      <c r="H51">
        <v>0</v>
      </c>
      <c r="I51" t="s">
        <v>41</v>
      </c>
      <c r="J51" s="2">
        <v>0</v>
      </c>
      <c r="K51" s="28">
        <v>315.24</v>
      </c>
      <c r="L51" s="2">
        <v>0</v>
      </c>
      <c r="M51" t="s">
        <v>35</v>
      </c>
      <c r="N51" t="s">
        <v>19</v>
      </c>
    </row>
    <row r="52" spans="1:14" ht="12.75">
      <c r="A52">
        <v>200210</v>
      </c>
      <c r="B52" t="s">
        <v>75</v>
      </c>
      <c r="D52" t="s">
        <v>68</v>
      </c>
      <c r="E52">
        <v>100</v>
      </c>
      <c r="F52" t="s">
        <v>40</v>
      </c>
      <c r="G52" t="s">
        <v>17</v>
      </c>
      <c r="H52">
        <v>0</v>
      </c>
      <c r="J52" s="2">
        <v>0</v>
      </c>
      <c r="K52" s="28">
        <v>8721.64</v>
      </c>
      <c r="L52" s="2">
        <v>0</v>
      </c>
      <c r="M52" t="s">
        <v>69</v>
      </c>
      <c r="N52" t="s">
        <v>19</v>
      </c>
    </row>
    <row r="53" spans="1:14" ht="12.75">
      <c r="A53">
        <v>200210</v>
      </c>
      <c r="B53" t="s">
        <v>75</v>
      </c>
      <c r="D53" t="s">
        <v>34</v>
      </c>
      <c r="E53">
        <v>100</v>
      </c>
      <c r="F53" t="s">
        <v>40</v>
      </c>
      <c r="G53" t="s">
        <v>17</v>
      </c>
      <c r="H53">
        <v>0</v>
      </c>
      <c r="J53" s="2">
        <v>0</v>
      </c>
      <c r="K53" s="28">
        <v>113160.65</v>
      </c>
      <c r="L53" s="2">
        <v>0</v>
      </c>
      <c r="M53" t="s">
        <v>35</v>
      </c>
      <c r="N53" t="s">
        <v>19</v>
      </c>
    </row>
    <row r="54" spans="1:14" ht="12.75">
      <c r="A54">
        <v>200210</v>
      </c>
      <c r="B54" t="s">
        <v>75</v>
      </c>
      <c r="D54" t="s">
        <v>34</v>
      </c>
      <c r="E54">
        <v>100</v>
      </c>
      <c r="F54" t="s">
        <v>40</v>
      </c>
      <c r="G54" t="s">
        <v>17</v>
      </c>
      <c r="H54">
        <v>0</v>
      </c>
      <c r="I54" t="s">
        <v>41</v>
      </c>
      <c r="J54" s="2">
        <v>0</v>
      </c>
      <c r="K54" s="28">
        <v>315.24</v>
      </c>
      <c r="L54" s="2">
        <v>0</v>
      </c>
      <c r="M54" t="s">
        <v>35</v>
      </c>
      <c r="N54" t="s">
        <v>19</v>
      </c>
    </row>
    <row r="55" spans="1:14" ht="12.75">
      <c r="A55">
        <v>200211</v>
      </c>
      <c r="B55" t="s">
        <v>75</v>
      </c>
      <c r="D55" t="s">
        <v>68</v>
      </c>
      <c r="E55">
        <v>100</v>
      </c>
      <c r="F55" t="s">
        <v>40</v>
      </c>
      <c r="G55" t="s">
        <v>17</v>
      </c>
      <c r="H55">
        <v>0</v>
      </c>
      <c r="J55" s="2">
        <v>0</v>
      </c>
      <c r="K55" s="28">
        <v>8196.24</v>
      </c>
      <c r="L55" s="2">
        <v>0</v>
      </c>
      <c r="M55" t="s">
        <v>69</v>
      </c>
      <c r="N55" t="s">
        <v>19</v>
      </c>
    </row>
    <row r="56" spans="1:14" ht="12.75">
      <c r="A56">
        <v>200211</v>
      </c>
      <c r="B56" t="s">
        <v>75</v>
      </c>
      <c r="D56" t="s">
        <v>34</v>
      </c>
      <c r="E56">
        <v>100</v>
      </c>
      <c r="F56" t="s">
        <v>40</v>
      </c>
      <c r="G56" t="s">
        <v>17</v>
      </c>
      <c r="H56">
        <v>0</v>
      </c>
      <c r="J56" s="2">
        <v>0</v>
      </c>
      <c r="K56" s="28">
        <v>114894.47</v>
      </c>
      <c r="L56" s="2">
        <v>0</v>
      </c>
      <c r="M56" t="s">
        <v>35</v>
      </c>
      <c r="N56" t="s">
        <v>19</v>
      </c>
    </row>
    <row r="57" spans="1:14" ht="12.75">
      <c r="A57">
        <v>200212</v>
      </c>
      <c r="B57" t="s">
        <v>75</v>
      </c>
      <c r="D57" t="s">
        <v>68</v>
      </c>
      <c r="E57">
        <v>100</v>
      </c>
      <c r="F57" t="s">
        <v>40</v>
      </c>
      <c r="G57" t="s">
        <v>17</v>
      </c>
      <c r="H57">
        <v>0</v>
      </c>
      <c r="J57" s="2">
        <v>0</v>
      </c>
      <c r="K57" s="28">
        <v>7881</v>
      </c>
      <c r="L57" s="2">
        <v>0</v>
      </c>
      <c r="M57" t="s">
        <v>69</v>
      </c>
      <c r="N57" t="s">
        <v>19</v>
      </c>
    </row>
    <row r="58" spans="1:14" ht="12.75">
      <c r="A58">
        <v>200212</v>
      </c>
      <c r="B58" t="s">
        <v>75</v>
      </c>
      <c r="D58" t="s">
        <v>34</v>
      </c>
      <c r="E58">
        <v>100</v>
      </c>
      <c r="F58" t="s">
        <v>40</v>
      </c>
      <c r="G58" t="s">
        <v>17</v>
      </c>
      <c r="H58">
        <v>0</v>
      </c>
      <c r="J58" s="2">
        <v>0</v>
      </c>
      <c r="K58" s="28">
        <v>114116.88</v>
      </c>
      <c r="L58" s="2">
        <v>0</v>
      </c>
      <c r="M58" t="s">
        <v>35</v>
      </c>
      <c r="N58" t="s">
        <v>19</v>
      </c>
    </row>
    <row r="59" spans="1:14" ht="12.75">
      <c r="A59">
        <v>200212</v>
      </c>
      <c r="B59" t="s">
        <v>75</v>
      </c>
      <c r="D59" t="s">
        <v>34</v>
      </c>
      <c r="E59">
        <v>100</v>
      </c>
      <c r="F59" t="s">
        <v>40</v>
      </c>
      <c r="G59" t="s">
        <v>17</v>
      </c>
      <c r="H59">
        <v>0</v>
      </c>
      <c r="I59" t="s">
        <v>41</v>
      </c>
      <c r="J59" s="2">
        <v>0</v>
      </c>
      <c r="K59" s="28">
        <v>315.24</v>
      </c>
      <c r="L59" s="2">
        <v>0</v>
      </c>
      <c r="M59" t="s">
        <v>35</v>
      </c>
      <c r="N59" t="s">
        <v>19</v>
      </c>
    </row>
    <row r="60" ht="12.75">
      <c r="K60" s="29">
        <f>SUM(K33:K59)</f>
        <v>1121039.4949999999</v>
      </c>
    </row>
    <row r="62" spans="1:14" ht="12.75">
      <c r="A62">
        <v>200203</v>
      </c>
      <c r="B62" t="s">
        <v>71</v>
      </c>
      <c r="D62" t="s">
        <v>23</v>
      </c>
      <c r="E62">
        <v>100</v>
      </c>
      <c r="G62" t="s">
        <v>17</v>
      </c>
      <c r="H62">
        <v>0</v>
      </c>
      <c r="J62" s="2">
        <v>0</v>
      </c>
      <c r="K62" s="28">
        <v>291834.44</v>
      </c>
      <c r="L62" s="2">
        <v>0</v>
      </c>
      <c r="M62" t="s">
        <v>25</v>
      </c>
    </row>
    <row r="63" spans="1:14" ht="12.75">
      <c r="A63">
        <v>200203</v>
      </c>
      <c r="B63" t="s">
        <v>71</v>
      </c>
      <c r="D63" t="s">
        <v>23</v>
      </c>
      <c r="E63">
        <v>100</v>
      </c>
      <c r="F63" t="s">
        <v>24</v>
      </c>
      <c r="G63" t="s">
        <v>17</v>
      </c>
      <c r="H63">
        <v>0</v>
      </c>
      <c r="I63" t="s">
        <v>33</v>
      </c>
      <c r="J63" s="2">
        <v>0</v>
      </c>
      <c r="K63" s="28">
        <v>10.82</v>
      </c>
      <c r="L63" s="2">
        <v>0</v>
      </c>
      <c r="M63" t="s">
        <v>25</v>
      </c>
      <c r="N63" t="s">
        <v>19</v>
      </c>
    </row>
    <row r="64" spans="1:14" ht="12.75">
      <c r="A64">
        <v>200203</v>
      </c>
      <c r="B64" t="s">
        <v>71</v>
      </c>
      <c r="D64" t="s">
        <v>37</v>
      </c>
      <c r="E64">
        <v>100</v>
      </c>
      <c r="G64" t="s">
        <v>17</v>
      </c>
      <c r="H64">
        <v>0</v>
      </c>
      <c r="J64" s="2">
        <v>0</v>
      </c>
      <c r="K64" s="28">
        <v>161.86</v>
      </c>
      <c r="L64" s="2">
        <v>0</v>
      </c>
      <c r="M64" t="s">
        <v>38</v>
      </c>
    </row>
    <row r="65" spans="1:14" ht="12.75">
      <c r="A65">
        <v>200204</v>
      </c>
      <c r="B65" t="s">
        <v>71</v>
      </c>
      <c r="D65" t="s">
        <v>23</v>
      </c>
      <c r="E65">
        <v>100</v>
      </c>
      <c r="F65" t="s">
        <v>24</v>
      </c>
      <c r="G65" t="s">
        <v>17</v>
      </c>
      <c r="H65">
        <v>0</v>
      </c>
      <c r="J65" s="2">
        <v>0</v>
      </c>
      <c r="K65" s="28">
        <v>349973.39</v>
      </c>
      <c r="L65" s="2">
        <v>0</v>
      </c>
      <c r="M65" t="s">
        <v>25</v>
      </c>
      <c r="N65" t="s">
        <v>19</v>
      </c>
    </row>
    <row r="66" spans="1:14" ht="12.75">
      <c r="A66">
        <v>200204</v>
      </c>
      <c r="B66" t="s">
        <v>71</v>
      </c>
      <c r="D66" t="s">
        <v>23</v>
      </c>
      <c r="E66">
        <v>100</v>
      </c>
      <c r="F66" t="s">
        <v>24</v>
      </c>
      <c r="G66" t="s">
        <v>17</v>
      </c>
      <c r="H66">
        <v>0</v>
      </c>
      <c r="I66" t="s">
        <v>33</v>
      </c>
      <c r="J66" s="2">
        <v>0</v>
      </c>
      <c r="K66" s="28">
        <v>339.52</v>
      </c>
      <c r="L66" s="2">
        <v>0</v>
      </c>
      <c r="M66" t="s">
        <v>25</v>
      </c>
      <c r="N66" t="s">
        <v>19</v>
      </c>
    </row>
    <row r="67" spans="1:14" ht="12.75">
      <c r="A67">
        <v>200204</v>
      </c>
      <c r="B67" t="s">
        <v>71</v>
      </c>
      <c r="D67" t="s">
        <v>37</v>
      </c>
      <c r="E67">
        <v>100</v>
      </c>
      <c r="F67" t="s">
        <v>24</v>
      </c>
      <c r="G67" t="s">
        <v>17</v>
      </c>
      <c r="H67">
        <v>0</v>
      </c>
      <c r="J67" s="2">
        <v>0</v>
      </c>
      <c r="K67" s="28">
        <v>199.82</v>
      </c>
      <c r="L67" s="2">
        <v>0</v>
      </c>
      <c r="M67" t="s">
        <v>38</v>
      </c>
      <c r="N67" t="s">
        <v>19</v>
      </c>
    </row>
    <row r="68" spans="1:14" ht="12.75">
      <c r="A68">
        <v>200205</v>
      </c>
      <c r="B68" t="s">
        <v>71</v>
      </c>
      <c r="D68" t="s">
        <v>23</v>
      </c>
      <c r="E68">
        <v>100</v>
      </c>
      <c r="F68" t="s">
        <v>24</v>
      </c>
      <c r="G68" t="s">
        <v>17</v>
      </c>
      <c r="H68">
        <v>0</v>
      </c>
      <c r="J68" s="2">
        <v>0</v>
      </c>
      <c r="K68" s="28">
        <v>350170.95</v>
      </c>
      <c r="L68" s="2">
        <v>0</v>
      </c>
      <c r="M68" t="s">
        <v>25</v>
      </c>
      <c r="N68" t="s">
        <v>19</v>
      </c>
    </row>
    <row r="69" spans="1:14" ht="12.75">
      <c r="A69">
        <v>200205</v>
      </c>
      <c r="B69" t="s">
        <v>71</v>
      </c>
      <c r="D69" t="s">
        <v>23</v>
      </c>
      <c r="E69">
        <v>100</v>
      </c>
      <c r="F69" t="s">
        <v>24</v>
      </c>
      <c r="G69" t="s">
        <v>17</v>
      </c>
      <c r="H69">
        <v>0</v>
      </c>
      <c r="I69" t="s">
        <v>33</v>
      </c>
      <c r="J69" s="2">
        <v>0</v>
      </c>
      <c r="K69" s="28">
        <v>194.48</v>
      </c>
      <c r="L69" s="2">
        <v>0</v>
      </c>
      <c r="M69" t="s">
        <v>25</v>
      </c>
      <c r="N69" t="s">
        <v>19</v>
      </c>
    </row>
    <row r="70" spans="1:14" ht="12.75">
      <c r="A70">
        <v>200205</v>
      </c>
      <c r="B70" t="s">
        <v>71</v>
      </c>
      <c r="D70" t="s">
        <v>37</v>
      </c>
      <c r="E70">
        <v>100</v>
      </c>
      <c r="F70" t="s">
        <v>24</v>
      </c>
      <c r="G70" t="s">
        <v>17</v>
      </c>
      <c r="H70">
        <v>0</v>
      </c>
      <c r="J70" s="2">
        <v>0</v>
      </c>
      <c r="K70" s="28">
        <v>194.48</v>
      </c>
      <c r="L70" s="2">
        <v>0</v>
      </c>
      <c r="M70" t="s">
        <v>38</v>
      </c>
      <c r="N70" t="s">
        <v>19</v>
      </c>
    </row>
    <row r="71" spans="1:14" ht="12.75">
      <c r="A71">
        <v>200206</v>
      </c>
      <c r="B71" t="s">
        <v>71</v>
      </c>
      <c r="D71" t="s">
        <v>23</v>
      </c>
      <c r="E71">
        <v>100</v>
      </c>
      <c r="F71" t="s">
        <v>24</v>
      </c>
      <c r="G71" t="s">
        <v>17</v>
      </c>
      <c r="H71">
        <v>0</v>
      </c>
      <c r="J71" s="2">
        <v>0</v>
      </c>
      <c r="K71" s="28">
        <v>59677.92</v>
      </c>
      <c r="L71" s="2">
        <v>0</v>
      </c>
      <c r="M71" t="s">
        <v>25</v>
      </c>
      <c r="N71" t="s">
        <v>19</v>
      </c>
    </row>
    <row r="72" spans="1:14" ht="12.75">
      <c r="A72">
        <v>200206</v>
      </c>
      <c r="B72" t="s">
        <v>71</v>
      </c>
      <c r="D72" t="s">
        <v>37</v>
      </c>
      <c r="E72">
        <v>100</v>
      </c>
      <c r="F72" t="s">
        <v>24</v>
      </c>
      <c r="G72" t="s">
        <v>17</v>
      </c>
      <c r="H72">
        <v>0</v>
      </c>
      <c r="J72" s="2">
        <v>0</v>
      </c>
      <c r="K72" s="28">
        <v>34.32</v>
      </c>
      <c r="L72" s="2">
        <v>0</v>
      </c>
      <c r="M72" t="s">
        <v>38</v>
      </c>
      <c r="N72" t="s">
        <v>19</v>
      </c>
    </row>
    <row r="73" spans="1:14" ht="12.75">
      <c r="A73">
        <v>200207</v>
      </c>
      <c r="B73" t="s">
        <v>71</v>
      </c>
      <c r="D73" t="s">
        <v>23</v>
      </c>
      <c r="E73">
        <v>100</v>
      </c>
      <c r="F73" t="s">
        <v>24</v>
      </c>
      <c r="G73" t="s">
        <v>17</v>
      </c>
      <c r="H73">
        <v>0</v>
      </c>
      <c r="J73" s="2">
        <v>0</v>
      </c>
      <c r="K73" s="28">
        <v>474343.48</v>
      </c>
      <c r="L73" s="2">
        <v>0</v>
      </c>
      <c r="M73" t="s">
        <v>25</v>
      </c>
      <c r="N73" t="s">
        <v>19</v>
      </c>
    </row>
    <row r="74" spans="1:14" ht="12.75">
      <c r="A74">
        <v>200207</v>
      </c>
      <c r="B74" t="s">
        <v>71</v>
      </c>
      <c r="D74" t="s">
        <v>23</v>
      </c>
      <c r="E74">
        <v>100</v>
      </c>
      <c r="F74" t="s">
        <v>24</v>
      </c>
      <c r="G74" t="s">
        <v>17</v>
      </c>
      <c r="H74">
        <v>0</v>
      </c>
      <c r="I74" t="s">
        <v>33</v>
      </c>
      <c r="J74" s="2">
        <v>0</v>
      </c>
      <c r="K74" s="28">
        <v>77.41</v>
      </c>
      <c r="L74" s="2">
        <v>0</v>
      </c>
      <c r="M74" t="s">
        <v>25</v>
      </c>
      <c r="N74" t="s">
        <v>19</v>
      </c>
    </row>
    <row r="75" spans="1:14" ht="12.75">
      <c r="A75">
        <v>200207</v>
      </c>
      <c r="B75" t="s">
        <v>71</v>
      </c>
      <c r="D75" t="s">
        <v>37</v>
      </c>
      <c r="E75">
        <v>100</v>
      </c>
      <c r="F75" t="s">
        <v>24</v>
      </c>
      <c r="G75" t="s">
        <v>17</v>
      </c>
      <c r="H75">
        <v>0</v>
      </c>
      <c r="J75" s="2">
        <v>0</v>
      </c>
      <c r="K75" s="28">
        <v>263.12</v>
      </c>
      <c r="L75" s="2">
        <v>0</v>
      </c>
      <c r="M75" t="s">
        <v>38</v>
      </c>
      <c r="N75" t="s">
        <v>19</v>
      </c>
    </row>
    <row r="76" spans="1:14" ht="12.75">
      <c r="A76">
        <v>200208</v>
      </c>
      <c r="B76" t="s">
        <v>71</v>
      </c>
      <c r="D76" t="s">
        <v>23</v>
      </c>
      <c r="E76">
        <v>100</v>
      </c>
      <c r="F76" t="s">
        <v>24</v>
      </c>
      <c r="G76" t="s">
        <v>17</v>
      </c>
      <c r="H76">
        <v>0</v>
      </c>
      <c r="J76" s="2">
        <v>0</v>
      </c>
      <c r="K76" s="28">
        <v>349926.36</v>
      </c>
      <c r="L76" s="2">
        <v>0</v>
      </c>
      <c r="M76" t="s">
        <v>25</v>
      </c>
      <c r="N76" t="s">
        <v>19</v>
      </c>
    </row>
    <row r="77" spans="1:14" ht="12.75">
      <c r="A77">
        <v>200208</v>
      </c>
      <c r="B77" t="s">
        <v>71</v>
      </c>
      <c r="D77" t="s">
        <v>23</v>
      </c>
      <c r="E77">
        <v>100</v>
      </c>
      <c r="F77" t="s">
        <v>24</v>
      </c>
      <c r="G77" t="s">
        <v>17</v>
      </c>
      <c r="H77">
        <v>0</v>
      </c>
      <c r="I77" t="s">
        <v>33</v>
      </c>
      <c r="J77" s="2">
        <v>0</v>
      </c>
      <c r="K77" s="28">
        <v>314.22</v>
      </c>
      <c r="L77" s="2">
        <v>0</v>
      </c>
      <c r="M77" t="s">
        <v>25</v>
      </c>
      <c r="N77" t="s">
        <v>19</v>
      </c>
    </row>
    <row r="78" spans="1:14" ht="12.75">
      <c r="A78">
        <v>200208</v>
      </c>
      <c r="B78" t="s">
        <v>71</v>
      </c>
      <c r="D78" t="s">
        <v>37</v>
      </c>
      <c r="E78">
        <v>100</v>
      </c>
      <c r="F78" t="s">
        <v>24</v>
      </c>
      <c r="G78" t="s">
        <v>17</v>
      </c>
      <c r="H78">
        <v>0</v>
      </c>
      <c r="J78" s="2">
        <v>0</v>
      </c>
      <c r="K78" s="28">
        <v>183.04</v>
      </c>
      <c r="L78" s="2">
        <v>0</v>
      </c>
      <c r="M78" t="s">
        <v>38</v>
      </c>
      <c r="N78" t="s">
        <v>19</v>
      </c>
    </row>
    <row r="79" spans="1:14" ht="12.75">
      <c r="A79">
        <v>200209</v>
      </c>
      <c r="B79" t="s">
        <v>71</v>
      </c>
      <c r="D79" t="s">
        <v>23</v>
      </c>
      <c r="E79">
        <v>100</v>
      </c>
      <c r="F79" t="s">
        <v>24</v>
      </c>
      <c r="G79" t="s">
        <v>17</v>
      </c>
      <c r="H79">
        <v>0</v>
      </c>
      <c r="J79" s="2">
        <v>0</v>
      </c>
      <c r="K79" s="28">
        <v>351272.41</v>
      </c>
      <c r="L79" s="2">
        <v>0</v>
      </c>
      <c r="M79" t="s">
        <v>25</v>
      </c>
      <c r="N79" t="s">
        <v>19</v>
      </c>
    </row>
    <row r="80" spans="1:14" ht="12.75">
      <c r="A80">
        <v>200209</v>
      </c>
      <c r="B80" t="s">
        <v>71</v>
      </c>
      <c r="D80" t="s">
        <v>23</v>
      </c>
      <c r="E80">
        <v>100</v>
      </c>
      <c r="F80" t="s">
        <v>24</v>
      </c>
      <c r="G80" t="s">
        <v>17</v>
      </c>
      <c r="H80">
        <v>0</v>
      </c>
      <c r="I80" t="s">
        <v>41</v>
      </c>
      <c r="J80" s="2">
        <v>0</v>
      </c>
      <c r="K80" s="28">
        <v>11.44</v>
      </c>
      <c r="L80" s="2">
        <v>0</v>
      </c>
      <c r="M80" t="s">
        <v>25</v>
      </c>
      <c r="N80" t="s">
        <v>19</v>
      </c>
    </row>
    <row r="81" spans="1:14" ht="12.75">
      <c r="A81">
        <v>200209</v>
      </c>
      <c r="B81" t="s">
        <v>71</v>
      </c>
      <c r="D81" t="s">
        <v>23</v>
      </c>
      <c r="E81">
        <v>100</v>
      </c>
      <c r="F81" t="s">
        <v>24</v>
      </c>
      <c r="G81" t="s">
        <v>17</v>
      </c>
      <c r="H81">
        <v>0</v>
      </c>
      <c r="I81" t="s">
        <v>33</v>
      </c>
      <c r="J81" s="2">
        <v>0</v>
      </c>
      <c r="K81" s="28">
        <v>339.77</v>
      </c>
      <c r="L81" s="2">
        <v>0</v>
      </c>
      <c r="M81" t="s">
        <v>25</v>
      </c>
      <c r="N81" t="s">
        <v>19</v>
      </c>
    </row>
    <row r="82" spans="1:14" ht="12.75">
      <c r="A82">
        <v>200209</v>
      </c>
      <c r="B82" t="s">
        <v>71</v>
      </c>
      <c r="D82" t="s">
        <v>37</v>
      </c>
      <c r="E82">
        <v>100</v>
      </c>
      <c r="F82" t="s">
        <v>24</v>
      </c>
      <c r="G82" t="s">
        <v>17</v>
      </c>
      <c r="H82">
        <v>0</v>
      </c>
      <c r="J82" s="2">
        <v>0</v>
      </c>
      <c r="K82" s="28">
        <v>191.05</v>
      </c>
      <c r="L82" s="2">
        <v>0</v>
      </c>
      <c r="M82" t="s">
        <v>38</v>
      </c>
      <c r="N82" t="s">
        <v>19</v>
      </c>
    </row>
    <row r="83" spans="1:14" ht="12.75">
      <c r="A83">
        <v>200210</v>
      </c>
      <c r="B83" t="s">
        <v>71</v>
      </c>
      <c r="D83" t="s">
        <v>23</v>
      </c>
      <c r="E83">
        <v>100</v>
      </c>
      <c r="F83" t="s">
        <v>24</v>
      </c>
      <c r="G83" t="s">
        <v>17</v>
      </c>
      <c r="H83">
        <v>0</v>
      </c>
      <c r="J83" s="2">
        <v>0</v>
      </c>
      <c r="K83" s="28">
        <v>350895.57</v>
      </c>
      <c r="L83" s="2">
        <v>0</v>
      </c>
      <c r="M83" t="s">
        <v>25</v>
      </c>
      <c r="N83" t="s">
        <v>19</v>
      </c>
    </row>
    <row r="84" spans="1:14" ht="12.75">
      <c r="A84">
        <v>200210</v>
      </c>
      <c r="B84" t="s">
        <v>71</v>
      </c>
      <c r="D84" t="s">
        <v>23</v>
      </c>
      <c r="E84">
        <v>100</v>
      </c>
      <c r="F84" t="s">
        <v>24</v>
      </c>
      <c r="G84" t="s">
        <v>17</v>
      </c>
      <c r="H84">
        <v>0</v>
      </c>
      <c r="I84" t="s">
        <v>33</v>
      </c>
      <c r="J84" s="2">
        <v>0</v>
      </c>
      <c r="K84" s="28">
        <v>57.2</v>
      </c>
      <c r="L84" s="2">
        <v>0</v>
      </c>
      <c r="M84" t="s">
        <v>25</v>
      </c>
      <c r="N84" t="s">
        <v>19</v>
      </c>
    </row>
    <row r="85" spans="1:14" ht="12.75">
      <c r="A85">
        <v>200210</v>
      </c>
      <c r="B85" t="s">
        <v>71</v>
      </c>
      <c r="D85" t="s">
        <v>37</v>
      </c>
      <c r="E85">
        <v>100</v>
      </c>
      <c r="F85" t="s">
        <v>24</v>
      </c>
      <c r="G85" t="s">
        <v>17</v>
      </c>
      <c r="H85">
        <v>0</v>
      </c>
      <c r="J85" s="2">
        <v>0</v>
      </c>
      <c r="K85" s="28">
        <v>175.03</v>
      </c>
      <c r="L85" s="2">
        <v>0</v>
      </c>
      <c r="M85" t="s">
        <v>38</v>
      </c>
      <c r="N85" t="s">
        <v>19</v>
      </c>
    </row>
    <row r="86" spans="1:14" ht="12.75">
      <c r="A86">
        <v>200211</v>
      </c>
      <c r="B86" t="s">
        <v>71</v>
      </c>
      <c r="D86" t="s">
        <v>23</v>
      </c>
      <c r="E86">
        <v>100</v>
      </c>
      <c r="F86" t="s">
        <v>24</v>
      </c>
      <c r="G86" t="s">
        <v>17</v>
      </c>
      <c r="H86">
        <v>0</v>
      </c>
      <c r="J86" s="2">
        <v>0</v>
      </c>
      <c r="K86" s="28">
        <v>353033.93</v>
      </c>
      <c r="L86" s="2">
        <v>0</v>
      </c>
      <c r="M86" t="s">
        <v>25</v>
      </c>
      <c r="N86" t="s">
        <v>19</v>
      </c>
    </row>
    <row r="87" spans="1:14" ht="12.75">
      <c r="A87">
        <v>200211</v>
      </c>
      <c r="B87" t="s">
        <v>71</v>
      </c>
      <c r="D87" t="s">
        <v>23</v>
      </c>
      <c r="E87">
        <v>100</v>
      </c>
      <c r="F87" t="s">
        <v>24</v>
      </c>
      <c r="G87" t="s">
        <v>17</v>
      </c>
      <c r="H87">
        <v>0</v>
      </c>
      <c r="I87" t="s">
        <v>33</v>
      </c>
      <c r="J87" s="2">
        <v>0</v>
      </c>
      <c r="K87" s="28">
        <v>53.01</v>
      </c>
      <c r="L87" s="2">
        <v>0</v>
      </c>
      <c r="M87" t="s">
        <v>25</v>
      </c>
      <c r="N87" t="s">
        <v>19</v>
      </c>
    </row>
    <row r="88" spans="1:14" ht="12.75">
      <c r="A88">
        <v>200211</v>
      </c>
      <c r="B88" t="s">
        <v>71</v>
      </c>
      <c r="D88" t="s">
        <v>37</v>
      </c>
      <c r="E88">
        <v>100</v>
      </c>
      <c r="F88" t="s">
        <v>24</v>
      </c>
      <c r="G88" t="s">
        <v>17</v>
      </c>
      <c r="H88">
        <v>0</v>
      </c>
      <c r="J88" s="2">
        <v>0</v>
      </c>
      <c r="K88" s="28">
        <v>195.62</v>
      </c>
      <c r="L88" s="2">
        <v>0</v>
      </c>
      <c r="M88" t="s">
        <v>38</v>
      </c>
      <c r="N88" t="s">
        <v>19</v>
      </c>
    </row>
    <row r="89" spans="1:14" ht="12.75">
      <c r="A89">
        <v>200212</v>
      </c>
      <c r="B89" t="s">
        <v>71</v>
      </c>
      <c r="D89" t="s">
        <v>23</v>
      </c>
      <c r="E89">
        <v>100</v>
      </c>
      <c r="F89" t="s">
        <v>24</v>
      </c>
      <c r="G89" t="s">
        <v>17</v>
      </c>
      <c r="H89">
        <v>0</v>
      </c>
      <c r="J89" s="2">
        <v>0</v>
      </c>
      <c r="K89" s="28">
        <v>351436.06</v>
      </c>
      <c r="L89" s="2">
        <v>0</v>
      </c>
      <c r="M89" t="s">
        <v>25</v>
      </c>
      <c r="N89" t="s">
        <v>19</v>
      </c>
    </row>
    <row r="90" spans="1:14" ht="12.75">
      <c r="A90">
        <v>200212</v>
      </c>
      <c r="B90" t="s">
        <v>71</v>
      </c>
      <c r="D90" t="s">
        <v>23</v>
      </c>
      <c r="E90">
        <v>100</v>
      </c>
      <c r="F90" t="s">
        <v>24</v>
      </c>
      <c r="G90" t="s">
        <v>17</v>
      </c>
      <c r="H90">
        <v>0</v>
      </c>
      <c r="I90" t="s">
        <v>33</v>
      </c>
      <c r="J90" s="2">
        <v>0</v>
      </c>
      <c r="K90" s="28">
        <v>41.37</v>
      </c>
      <c r="L90" s="2">
        <v>0</v>
      </c>
      <c r="M90" t="s">
        <v>25</v>
      </c>
      <c r="N90" t="s">
        <v>19</v>
      </c>
    </row>
    <row r="91" spans="1:14" ht="12.75">
      <c r="A91">
        <v>200212</v>
      </c>
      <c r="B91" t="s">
        <v>71</v>
      </c>
      <c r="D91" t="s">
        <v>37</v>
      </c>
      <c r="E91">
        <v>100</v>
      </c>
      <c r="F91" t="s">
        <v>24</v>
      </c>
      <c r="G91" t="s">
        <v>17</v>
      </c>
      <c r="H91">
        <v>0</v>
      </c>
      <c r="J91" s="2">
        <v>0</v>
      </c>
      <c r="K91" s="28">
        <v>183.04</v>
      </c>
      <c r="L91" s="2">
        <v>0</v>
      </c>
      <c r="M91" t="s">
        <v>38</v>
      </c>
      <c r="N91" t="s">
        <v>19</v>
      </c>
    </row>
    <row r="92" ht="12.75">
      <c r="K92" s="29">
        <f>SUM(K62:K91)</f>
        <v>3285785.13</v>
      </c>
    </row>
    <row r="94" spans="1:14" ht="12.75">
      <c r="A94">
        <v>200205</v>
      </c>
      <c r="B94" t="s">
        <v>74</v>
      </c>
      <c r="D94" t="s">
        <v>59</v>
      </c>
      <c r="E94">
        <v>100</v>
      </c>
      <c r="F94" t="s">
        <v>60</v>
      </c>
      <c r="G94" t="s">
        <v>17</v>
      </c>
      <c r="H94">
        <v>0</v>
      </c>
      <c r="J94" s="2">
        <v>0</v>
      </c>
      <c r="K94" s="28">
        <v>2517.9</v>
      </c>
      <c r="L94" s="2">
        <v>0</v>
      </c>
      <c r="M94" t="s">
        <v>61</v>
      </c>
      <c r="N94" t="s">
        <v>19</v>
      </c>
    </row>
    <row r="95" spans="1:14" ht="12.75">
      <c r="A95">
        <v>200206</v>
      </c>
      <c r="B95" t="s">
        <v>74</v>
      </c>
      <c r="D95" t="s">
        <v>59</v>
      </c>
      <c r="E95">
        <v>100</v>
      </c>
      <c r="F95" t="s">
        <v>60</v>
      </c>
      <c r="G95" t="s">
        <v>17</v>
      </c>
      <c r="H95">
        <v>0</v>
      </c>
      <c r="J95" s="2">
        <v>0</v>
      </c>
      <c r="K95" s="28">
        <v>2517.3</v>
      </c>
      <c r="L95" s="2">
        <v>0</v>
      </c>
      <c r="M95" t="s">
        <v>61</v>
      </c>
      <c r="N95" t="s">
        <v>19</v>
      </c>
    </row>
    <row r="96" spans="1:14" ht="12.75">
      <c r="A96">
        <v>200207</v>
      </c>
      <c r="B96" t="s">
        <v>74</v>
      </c>
      <c r="D96" t="s">
        <v>59</v>
      </c>
      <c r="E96">
        <v>100</v>
      </c>
      <c r="F96" t="s">
        <v>60</v>
      </c>
      <c r="G96" t="s">
        <v>17</v>
      </c>
      <c r="H96">
        <v>0</v>
      </c>
      <c r="J96" s="2">
        <v>0</v>
      </c>
      <c r="K96" s="28">
        <v>2517.3</v>
      </c>
      <c r="L96" s="2">
        <v>0</v>
      </c>
      <c r="M96" t="s">
        <v>61</v>
      </c>
      <c r="N96" t="s">
        <v>19</v>
      </c>
    </row>
    <row r="97" spans="1:14" ht="12.75">
      <c r="A97">
        <v>200208</v>
      </c>
      <c r="B97" t="s">
        <v>74</v>
      </c>
      <c r="D97" t="s">
        <v>59</v>
      </c>
      <c r="E97">
        <v>100</v>
      </c>
      <c r="F97" t="s">
        <v>60</v>
      </c>
      <c r="G97" t="s">
        <v>17</v>
      </c>
      <c r="H97">
        <v>0</v>
      </c>
      <c r="J97" s="2">
        <v>0</v>
      </c>
      <c r="K97" s="28">
        <v>2517.3</v>
      </c>
      <c r="L97" s="2">
        <v>0</v>
      </c>
      <c r="M97" t="s">
        <v>61</v>
      </c>
      <c r="N97" t="s">
        <v>19</v>
      </c>
    </row>
    <row r="98" spans="1:14" ht="12.75">
      <c r="A98">
        <v>200209</v>
      </c>
      <c r="B98" t="s">
        <v>74</v>
      </c>
      <c r="D98" t="s">
        <v>59</v>
      </c>
      <c r="E98">
        <v>100</v>
      </c>
      <c r="F98" t="s">
        <v>60</v>
      </c>
      <c r="G98" t="s">
        <v>17</v>
      </c>
      <c r="H98">
        <v>0</v>
      </c>
      <c r="J98" s="2">
        <v>0</v>
      </c>
      <c r="K98" s="28">
        <v>2517.3</v>
      </c>
      <c r="L98" s="2">
        <v>0</v>
      </c>
      <c r="M98" t="s">
        <v>61</v>
      </c>
      <c r="N98" t="s">
        <v>19</v>
      </c>
    </row>
    <row r="99" spans="1:14" ht="12.75">
      <c r="A99">
        <v>200210</v>
      </c>
      <c r="B99" t="s">
        <v>74</v>
      </c>
      <c r="D99" t="s">
        <v>59</v>
      </c>
      <c r="E99">
        <v>100</v>
      </c>
      <c r="F99" t="s">
        <v>60</v>
      </c>
      <c r="G99" t="s">
        <v>17</v>
      </c>
      <c r="H99">
        <v>0</v>
      </c>
      <c r="J99" s="2">
        <v>0</v>
      </c>
      <c r="K99" s="28">
        <v>2517.3</v>
      </c>
      <c r="L99" s="2">
        <v>0</v>
      </c>
      <c r="M99" t="s">
        <v>61</v>
      </c>
      <c r="N99" t="s">
        <v>19</v>
      </c>
    </row>
    <row r="100" spans="1:14" ht="12.75">
      <c r="A100">
        <v>200211</v>
      </c>
      <c r="B100" t="s">
        <v>74</v>
      </c>
      <c r="D100" t="s">
        <v>59</v>
      </c>
      <c r="E100">
        <v>100</v>
      </c>
      <c r="F100" t="s">
        <v>60</v>
      </c>
      <c r="G100" t="s">
        <v>17</v>
      </c>
      <c r="H100">
        <v>0</v>
      </c>
      <c r="J100" s="2">
        <v>0</v>
      </c>
      <c r="K100" s="28">
        <v>2517.3</v>
      </c>
      <c r="L100" s="2">
        <v>0</v>
      </c>
      <c r="M100" t="s">
        <v>61</v>
      </c>
      <c r="N100" t="s">
        <v>19</v>
      </c>
    </row>
    <row r="101" spans="1:14" ht="12.75">
      <c r="A101">
        <v>200212</v>
      </c>
      <c r="B101" t="s">
        <v>74</v>
      </c>
      <c r="D101" t="s">
        <v>59</v>
      </c>
      <c r="E101">
        <v>100</v>
      </c>
      <c r="F101" t="s">
        <v>60</v>
      </c>
      <c r="G101" t="s">
        <v>17</v>
      </c>
      <c r="H101">
        <v>0</v>
      </c>
      <c r="J101" s="2">
        <v>0</v>
      </c>
      <c r="K101" s="28">
        <v>2517.3</v>
      </c>
      <c r="L101" s="2">
        <v>0</v>
      </c>
      <c r="M101" t="s">
        <v>61</v>
      </c>
      <c r="N101" t="s">
        <v>19</v>
      </c>
    </row>
    <row r="102" spans="10:12" ht="12.75">
      <c r="J102" s="2">
        <f>SUM(J94:J101)</f>
        <v>0</v>
      </c>
      <c r="K102" s="29">
        <f>SUM(K94:K101)</f>
        <v>20139</v>
      </c>
      <c r="L102" s="2">
        <f>SUM(L94:L101)</f>
        <v>0</v>
      </c>
    </row>
    <row r="104" spans="1:13" ht="12.75">
      <c r="A104">
        <v>200204</v>
      </c>
      <c r="B104" t="s">
        <v>72</v>
      </c>
      <c r="D104" t="s">
        <v>44</v>
      </c>
      <c r="E104">
        <v>100</v>
      </c>
      <c r="F104" t="s">
        <v>45</v>
      </c>
      <c r="G104" t="s">
        <v>27</v>
      </c>
      <c r="H104">
        <v>0</v>
      </c>
      <c r="J104" s="2">
        <v>0</v>
      </c>
      <c r="K104" s="28">
        <v>59.21</v>
      </c>
      <c r="L104" s="2">
        <v>0</v>
      </c>
      <c r="M104" t="s">
        <v>46</v>
      </c>
    </row>
    <row r="105" spans="1:13" ht="12.75">
      <c r="A105">
        <v>200204</v>
      </c>
      <c r="B105" t="s">
        <v>72</v>
      </c>
      <c r="D105" t="s">
        <v>48</v>
      </c>
      <c r="E105">
        <v>100</v>
      </c>
      <c r="F105" t="s">
        <v>45</v>
      </c>
      <c r="G105" t="s">
        <v>27</v>
      </c>
      <c r="H105">
        <v>0</v>
      </c>
      <c r="J105" s="2">
        <v>0</v>
      </c>
      <c r="K105" s="28">
        <v>32.24</v>
      </c>
      <c r="L105" s="2">
        <v>0</v>
      </c>
      <c r="M105" t="s">
        <v>49</v>
      </c>
    </row>
    <row r="106" spans="1:13" ht="12.75">
      <c r="A106">
        <v>200204</v>
      </c>
      <c r="B106" t="s">
        <v>72</v>
      </c>
      <c r="D106" t="s">
        <v>51</v>
      </c>
      <c r="E106">
        <v>100</v>
      </c>
      <c r="F106" t="s">
        <v>45</v>
      </c>
      <c r="G106" t="s">
        <v>27</v>
      </c>
      <c r="H106">
        <v>0</v>
      </c>
      <c r="J106" s="2">
        <v>0</v>
      </c>
      <c r="K106" s="28">
        <v>42.16</v>
      </c>
      <c r="L106" s="2">
        <v>0</v>
      </c>
      <c r="M106" t="s">
        <v>52</v>
      </c>
    </row>
    <row r="107" spans="1:13" ht="12.75">
      <c r="A107">
        <v>200204</v>
      </c>
      <c r="B107" t="s">
        <v>72</v>
      </c>
      <c r="D107" t="s">
        <v>53</v>
      </c>
      <c r="E107">
        <v>100</v>
      </c>
      <c r="F107" t="s">
        <v>45</v>
      </c>
      <c r="G107" t="s">
        <v>27</v>
      </c>
      <c r="H107">
        <v>0</v>
      </c>
      <c r="J107" s="2">
        <v>0</v>
      </c>
      <c r="K107" s="28">
        <v>85.56</v>
      </c>
      <c r="L107" s="2">
        <v>0</v>
      </c>
      <c r="M107" t="s">
        <v>54</v>
      </c>
    </row>
    <row r="108" spans="1:13" ht="12.75">
      <c r="A108">
        <v>200204</v>
      </c>
      <c r="B108" t="s">
        <v>72</v>
      </c>
      <c r="D108" t="s">
        <v>55</v>
      </c>
      <c r="E108">
        <v>100</v>
      </c>
      <c r="F108" t="s">
        <v>45</v>
      </c>
      <c r="G108" t="s">
        <v>27</v>
      </c>
      <c r="H108">
        <v>0</v>
      </c>
      <c r="J108" s="2">
        <v>0</v>
      </c>
      <c r="K108" s="28">
        <v>1.24</v>
      </c>
      <c r="L108" s="2">
        <v>0</v>
      </c>
      <c r="M108" t="s">
        <v>56</v>
      </c>
    </row>
    <row r="109" spans="1:13" ht="12.75">
      <c r="A109">
        <v>200205</v>
      </c>
      <c r="B109" t="s">
        <v>72</v>
      </c>
      <c r="D109" t="s">
        <v>44</v>
      </c>
      <c r="E109">
        <v>100</v>
      </c>
      <c r="F109" t="s">
        <v>45</v>
      </c>
      <c r="G109" t="s">
        <v>27</v>
      </c>
      <c r="H109">
        <v>0</v>
      </c>
      <c r="J109" s="2">
        <v>0</v>
      </c>
      <c r="K109" s="28">
        <v>66.34</v>
      </c>
      <c r="L109" s="2">
        <v>0</v>
      </c>
      <c r="M109" t="s">
        <v>46</v>
      </c>
    </row>
    <row r="110" spans="1:13" ht="12.75">
      <c r="A110">
        <v>200205</v>
      </c>
      <c r="B110" t="s">
        <v>72</v>
      </c>
      <c r="D110" t="s">
        <v>62</v>
      </c>
      <c r="E110">
        <v>100</v>
      </c>
      <c r="F110" t="s">
        <v>45</v>
      </c>
      <c r="G110" t="s">
        <v>27</v>
      </c>
      <c r="H110">
        <v>0</v>
      </c>
      <c r="J110" s="2">
        <v>0</v>
      </c>
      <c r="K110" s="28">
        <v>3.1</v>
      </c>
      <c r="L110" s="2">
        <v>0</v>
      </c>
      <c r="M110" t="s">
        <v>63</v>
      </c>
    </row>
    <row r="111" spans="1:13" ht="12.75">
      <c r="A111">
        <v>200205</v>
      </c>
      <c r="B111" t="s">
        <v>72</v>
      </c>
      <c r="D111" t="s">
        <v>65</v>
      </c>
      <c r="E111">
        <v>100</v>
      </c>
      <c r="F111" t="s">
        <v>45</v>
      </c>
      <c r="G111" t="s">
        <v>27</v>
      </c>
      <c r="H111">
        <v>0</v>
      </c>
      <c r="J111" s="2">
        <v>0</v>
      </c>
      <c r="K111" s="28">
        <v>3.41</v>
      </c>
      <c r="L111" s="2">
        <v>0</v>
      </c>
      <c r="M111" t="s">
        <v>66</v>
      </c>
    </row>
    <row r="112" spans="1:13" ht="12.75">
      <c r="A112">
        <v>200205</v>
      </c>
      <c r="B112" t="s">
        <v>72</v>
      </c>
      <c r="D112" t="s">
        <v>48</v>
      </c>
      <c r="E112">
        <v>100</v>
      </c>
      <c r="F112" t="s">
        <v>45</v>
      </c>
      <c r="G112" t="s">
        <v>27</v>
      </c>
      <c r="H112">
        <v>0</v>
      </c>
      <c r="J112" s="2">
        <v>0</v>
      </c>
      <c r="K112" s="28">
        <v>35.65</v>
      </c>
      <c r="L112" s="2">
        <v>0</v>
      </c>
      <c r="M112" t="s">
        <v>49</v>
      </c>
    </row>
    <row r="113" spans="1:13" ht="12.75">
      <c r="A113">
        <v>200205</v>
      </c>
      <c r="B113" t="s">
        <v>72</v>
      </c>
      <c r="D113" t="s">
        <v>51</v>
      </c>
      <c r="E113">
        <v>100</v>
      </c>
      <c r="F113" t="s">
        <v>45</v>
      </c>
      <c r="G113" t="s">
        <v>27</v>
      </c>
      <c r="H113">
        <v>0</v>
      </c>
      <c r="J113" s="2">
        <v>0</v>
      </c>
      <c r="K113" s="28">
        <v>44.64</v>
      </c>
      <c r="L113" s="2">
        <v>0</v>
      </c>
      <c r="M113" t="s">
        <v>52</v>
      </c>
    </row>
    <row r="114" spans="1:13" ht="12.75">
      <c r="A114">
        <v>200205</v>
      </c>
      <c r="B114" t="s">
        <v>72</v>
      </c>
      <c r="D114" t="s">
        <v>53</v>
      </c>
      <c r="E114">
        <v>100</v>
      </c>
      <c r="F114" t="s">
        <v>45</v>
      </c>
      <c r="G114" t="s">
        <v>27</v>
      </c>
      <c r="H114">
        <v>0</v>
      </c>
      <c r="J114" s="2">
        <v>0</v>
      </c>
      <c r="K114" s="28">
        <v>93.1</v>
      </c>
      <c r="L114" s="2">
        <v>0</v>
      </c>
      <c r="M114" t="s">
        <v>54</v>
      </c>
    </row>
    <row r="115" spans="1:13" ht="12.75">
      <c r="A115">
        <v>200205</v>
      </c>
      <c r="B115" t="s">
        <v>72</v>
      </c>
      <c r="D115" t="s">
        <v>55</v>
      </c>
      <c r="E115">
        <v>100</v>
      </c>
      <c r="F115" t="s">
        <v>45</v>
      </c>
      <c r="G115" t="s">
        <v>27</v>
      </c>
      <c r="H115">
        <v>0</v>
      </c>
      <c r="J115" s="2">
        <v>0</v>
      </c>
      <c r="K115" s="28">
        <v>1.24</v>
      </c>
      <c r="L115" s="2">
        <v>0</v>
      </c>
      <c r="M115" t="s">
        <v>56</v>
      </c>
    </row>
    <row r="116" spans="1:13" ht="12.75">
      <c r="A116">
        <v>200206</v>
      </c>
      <c r="B116" t="s">
        <v>72</v>
      </c>
      <c r="D116" t="s">
        <v>44</v>
      </c>
      <c r="E116">
        <v>100</v>
      </c>
      <c r="F116" t="s">
        <v>45</v>
      </c>
      <c r="G116" t="s">
        <v>27</v>
      </c>
      <c r="H116">
        <v>0</v>
      </c>
      <c r="J116" s="2">
        <v>0</v>
      </c>
      <c r="K116" s="28">
        <v>17.36</v>
      </c>
      <c r="L116" s="2">
        <v>0</v>
      </c>
      <c r="M116" t="s">
        <v>46</v>
      </c>
    </row>
    <row r="117" spans="1:13" ht="12.75">
      <c r="A117">
        <v>200206</v>
      </c>
      <c r="B117" t="s">
        <v>72</v>
      </c>
      <c r="D117" t="s">
        <v>48</v>
      </c>
      <c r="E117">
        <v>100</v>
      </c>
      <c r="F117" t="s">
        <v>45</v>
      </c>
      <c r="G117" t="s">
        <v>27</v>
      </c>
      <c r="H117">
        <v>0</v>
      </c>
      <c r="J117" s="2">
        <v>0</v>
      </c>
      <c r="K117" s="28">
        <v>9.92</v>
      </c>
      <c r="L117" s="2">
        <v>0</v>
      </c>
      <c r="M117" t="s">
        <v>49</v>
      </c>
    </row>
    <row r="118" spans="1:13" ht="12.75">
      <c r="A118">
        <v>200206</v>
      </c>
      <c r="B118" t="s">
        <v>72</v>
      </c>
      <c r="D118" t="s">
        <v>51</v>
      </c>
      <c r="E118">
        <v>100</v>
      </c>
      <c r="F118" t="s">
        <v>45</v>
      </c>
      <c r="G118" t="s">
        <v>27</v>
      </c>
      <c r="H118">
        <v>0</v>
      </c>
      <c r="J118" s="2">
        <v>0</v>
      </c>
      <c r="K118" s="28">
        <v>13.64</v>
      </c>
      <c r="L118" s="2">
        <v>0</v>
      </c>
      <c r="M118" t="s">
        <v>52</v>
      </c>
    </row>
    <row r="119" spans="1:13" ht="12.75">
      <c r="A119">
        <v>200206</v>
      </c>
      <c r="B119" t="s">
        <v>72</v>
      </c>
      <c r="D119" t="s">
        <v>53</v>
      </c>
      <c r="E119">
        <v>100</v>
      </c>
      <c r="F119" t="s">
        <v>45</v>
      </c>
      <c r="G119" t="s">
        <v>27</v>
      </c>
      <c r="H119">
        <v>0</v>
      </c>
      <c r="J119" s="2">
        <v>0</v>
      </c>
      <c r="K119" s="28">
        <v>26.04</v>
      </c>
      <c r="L119" s="2">
        <v>0</v>
      </c>
      <c r="M119" t="s">
        <v>54</v>
      </c>
    </row>
    <row r="120" spans="1:14" ht="12.75">
      <c r="A120">
        <v>200206</v>
      </c>
      <c r="B120" t="s">
        <v>72</v>
      </c>
      <c r="D120" t="s">
        <v>44</v>
      </c>
      <c r="E120">
        <v>103</v>
      </c>
      <c r="F120" t="s">
        <v>45</v>
      </c>
      <c r="G120" t="s">
        <v>27</v>
      </c>
      <c r="H120">
        <v>0</v>
      </c>
      <c r="J120">
        <v>0</v>
      </c>
      <c r="K120" s="28">
        <v>15.19</v>
      </c>
      <c r="L120">
        <v>0</v>
      </c>
      <c r="M120" t="s">
        <v>46</v>
      </c>
      <c r="N120" t="s">
        <v>70</v>
      </c>
    </row>
    <row r="121" spans="1:14" ht="12.75">
      <c r="A121">
        <v>200206</v>
      </c>
      <c r="B121" t="s">
        <v>72</v>
      </c>
      <c r="D121" t="s">
        <v>65</v>
      </c>
      <c r="E121">
        <v>103</v>
      </c>
      <c r="F121" t="s">
        <v>45</v>
      </c>
      <c r="G121" t="s">
        <v>27</v>
      </c>
      <c r="H121">
        <v>0</v>
      </c>
      <c r="J121">
        <v>0</v>
      </c>
      <c r="K121" s="28">
        <v>0.93</v>
      </c>
      <c r="L121">
        <v>0</v>
      </c>
      <c r="M121" t="s">
        <v>66</v>
      </c>
      <c r="N121" t="s">
        <v>70</v>
      </c>
    </row>
    <row r="122" spans="1:14" ht="12.75">
      <c r="A122">
        <v>200206</v>
      </c>
      <c r="B122" t="s">
        <v>72</v>
      </c>
      <c r="D122" t="s">
        <v>48</v>
      </c>
      <c r="E122">
        <v>103</v>
      </c>
      <c r="F122" t="s">
        <v>45</v>
      </c>
      <c r="G122" t="s">
        <v>27</v>
      </c>
      <c r="H122">
        <v>0</v>
      </c>
      <c r="J122">
        <v>0</v>
      </c>
      <c r="K122" s="28">
        <v>4.03</v>
      </c>
      <c r="L122">
        <v>0</v>
      </c>
      <c r="M122" t="s">
        <v>49</v>
      </c>
      <c r="N122" t="s">
        <v>70</v>
      </c>
    </row>
    <row r="123" spans="1:14" ht="12.75">
      <c r="A123">
        <v>200206</v>
      </c>
      <c r="B123" t="s">
        <v>72</v>
      </c>
      <c r="D123" t="s">
        <v>51</v>
      </c>
      <c r="E123">
        <v>103</v>
      </c>
      <c r="F123" t="s">
        <v>45</v>
      </c>
      <c r="G123" t="s">
        <v>27</v>
      </c>
      <c r="H123">
        <v>0</v>
      </c>
      <c r="J123">
        <v>0</v>
      </c>
      <c r="K123" s="28">
        <v>5.89</v>
      </c>
      <c r="L123">
        <v>0</v>
      </c>
      <c r="M123" t="s">
        <v>52</v>
      </c>
      <c r="N123" t="s">
        <v>70</v>
      </c>
    </row>
    <row r="124" spans="1:14" ht="12.75">
      <c r="A124">
        <v>200206</v>
      </c>
      <c r="B124" t="s">
        <v>72</v>
      </c>
      <c r="D124" t="s">
        <v>53</v>
      </c>
      <c r="E124">
        <v>103</v>
      </c>
      <c r="F124" t="s">
        <v>45</v>
      </c>
      <c r="G124" t="s">
        <v>27</v>
      </c>
      <c r="H124">
        <v>0</v>
      </c>
      <c r="J124">
        <v>0</v>
      </c>
      <c r="K124" s="28">
        <v>15.19</v>
      </c>
      <c r="L124">
        <v>0</v>
      </c>
      <c r="M124" t="s">
        <v>54</v>
      </c>
      <c r="N124" t="s">
        <v>70</v>
      </c>
    </row>
    <row r="125" spans="1:14" ht="12.75">
      <c r="A125">
        <v>200207</v>
      </c>
      <c r="B125" t="s">
        <v>72</v>
      </c>
      <c r="D125" t="s">
        <v>44</v>
      </c>
      <c r="E125">
        <v>103</v>
      </c>
      <c r="F125" t="s">
        <v>45</v>
      </c>
      <c r="G125" t="s">
        <v>27</v>
      </c>
      <c r="H125">
        <v>0</v>
      </c>
      <c r="J125">
        <v>0</v>
      </c>
      <c r="K125" s="28">
        <v>78.74</v>
      </c>
      <c r="L125">
        <v>0</v>
      </c>
      <c r="M125" t="s">
        <v>46</v>
      </c>
      <c r="N125" t="s">
        <v>70</v>
      </c>
    </row>
    <row r="126" spans="1:14" ht="12.75">
      <c r="A126">
        <v>200207</v>
      </c>
      <c r="B126" t="s">
        <v>72</v>
      </c>
      <c r="D126" t="s">
        <v>62</v>
      </c>
      <c r="E126">
        <v>103</v>
      </c>
      <c r="F126" t="s">
        <v>45</v>
      </c>
      <c r="G126" t="s">
        <v>27</v>
      </c>
      <c r="H126">
        <v>0</v>
      </c>
      <c r="J126">
        <v>0</v>
      </c>
      <c r="K126" s="28">
        <v>6.2</v>
      </c>
      <c r="L126">
        <v>0</v>
      </c>
      <c r="M126" t="s">
        <v>63</v>
      </c>
      <c r="N126" t="s">
        <v>70</v>
      </c>
    </row>
    <row r="127" spans="1:14" ht="12.75">
      <c r="A127">
        <v>200207</v>
      </c>
      <c r="B127" t="s">
        <v>72</v>
      </c>
      <c r="D127" t="s">
        <v>65</v>
      </c>
      <c r="E127">
        <v>103</v>
      </c>
      <c r="F127" t="s">
        <v>45</v>
      </c>
      <c r="G127" t="s">
        <v>27</v>
      </c>
      <c r="H127">
        <v>0</v>
      </c>
      <c r="J127">
        <v>0</v>
      </c>
      <c r="K127" s="28">
        <v>5.89</v>
      </c>
      <c r="L127">
        <v>0</v>
      </c>
      <c r="M127" t="s">
        <v>66</v>
      </c>
      <c r="N127" t="s">
        <v>70</v>
      </c>
    </row>
    <row r="128" spans="1:14" ht="12.75">
      <c r="A128">
        <v>200207</v>
      </c>
      <c r="B128" t="s">
        <v>72</v>
      </c>
      <c r="D128" t="s">
        <v>48</v>
      </c>
      <c r="E128">
        <v>103</v>
      </c>
      <c r="F128" t="s">
        <v>45</v>
      </c>
      <c r="G128" t="s">
        <v>27</v>
      </c>
      <c r="H128">
        <v>0</v>
      </c>
      <c r="J128">
        <v>0</v>
      </c>
      <c r="K128" s="28">
        <v>39.68</v>
      </c>
      <c r="L128">
        <v>0</v>
      </c>
      <c r="M128" t="s">
        <v>49</v>
      </c>
      <c r="N128" t="s">
        <v>70</v>
      </c>
    </row>
    <row r="129" spans="1:14" ht="12.75">
      <c r="A129">
        <v>200207</v>
      </c>
      <c r="B129" t="s">
        <v>72</v>
      </c>
      <c r="D129" t="s">
        <v>51</v>
      </c>
      <c r="E129">
        <v>103</v>
      </c>
      <c r="F129" t="s">
        <v>45</v>
      </c>
      <c r="G129" t="s">
        <v>27</v>
      </c>
      <c r="H129">
        <v>0</v>
      </c>
      <c r="J129">
        <v>0</v>
      </c>
      <c r="K129" s="28">
        <v>53.28</v>
      </c>
      <c r="L129">
        <v>0</v>
      </c>
      <c r="M129" t="s">
        <v>52</v>
      </c>
      <c r="N129" t="s">
        <v>70</v>
      </c>
    </row>
    <row r="130" spans="1:14" ht="12.75">
      <c r="A130">
        <v>200207</v>
      </c>
      <c r="B130" t="s">
        <v>72</v>
      </c>
      <c r="D130" t="s">
        <v>53</v>
      </c>
      <c r="E130">
        <v>103</v>
      </c>
      <c r="F130" t="s">
        <v>45</v>
      </c>
      <c r="G130" t="s">
        <v>27</v>
      </c>
      <c r="H130">
        <v>0</v>
      </c>
      <c r="J130">
        <v>0</v>
      </c>
      <c r="K130" s="28">
        <v>109.12</v>
      </c>
      <c r="L130">
        <v>0</v>
      </c>
      <c r="M130" t="s">
        <v>54</v>
      </c>
      <c r="N130" t="s">
        <v>70</v>
      </c>
    </row>
    <row r="131" spans="1:14" ht="12.75">
      <c r="A131">
        <v>200207</v>
      </c>
      <c r="B131" t="s">
        <v>72</v>
      </c>
      <c r="D131" t="s">
        <v>55</v>
      </c>
      <c r="E131">
        <v>103</v>
      </c>
      <c r="F131" t="s">
        <v>45</v>
      </c>
      <c r="G131" t="s">
        <v>27</v>
      </c>
      <c r="H131">
        <v>0</v>
      </c>
      <c r="J131">
        <v>0</v>
      </c>
      <c r="K131" s="28">
        <v>1.24</v>
      </c>
      <c r="L131">
        <v>0</v>
      </c>
      <c r="M131" t="s">
        <v>56</v>
      </c>
      <c r="N131" t="s">
        <v>70</v>
      </c>
    </row>
    <row r="132" spans="1:14" ht="12.75">
      <c r="A132">
        <v>200208</v>
      </c>
      <c r="B132" t="s">
        <v>72</v>
      </c>
      <c r="D132" t="s">
        <v>44</v>
      </c>
      <c r="E132">
        <v>103</v>
      </c>
      <c r="F132" t="s">
        <v>45</v>
      </c>
      <c r="G132" t="s">
        <v>27</v>
      </c>
      <c r="H132">
        <v>0</v>
      </c>
      <c r="J132">
        <v>0</v>
      </c>
      <c r="K132" s="28">
        <v>66.45</v>
      </c>
      <c r="L132">
        <v>0</v>
      </c>
      <c r="M132" t="s">
        <v>46</v>
      </c>
      <c r="N132" t="s">
        <v>70</v>
      </c>
    </row>
    <row r="133" spans="1:14" ht="12.75">
      <c r="A133">
        <v>200208</v>
      </c>
      <c r="B133" t="s">
        <v>72</v>
      </c>
      <c r="D133" t="s">
        <v>62</v>
      </c>
      <c r="E133">
        <v>103</v>
      </c>
      <c r="F133" t="s">
        <v>45</v>
      </c>
      <c r="G133" t="s">
        <v>27</v>
      </c>
      <c r="H133">
        <v>0</v>
      </c>
      <c r="J133">
        <v>0</v>
      </c>
      <c r="K133" s="28">
        <v>3.1</v>
      </c>
      <c r="L133">
        <v>0</v>
      </c>
      <c r="M133" t="s">
        <v>63</v>
      </c>
      <c r="N133" t="s">
        <v>70</v>
      </c>
    </row>
    <row r="134" spans="1:14" ht="12.75">
      <c r="A134">
        <v>200208</v>
      </c>
      <c r="B134" t="s">
        <v>72</v>
      </c>
      <c r="D134" t="s">
        <v>65</v>
      </c>
      <c r="E134">
        <v>103</v>
      </c>
      <c r="F134" t="s">
        <v>45</v>
      </c>
      <c r="G134" t="s">
        <v>27</v>
      </c>
      <c r="H134">
        <v>0</v>
      </c>
      <c r="J134">
        <v>0</v>
      </c>
      <c r="K134" s="28">
        <v>3.41</v>
      </c>
      <c r="L134">
        <v>0</v>
      </c>
      <c r="M134" t="s">
        <v>66</v>
      </c>
      <c r="N134" t="s">
        <v>70</v>
      </c>
    </row>
    <row r="135" spans="1:14" ht="12.75">
      <c r="A135">
        <v>200208</v>
      </c>
      <c r="B135" t="s">
        <v>72</v>
      </c>
      <c r="D135" t="s">
        <v>48</v>
      </c>
      <c r="E135">
        <v>103</v>
      </c>
      <c r="F135" t="s">
        <v>45</v>
      </c>
      <c r="G135" t="s">
        <v>27</v>
      </c>
      <c r="H135">
        <v>0</v>
      </c>
      <c r="J135">
        <v>0</v>
      </c>
      <c r="K135" s="28">
        <v>32.86</v>
      </c>
      <c r="L135">
        <v>0</v>
      </c>
      <c r="M135" t="s">
        <v>49</v>
      </c>
      <c r="N135" t="s">
        <v>70</v>
      </c>
    </row>
    <row r="136" spans="1:14" ht="12.75">
      <c r="A136">
        <v>200208</v>
      </c>
      <c r="B136" t="s">
        <v>72</v>
      </c>
      <c r="D136" t="s">
        <v>51</v>
      </c>
      <c r="E136">
        <v>103</v>
      </c>
      <c r="F136" t="s">
        <v>45</v>
      </c>
      <c r="G136" t="s">
        <v>27</v>
      </c>
      <c r="H136">
        <v>0</v>
      </c>
      <c r="J136">
        <v>0</v>
      </c>
      <c r="K136" s="28">
        <v>42.16</v>
      </c>
      <c r="L136">
        <v>0</v>
      </c>
      <c r="M136" t="s">
        <v>52</v>
      </c>
      <c r="N136" t="s">
        <v>70</v>
      </c>
    </row>
    <row r="137" spans="1:14" ht="12.75">
      <c r="A137">
        <v>200208</v>
      </c>
      <c r="B137" t="s">
        <v>72</v>
      </c>
      <c r="D137" t="s">
        <v>53</v>
      </c>
      <c r="E137">
        <v>103</v>
      </c>
      <c r="F137" t="s">
        <v>45</v>
      </c>
      <c r="G137" t="s">
        <v>27</v>
      </c>
      <c r="H137">
        <v>0</v>
      </c>
      <c r="J137">
        <v>0</v>
      </c>
      <c r="K137" s="28">
        <v>92.07</v>
      </c>
      <c r="L137">
        <v>0</v>
      </c>
      <c r="M137" t="s">
        <v>54</v>
      </c>
      <c r="N137" t="s">
        <v>70</v>
      </c>
    </row>
    <row r="138" spans="1:14" ht="12.75">
      <c r="A138">
        <v>200208</v>
      </c>
      <c r="B138" t="s">
        <v>72</v>
      </c>
      <c r="D138" t="s">
        <v>55</v>
      </c>
      <c r="E138">
        <v>103</v>
      </c>
      <c r="F138" t="s">
        <v>45</v>
      </c>
      <c r="G138" t="s">
        <v>27</v>
      </c>
      <c r="H138">
        <v>0</v>
      </c>
      <c r="J138">
        <v>0</v>
      </c>
      <c r="K138" s="28">
        <v>1.24</v>
      </c>
      <c r="L138">
        <v>0</v>
      </c>
      <c r="M138" t="s">
        <v>56</v>
      </c>
      <c r="N138" t="s">
        <v>70</v>
      </c>
    </row>
    <row r="139" spans="1:14" ht="12.75">
      <c r="A139">
        <v>200209</v>
      </c>
      <c r="B139" t="s">
        <v>72</v>
      </c>
      <c r="D139" t="s">
        <v>44</v>
      </c>
      <c r="E139">
        <v>103</v>
      </c>
      <c r="F139" t="s">
        <v>45</v>
      </c>
      <c r="G139" t="s">
        <v>27</v>
      </c>
      <c r="H139">
        <v>0</v>
      </c>
      <c r="J139">
        <v>0</v>
      </c>
      <c r="K139" s="28">
        <v>65.84</v>
      </c>
      <c r="L139">
        <v>0</v>
      </c>
      <c r="M139" t="s">
        <v>46</v>
      </c>
      <c r="N139" t="s">
        <v>70</v>
      </c>
    </row>
    <row r="140" spans="1:14" ht="12.75">
      <c r="A140">
        <v>200209</v>
      </c>
      <c r="B140" t="s">
        <v>72</v>
      </c>
      <c r="D140" t="s">
        <v>62</v>
      </c>
      <c r="E140">
        <v>103</v>
      </c>
      <c r="F140" t="s">
        <v>45</v>
      </c>
      <c r="G140" t="s">
        <v>27</v>
      </c>
      <c r="H140">
        <v>0</v>
      </c>
      <c r="J140">
        <v>0</v>
      </c>
      <c r="K140" s="28">
        <v>3.1</v>
      </c>
      <c r="L140">
        <v>0</v>
      </c>
      <c r="M140" t="s">
        <v>63</v>
      </c>
      <c r="N140" t="s">
        <v>70</v>
      </c>
    </row>
    <row r="141" spans="1:14" ht="12.75">
      <c r="A141">
        <v>200209</v>
      </c>
      <c r="B141" t="s">
        <v>72</v>
      </c>
      <c r="D141" t="s">
        <v>65</v>
      </c>
      <c r="E141">
        <v>103</v>
      </c>
      <c r="F141" t="s">
        <v>45</v>
      </c>
      <c r="G141" t="s">
        <v>27</v>
      </c>
      <c r="H141">
        <v>0</v>
      </c>
      <c r="J141">
        <v>0</v>
      </c>
      <c r="K141" s="28">
        <v>3.41</v>
      </c>
      <c r="L141">
        <v>0</v>
      </c>
      <c r="M141" t="s">
        <v>66</v>
      </c>
      <c r="N141" t="s">
        <v>70</v>
      </c>
    </row>
    <row r="142" spans="1:14" ht="12.75">
      <c r="A142">
        <v>200209</v>
      </c>
      <c r="B142" t="s">
        <v>72</v>
      </c>
      <c r="D142" t="s">
        <v>48</v>
      </c>
      <c r="E142">
        <v>103</v>
      </c>
      <c r="F142" t="s">
        <v>45</v>
      </c>
      <c r="G142" t="s">
        <v>27</v>
      </c>
      <c r="H142">
        <v>0</v>
      </c>
      <c r="J142">
        <v>0</v>
      </c>
      <c r="K142" s="28">
        <v>28.95</v>
      </c>
      <c r="L142">
        <v>0</v>
      </c>
      <c r="M142" t="s">
        <v>49</v>
      </c>
      <c r="N142" t="s">
        <v>70</v>
      </c>
    </row>
    <row r="143" spans="1:14" ht="12.75">
      <c r="A143">
        <v>200209</v>
      </c>
      <c r="B143" t="s">
        <v>72</v>
      </c>
      <c r="D143" t="s">
        <v>51</v>
      </c>
      <c r="E143">
        <v>103</v>
      </c>
      <c r="F143" t="s">
        <v>45</v>
      </c>
      <c r="G143" t="s">
        <v>27</v>
      </c>
      <c r="H143">
        <v>0</v>
      </c>
      <c r="J143">
        <v>0</v>
      </c>
      <c r="K143" s="28">
        <v>41.91</v>
      </c>
      <c r="L143">
        <v>0</v>
      </c>
      <c r="M143" t="s">
        <v>52</v>
      </c>
      <c r="N143" t="s">
        <v>70</v>
      </c>
    </row>
    <row r="144" spans="1:14" ht="12.75">
      <c r="A144">
        <v>200209</v>
      </c>
      <c r="B144" t="s">
        <v>72</v>
      </c>
      <c r="D144" t="s">
        <v>53</v>
      </c>
      <c r="E144">
        <v>103</v>
      </c>
      <c r="F144" t="s">
        <v>45</v>
      </c>
      <c r="G144" t="s">
        <v>27</v>
      </c>
      <c r="H144">
        <v>0</v>
      </c>
      <c r="J144">
        <v>0</v>
      </c>
      <c r="K144" s="28">
        <v>91.12</v>
      </c>
      <c r="L144">
        <v>0</v>
      </c>
      <c r="M144" t="s">
        <v>54</v>
      </c>
      <c r="N144" t="s">
        <v>70</v>
      </c>
    </row>
    <row r="145" spans="1:14" ht="12.75">
      <c r="A145">
        <v>200209</v>
      </c>
      <c r="B145" t="s">
        <v>72</v>
      </c>
      <c r="D145" t="s">
        <v>55</v>
      </c>
      <c r="E145">
        <v>103</v>
      </c>
      <c r="F145" t="s">
        <v>45</v>
      </c>
      <c r="G145" t="s">
        <v>27</v>
      </c>
      <c r="H145">
        <v>0</v>
      </c>
      <c r="J145">
        <v>0</v>
      </c>
      <c r="K145" s="28">
        <v>1.24</v>
      </c>
      <c r="L145">
        <v>0</v>
      </c>
      <c r="M145" t="s">
        <v>56</v>
      </c>
      <c r="N145" t="s">
        <v>70</v>
      </c>
    </row>
    <row r="146" spans="1:14" ht="12.75">
      <c r="A146">
        <v>200210</v>
      </c>
      <c r="B146" t="s">
        <v>72</v>
      </c>
      <c r="D146" t="s">
        <v>44</v>
      </c>
      <c r="E146">
        <v>103</v>
      </c>
      <c r="F146" t="s">
        <v>45</v>
      </c>
      <c r="G146" t="s">
        <v>27</v>
      </c>
      <c r="H146">
        <v>0</v>
      </c>
      <c r="J146">
        <v>0</v>
      </c>
      <c r="K146" s="28">
        <v>65.86</v>
      </c>
      <c r="L146">
        <v>0</v>
      </c>
      <c r="M146" t="s">
        <v>46</v>
      </c>
      <c r="N146" t="s">
        <v>70</v>
      </c>
    </row>
    <row r="147" spans="1:14" ht="12.75">
      <c r="A147">
        <v>200210</v>
      </c>
      <c r="B147" t="s">
        <v>72</v>
      </c>
      <c r="D147" t="s">
        <v>62</v>
      </c>
      <c r="E147">
        <v>103</v>
      </c>
      <c r="F147" t="s">
        <v>45</v>
      </c>
      <c r="G147" t="s">
        <v>27</v>
      </c>
      <c r="H147">
        <v>0</v>
      </c>
      <c r="J147">
        <v>0</v>
      </c>
      <c r="K147" s="28">
        <v>3.1</v>
      </c>
      <c r="L147">
        <v>0</v>
      </c>
      <c r="M147" t="s">
        <v>63</v>
      </c>
      <c r="N147" t="s">
        <v>70</v>
      </c>
    </row>
    <row r="148" spans="1:14" ht="12.75">
      <c r="A148">
        <v>200210</v>
      </c>
      <c r="B148" t="s">
        <v>72</v>
      </c>
      <c r="D148" t="s">
        <v>65</v>
      </c>
      <c r="E148">
        <v>103</v>
      </c>
      <c r="F148" t="s">
        <v>45</v>
      </c>
      <c r="G148" t="s">
        <v>27</v>
      </c>
      <c r="H148">
        <v>0</v>
      </c>
      <c r="J148">
        <v>0</v>
      </c>
      <c r="K148" s="28">
        <v>3.41</v>
      </c>
      <c r="L148">
        <v>0</v>
      </c>
      <c r="M148" t="s">
        <v>66</v>
      </c>
      <c r="N148" t="s">
        <v>70</v>
      </c>
    </row>
    <row r="149" spans="1:14" ht="12.75">
      <c r="A149">
        <v>200210</v>
      </c>
      <c r="B149" t="s">
        <v>72</v>
      </c>
      <c r="D149" t="s">
        <v>48</v>
      </c>
      <c r="E149">
        <v>103</v>
      </c>
      <c r="F149" t="s">
        <v>45</v>
      </c>
      <c r="G149" t="s">
        <v>27</v>
      </c>
      <c r="H149">
        <v>0</v>
      </c>
      <c r="J149">
        <v>0</v>
      </c>
      <c r="K149" s="28">
        <v>29.97</v>
      </c>
      <c r="L149">
        <v>0</v>
      </c>
      <c r="M149" t="s">
        <v>49</v>
      </c>
      <c r="N149" t="s">
        <v>70</v>
      </c>
    </row>
    <row r="150" spans="1:14" ht="12.75">
      <c r="A150">
        <v>200210</v>
      </c>
      <c r="B150" t="s">
        <v>72</v>
      </c>
      <c r="D150" t="s">
        <v>51</v>
      </c>
      <c r="E150">
        <v>103</v>
      </c>
      <c r="F150" t="s">
        <v>45</v>
      </c>
      <c r="G150" t="s">
        <v>27</v>
      </c>
      <c r="H150">
        <v>0</v>
      </c>
      <c r="J150">
        <v>0</v>
      </c>
      <c r="K150" s="28">
        <v>43.24</v>
      </c>
      <c r="L150">
        <v>0</v>
      </c>
      <c r="M150" t="s">
        <v>52</v>
      </c>
      <c r="N150" t="s">
        <v>70</v>
      </c>
    </row>
    <row r="151" spans="1:14" ht="12.75">
      <c r="A151">
        <v>200210</v>
      </c>
      <c r="B151" t="s">
        <v>72</v>
      </c>
      <c r="D151" t="s">
        <v>53</v>
      </c>
      <c r="E151">
        <v>103</v>
      </c>
      <c r="F151" t="s">
        <v>45</v>
      </c>
      <c r="G151" t="s">
        <v>27</v>
      </c>
      <c r="H151">
        <v>0</v>
      </c>
      <c r="J151">
        <v>0</v>
      </c>
      <c r="K151" s="28">
        <v>92.08</v>
      </c>
      <c r="L151">
        <v>0</v>
      </c>
      <c r="M151" t="s">
        <v>54</v>
      </c>
      <c r="N151" t="s">
        <v>70</v>
      </c>
    </row>
    <row r="152" spans="1:14" ht="12.75">
      <c r="A152">
        <v>200210</v>
      </c>
      <c r="B152" t="s">
        <v>72</v>
      </c>
      <c r="D152" t="s">
        <v>55</v>
      </c>
      <c r="E152">
        <v>103</v>
      </c>
      <c r="F152" t="s">
        <v>45</v>
      </c>
      <c r="G152" t="s">
        <v>27</v>
      </c>
      <c r="H152">
        <v>0</v>
      </c>
      <c r="J152">
        <v>0</v>
      </c>
      <c r="K152" s="28">
        <v>1.24</v>
      </c>
      <c r="L152">
        <v>0</v>
      </c>
      <c r="M152" t="s">
        <v>56</v>
      </c>
      <c r="N152" t="s">
        <v>70</v>
      </c>
    </row>
    <row r="153" spans="1:14" ht="12.75">
      <c r="A153">
        <v>200211</v>
      </c>
      <c r="B153" t="s">
        <v>72</v>
      </c>
      <c r="D153" t="s">
        <v>44</v>
      </c>
      <c r="E153">
        <v>103</v>
      </c>
      <c r="F153" t="s">
        <v>45</v>
      </c>
      <c r="G153" t="s">
        <v>27</v>
      </c>
      <c r="H153">
        <v>0</v>
      </c>
      <c r="J153">
        <v>0</v>
      </c>
      <c r="K153" s="28">
        <v>64.8</v>
      </c>
      <c r="L153">
        <v>0</v>
      </c>
      <c r="M153" t="s">
        <v>46</v>
      </c>
      <c r="N153" t="s">
        <v>70</v>
      </c>
    </row>
    <row r="154" spans="1:14" ht="12.75">
      <c r="A154">
        <v>200211</v>
      </c>
      <c r="B154" t="s">
        <v>72</v>
      </c>
      <c r="D154" t="s">
        <v>62</v>
      </c>
      <c r="E154">
        <v>103</v>
      </c>
      <c r="F154" t="s">
        <v>45</v>
      </c>
      <c r="G154" t="s">
        <v>27</v>
      </c>
      <c r="H154">
        <v>0</v>
      </c>
      <c r="J154">
        <v>0</v>
      </c>
      <c r="K154" s="28">
        <v>3.1</v>
      </c>
      <c r="L154">
        <v>0</v>
      </c>
      <c r="M154" t="s">
        <v>63</v>
      </c>
      <c r="N154" t="s">
        <v>70</v>
      </c>
    </row>
    <row r="155" spans="1:14" ht="12.75">
      <c r="A155">
        <v>200211</v>
      </c>
      <c r="B155" t="s">
        <v>72</v>
      </c>
      <c r="D155" t="s">
        <v>65</v>
      </c>
      <c r="E155">
        <v>103</v>
      </c>
      <c r="F155" t="s">
        <v>45</v>
      </c>
      <c r="G155" t="s">
        <v>27</v>
      </c>
      <c r="H155">
        <v>0</v>
      </c>
      <c r="J155">
        <v>0</v>
      </c>
      <c r="K155" s="28">
        <v>3.41</v>
      </c>
      <c r="L155">
        <v>0</v>
      </c>
      <c r="M155" t="s">
        <v>66</v>
      </c>
      <c r="N155" t="s">
        <v>70</v>
      </c>
    </row>
    <row r="156" spans="1:14" ht="12.75">
      <c r="A156">
        <v>200211</v>
      </c>
      <c r="B156" t="s">
        <v>72</v>
      </c>
      <c r="D156" t="s">
        <v>48</v>
      </c>
      <c r="E156">
        <v>103</v>
      </c>
      <c r="F156" t="s">
        <v>45</v>
      </c>
      <c r="G156" t="s">
        <v>27</v>
      </c>
      <c r="H156">
        <v>0</v>
      </c>
      <c r="J156">
        <v>0</v>
      </c>
      <c r="K156" s="28">
        <v>29.45</v>
      </c>
      <c r="L156">
        <v>0</v>
      </c>
      <c r="M156" t="s">
        <v>49</v>
      </c>
      <c r="N156" t="s">
        <v>70</v>
      </c>
    </row>
    <row r="157" spans="1:14" ht="12.75">
      <c r="A157">
        <v>200211</v>
      </c>
      <c r="B157" t="s">
        <v>72</v>
      </c>
      <c r="D157" t="s">
        <v>51</v>
      </c>
      <c r="E157">
        <v>103</v>
      </c>
      <c r="F157" t="s">
        <v>45</v>
      </c>
      <c r="G157" t="s">
        <v>27</v>
      </c>
      <c r="H157">
        <v>0</v>
      </c>
      <c r="J157">
        <v>0</v>
      </c>
      <c r="K157" s="28">
        <v>42.91</v>
      </c>
      <c r="L157">
        <v>0</v>
      </c>
      <c r="M157" t="s">
        <v>52</v>
      </c>
      <c r="N157" t="s">
        <v>70</v>
      </c>
    </row>
    <row r="158" spans="1:14" ht="12.75">
      <c r="A158">
        <v>200211</v>
      </c>
      <c r="B158" t="s">
        <v>72</v>
      </c>
      <c r="D158" t="s">
        <v>53</v>
      </c>
      <c r="E158">
        <v>103</v>
      </c>
      <c r="F158" t="s">
        <v>45</v>
      </c>
      <c r="G158" t="s">
        <v>27</v>
      </c>
      <c r="H158">
        <v>0</v>
      </c>
      <c r="J158">
        <v>0</v>
      </c>
      <c r="K158" s="28">
        <v>90.52</v>
      </c>
      <c r="L158">
        <v>0</v>
      </c>
      <c r="M158" t="s">
        <v>54</v>
      </c>
      <c r="N158" t="s">
        <v>70</v>
      </c>
    </row>
    <row r="159" spans="1:14" ht="12.75">
      <c r="A159">
        <v>200211</v>
      </c>
      <c r="B159" t="s">
        <v>72</v>
      </c>
      <c r="D159" t="s">
        <v>55</v>
      </c>
      <c r="E159">
        <v>103</v>
      </c>
      <c r="F159" t="s">
        <v>45</v>
      </c>
      <c r="G159" t="s">
        <v>27</v>
      </c>
      <c r="H159">
        <v>0</v>
      </c>
      <c r="J159">
        <v>0</v>
      </c>
      <c r="K159" s="28">
        <v>1.24</v>
      </c>
      <c r="L159">
        <v>0</v>
      </c>
      <c r="M159" t="s">
        <v>56</v>
      </c>
      <c r="N159" t="s">
        <v>70</v>
      </c>
    </row>
    <row r="160" spans="1:14" ht="12.75">
      <c r="A160">
        <v>200212</v>
      </c>
      <c r="B160" t="s">
        <v>72</v>
      </c>
      <c r="D160" t="s">
        <v>44</v>
      </c>
      <c r="E160">
        <v>103</v>
      </c>
      <c r="F160" t="s">
        <v>45</v>
      </c>
      <c r="G160" t="s">
        <v>27</v>
      </c>
      <c r="H160">
        <v>0</v>
      </c>
      <c r="J160">
        <v>0</v>
      </c>
      <c r="K160" s="28">
        <v>64.79</v>
      </c>
      <c r="L160">
        <v>0</v>
      </c>
      <c r="M160" t="s">
        <v>46</v>
      </c>
      <c r="N160" t="s">
        <v>70</v>
      </c>
    </row>
    <row r="161" spans="1:14" ht="12.75">
      <c r="A161">
        <v>200212</v>
      </c>
      <c r="B161" t="s">
        <v>72</v>
      </c>
      <c r="D161" t="s">
        <v>62</v>
      </c>
      <c r="E161">
        <v>103</v>
      </c>
      <c r="F161" t="s">
        <v>45</v>
      </c>
      <c r="G161" t="s">
        <v>27</v>
      </c>
      <c r="H161">
        <v>0</v>
      </c>
      <c r="J161">
        <v>0</v>
      </c>
      <c r="K161" s="28">
        <v>3.1</v>
      </c>
      <c r="L161">
        <v>0</v>
      </c>
      <c r="M161" t="s">
        <v>63</v>
      </c>
      <c r="N161" t="s">
        <v>70</v>
      </c>
    </row>
    <row r="162" spans="1:14" ht="12.75">
      <c r="A162">
        <v>200212</v>
      </c>
      <c r="B162" t="s">
        <v>72</v>
      </c>
      <c r="D162" t="s">
        <v>65</v>
      </c>
      <c r="E162">
        <v>103</v>
      </c>
      <c r="F162" t="s">
        <v>45</v>
      </c>
      <c r="G162" t="s">
        <v>27</v>
      </c>
      <c r="H162">
        <v>0</v>
      </c>
      <c r="J162">
        <v>0</v>
      </c>
      <c r="K162" s="28">
        <v>3.41</v>
      </c>
      <c r="L162">
        <v>0</v>
      </c>
      <c r="M162" t="s">
        <v>66</v>
      </c>
      <c r="N162" t="s">
        <v>70</v>
      </c>
    </row>
    <row r="163" spans="1:14" ht="12.75">
      <c r="A163">
        <v>200212</v>
      </c>
      <c r="B163" t="s">
        <v>72</v>
      </c>
      <c r="D163" t="s">
        <v>48</v>
      </c>
      <c r="E163">
        <v>103</v>
      </c>
      <c r="F163" t="s">
        <v>45</v>
      </c>
      <c r="G163" t="s">
        <v>27</v>
      </c>
      <c r="H163">
        <v>0</v>
      </c>
      <c r="J163">
        <v>0</v>
      </c>
      <c r="K163" s="28">
        <v>29.96</v>
      </c>
      <c r="L163">
        <v>0</v>
      </c>
      <c r="M163" t="s">
        <v>49</v>
      </c>
      <c r="N163" t="s">
        <v>70</v>
      </c>
    </row>
    <row r="164" spans="1:14" ht="12.75">
      <c r="A164">
        <v>200212</v>
      </c>
      <c r="B164" t="s">
        <v>72</v>
      </c>
      <c r="D164" t="s">
        <v>51</v>
      </c>
      <c r="E164">
        <v>103</v>
      </c>
      <c r="F164" t="s">
        <v>45</v>
      </c>
      <c r="G164" t="s">
        <v>27</v>
      </c>
      <c r="H164">
        <v>0</v>
      </c>
      <c r="J164">
        <v>0</v>
      </c>
      <c r="K164" s="28">
        <v>42.46</v>
      </c>
      <c r="L164">
        <v>0</v>
      </c>
      <c r="M164" t="s">
        <v>52</v>
      </c>
      <c r="N164" t="s">
        <v>70</v>
      </c>
    </row>
    <row r="165" spans="1:14" ht="12.75">
      <c r="A165">
        <v>200212</v>
      </c>
      <c r="B165" t="s">
        <v>72</v>
      </c>
      <c r="D165" t="s">
        <v>53</v>
      </c>
      <c r="E165">
        <v>103</v>
      </c>
      <c r="F165" t="s">
        <v>45</v>
      </c>
      <c r="G165" t="s">
        <v>27</v>
      </c>
      <c r="H165">
        <v>0</v>
      </c>
      <c r="J165">
        <v>0</v>
      </c>
      <c r="K165" s="28">
        <v>90.52</v>
      </c>
      <c r="L165">
        <v>0</v>
      </c>
      <c r="M165" t="s">
        <v>54</v>
      </c>
      <c r="N165" t="s">
        <v>70</v>
      </c>
    </row>
    <row r="166" spans="1:14" ht="12.75">
      <c r="A166">
        <v>200212</v>
      </c>
      <c r="B166" t="s">
        <v>72</v>
      </c>
      <c r="D166" t="s">
        <v>55</v>
      </c>
      <c r="E166">
        <v>103</v>
      </c>
      <c r="F166" t="s">
        <v>45</v>
      </c>
      <c r="G166" t="s">
        <v>27</v>
      </c>
      <c r="H166">
        <v>0</v>
      </c>
      <c r="J166">
        <v>0</v>
      </c>
      <c r="K166" s="28">
        <v>1.24</v>
      </c>
      <c r="L166">
        <v>0</v>
      </c>
      <c r="M166" t="s">
        <v>56</v>
      </c>
      <c r="N166" t="s">
        <v>70</v>
      </c>
    </row>
    <row r="167" ht="12.75">
      <c r="K167" s="29">
        <f>SUM(K104:K166)</f>
        <v>2056.8999999999996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&amp;L&amp;D&amp;C&amp;F&amp;R&amp;A</oddFooter>
  </headerFooter>
  <rowBreaks count="4" manualBreakCount="4">
    <brk id="32" max="255" man="1"/>
    <brk id="61" max="255" man="1"/>
    <brk id="93" max="255" man="1"/>
    <brk id="10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64"/>
  <sheetViews>
    <sheetView zoomScalePageLayoutView="0" workbookViewId="0" topLeftCell="A1">
      <selection activeCell="K22" activeCellId="1" sqref="K34 K22"/>
    </sheetView>
  </sheetViews>
  <sheetFormatPr defaultColWidth="9.33203125" defaultRowHeight="12.75"/>
  <cols>
    <col min="2" max="3" width="3.66015625" style="0" customWidth="1"/>
    <col min="4" max="4" width="6" style="0" customWidth="1"/>
    <col min="5" max="5" width="5.66015625" style="0" customWidth="1"/>
    <col min="9" max="9" width="3.66015625" style="0" customWidth="1"/>
    <col min="10" max="10" width="14.16015625" style="2" bestFit="1" customWidth="1"/>
    <col min="11" max="11" width="14.16015625" style="1" bestFit="1" customWidth="1"/>
    <col min="12" max="12" width="11.5" style="2" bestFit="1" customWidth="1"/>
    <col min="13" max="13" width="18.33203125" style="0" customWidth="1"/>
    <col min="14" max="14" width="14.16015625" style="0" bestFit="1" customWidth="1"/>
  </cols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  <c r="K1" s="1" t="s">
        <v>10</v>
      </c>
      <c r="L1" s="2" t="s">
        <v>11</v>
      </c>
      <c r="M1" t="s">
        <v>12</v>
      </c>
      <c r="N1" t="s">
        <v>13</v>
      </c>
    </row>
    <row r="2" spans="1:14" ht="12.75">
      <c r="A2">
        <v>101</v>
      </c>
      <c r="B2">
        <v>1</v>
      </c>
      <c r="D2" t="s">
        <v>15</v>
      </c>
      <c r="E2">
        <v>370</v>
      </c>
      <c r="F2" t="s">
        <v>20</v>
      </c>
      <c r="G2" t="s">
        <v>21</v>
      </c>
      <c r="H2">
        <v>0.0047</v>
      </c>
      <c r="J2" s="2">
        <v>75246</v>
      </c>
      <c r="K2" s="28">
        <v>353.66</v>
      </c>
      <c r="L2" s="2">
        <v>0</v>
      </c>
      <c r="M2" t="s">
        <v>18</v>
      </c>
      <c r="N2" t="s">
        <v>22</v>
      </c>
    </row>
    <row r="3" spans="1:14" ht="12.75">
      <c r="A3">
        <v>200203</v>
      </c>
      <c r="B3">
        <v>1</v>
      </c>
      <c r="D3" t="s">
        <v>15</v>
      </c>
      <c r="E3">
        <v>370</v>
      </c>
      <c r="G3" t="s">
        <v>21</v>
      </c>
      <c r="H3">
        <v>0.0047</v>
      </c>
      <c r="J3" s="2">
        <v>3560</v>
      </c>
      <c r="K3" s="28">
        <v>21.16</v>
      </c>
      <c r="L3" s="2">
        <v>0</v>
      </c>
      <c r="M3" t="s">
        <v>18</v>
      </c>
    </row>
    <row r="4" spans="1:14" ht="12.75">
      <c r="A4">
        <v>200203</v>
      </c>
      <c r="B4">
        <v>1</v>
      </c>
      <c r="D4" t="s">
        <v>15</v>
      </c>
      <c r="E4">
        <v>370</v>
      </c>
      <c r="F4" t="s">
        <v>20</v>
      </c>
      <c r="G4" t="s">
        <v>21</v>
      </c>
      <c r="H4">
        <v>0.0047</v>
      </c>
      <c r="I4" t="s">
        <v>33</v>
      </c>
      <c r="J4" s="2">
        <v>12229</v>
      </c>
      <c r="K4" s="28">
        <v>57.48</v>
      </c>
      <c r="L4" s="2">
        <v>0</v>
      </c>
      <c r="M4" t="s">
        <v>18</v>
      </c>
      <c r="N4" t="s">
        <v>22</v>
      </c>
    </row>
    <row r="5" spans="1:14" ht="12.75">
      <c r="A5">
        <v>200204</v>
      </c>
      <c r="B5">
        <v>1</v>
      </c>
      <c r="D5" t="s">
        <v>15</v>
      </c>
      <c r="E5">
        <v>370</v>
      </c>
      <c r="F5" t="s">
        <v>20</v>
      </c>
      <c r="G5" t="s">
        <v>21</v>
      </c>
      <c r="H5">
        <v>0.0047</v>
      </c>
      <c r="J5" s="2">
        <v>7874397</v>
      </c>
      <c r="K5" s="28">
        <v>37009.86</v>
      </c>
      <c r="L5" s="2">
        <v>0</v>
      </c>
      <c r="M5" t="s">
        <v>18</v>
      </c>
      <c r="N5" t="s">
        <v>22</v>
      </c>
    </row>
    <row r="6" spans="1:14" ht="12.75">
      <c r="A6">
        <v>200204</v>
      </c>
      <c r="B6">
        <v>1</v>
      </c>
      <c r="D6" t="s">
        <v>15</v>
      </c>
      <c r="E6">
        <v>370</v>
      </c>
      <c r="F6" t="s">
        <v>20</v>
      </c>
      <c r="G6" t="s">
        <v>21</v>
      </c>
      <c r="H6">
        <v>0.0047</v>
      </c>
      <c r="I6" t="s">
        <v>33</v>
      </c>
      <c r="J6" s="2">
        <v>4128</v>
      </c>
      <c r="K6" s="28">
        <v>26.96</v>
      </c>
      <c r="L6" s="2">
        <v>0</v>
      </c>
      <c r="M6" t="s">
        <v>18</v>
      </c>
      <c r="N6" t="s">
        <v>22</v>
      </c>
    </row>
    <row r="7" spans="1:14" ht="12.75">
      <c r="A7">
        <v>200205</v>
      </c>
      <c r="B7">
        <v>1</v>
      </c>
      <c r="D7" t="s">
        <v>15</v>
      </c>
      <c r="E7">
        <v>370</v>
      </c>
      <c r="F7" t="s">
        <v>20</v>
      </c>
      <c r="G7" t="s">
        <v>21</v>
      </c>
      <c r="H7">
        <v>0.0047</v>
      </c>
      <c r="J7" s="2">
        <v>7955540</v>
      </c>
      <c r="K7" s="28">
        <v>37391.43</v>
      </c>
      <c r="L7" s="2">
        <v>0</v>
      </c>
      <c r="M7" t="s">
        <v>18</v>
      </c>
      <c r="N7" t="s">
        <v>22</v>
      </c>
    </row>
    <row r="8" spans="1:14" ht="12.75">
      <c r="A8">
        <v>200205</v>
      </c>
      <c r="B8">
        <v>1</v>
      </c>
      <c r="D8" t="s">
        <v>15</v>
      </c>
      <c r="E8">
        <v>370</v>
      </c>
      <c r="F8" t="s">
        <v>20</v>
      </c>
      <c r="G8" t="s">
        <v>21</v>
      </c>
      <c r="H8">
        <v>0.0047</v>
      </c>
      <c r="I8" t="s">
        <v>41</v>
      </c>
      <c r="J8" s="2">
        <v>2340</v>
      </c>
      <c r="K8" s="28">
        <v>11</v>
      </c>
      <c r="L8" s="2">
        <v>0</v>
      </c>
      <c r="M8" t="s">
        <v>18</v>
      </c>
      <c r="N8" t="s">
        <v>22</v>
      </c>
    </row>
    <row r="9" spans="1:14" ht="12.75">
      <c r="A9">
        <v>200205</v>
      </c>
      <c r="B9">
        <v>1</v>
      </c>
      <c r="D9" t="s">
        <v>15</v>
      </c>
      <c r="E9">
        <v>370</v>
      </c>
      <c r="F9" t="s">
        <v>20</v>
      </c>
      <c r="G9" t="s">
        <v>21</v>
      </c>
      <c r="H9">
        <v>0.0047</v>
      </c>
      <c r="I9" t="s">
        <v>33</v>
      </c>
      <c r="J9" s="2">
        <v>11916</v>
      </c>
      <c r="K9" s="28">
        <v>56.02</v>
      </c>
      <c r="L9" s="2">
        <v>0</v>
      </c>
      <c r="M9" t="s">
        <v>18</v>
      </c>
      <c r="N9" t="s">
        <v>22</v>
      </c>
    </row>
    <row r="10" spans="1:14" ht="12.75">
      <c r="A10">
        <v>200206</v>
      </c>
      <c r="B10">
        <v>1</v>
      </c>
      <c r="D10" t="s">
        <v>15</v>
      </c>
      <c r="E10">
        <v>370</v>
      </c>
      <c r="F10" t="s">
        <v>20</v>
      </c>
      <c r="G10" t="s">
        <v>21</v>
      </c>
      <c r="H10">
        <v>0.0047</v>
      </c>
      <c r="J10" s="2">
        <v>4070883</v>
      </c>
      <c r="K10" s="28">
        <v>19133.23</v>
      </c>
      <c r="L10" s="2">
        <v>0</v>
      </c>
      <c r="M10" t="s">
        <v>18</v>
      </c>
      <c r="N10" t="s">
        <v>22</v>
      </c>
    </row>
    <row r="11" spans="1:14" ht="12.75">
      <c r="A11">
        <v>200207</v>
      </c>
      <c r="B11">
        <v>1</v>
      </c>
      <c r="D11" t="s">
        <v>15</v>
      </c>
      <c r="E11">
        <v>370</v>
      </c>
      <c r="F11" t="s">
        <v>20</v>
      </c>
      <c r="G11" t="s">
        <v>21</v>
      </c>
      <c r="H11">
        <v>0.0047</v>
      </c>
      <c r="J11" s="2">
        <v>9044686</v>
      </c>
      <c r="K11" s="28">
        <v>42510.26</v>
      </c>
      <c r="L11" s="2">
        <v>0</v>
      </c>
      <c r="M11" t="s">
        <v>18</v>
      </c>
      <c r="N11" t="s">
        <v>22</v>
      </c>
    </row>
    <row r="12" spans="1:14" ht="12.75">
      <c r="A12">
        <v>200207</v>
      </c>
      <c r="B12">
        <v>1</v>
      </c>
      <c r="D12" t="s">
        <v>15</v>
      </c>
      <c r="E12">
        <v>370</v>
      </c>
      <c r="F12" t="s">
        <v>20</v>
      </c>
      <c r="G12" t="s">
        <v>21</v>
      </c>
      <c r="H12">
        <v>0.0047</v>
      </c>
      <c r="I12" t="s">
        <v>33</v>
      </c>
      <c r="J12" s="2">
        <v>1281</v>
      </c>
      <c r="K12" s="28">
        <v>6.02</v>
      </c>
      <c r="L12" s="2">
        <v>0</v>
      </c>
      <c r="M12" t="s">
        <v>18</v>
      </c>
      <c r="N12" t="s">
        <v>22</v>
      </c>
    </row>
    <row r="13" spans="1:14" ht="12.75">
      <c r="A13">
        <v>200208</v>
      </c>
      <c r="B13">
        <v>1</v>
      </c>
      <c r="D13" t="s">
        <v>15</v>
      </c>
      <c r="E13">
        <v>370</v>
      </c>
      <c r="F13" t="s">
        <v>20</v>
      </c>
      <c r="G13" t="s">
        <v>21</v>
      </c>
      <c r="H13">
        <v>0.0047</v>
      </c>
      <c r="J13" s="2">
        <v>9670935</v>
      </c>
      <c r="K13" s="28">
        <v>45453.34</v>
      </c>
      <c r="L13" s="2">
        <v>0</v>
      </c>
      <c r="M13" t="s">
        <v>18</v>
      </c>
      <c r="N13" t="s">
        <v>22</v>
      </c>
    </row>
    <row r="14" spans="1:14" ht="12.75">
      <c r="A14">
        <v>200208</v>
      </c>
      <c r="B14">
        <v>1</v>
      </c>
      <c r="D14" t="s">
        <v>15</v>
      </c>
      <c r="E14">
        <v>370</v>
      </c>
      <c r="F14" t="s">
        <v>20</v>
      </c>
      <c r="G14" t="s">
        <v>21</v>
      </c>
      <c r="H14">
        <v>0.0047</v>
      </c>
      <c r="I14" t="s">
        <v>33</v>
      </c>
      <c r="J14" s="2">
        <v>-18735</v>
      </c>
      <c r="K14" s="28">
        <v>-88.06</v>
      </c>
      <c r="L14" s="2">
        <v>0</v>
      </c>
      <c r="M14" t="s">
        <v>18</v>
      </c>
      <c r="N14" t="s">
        <v>22</v>
      </c>
    </row>
    <row r="15" spans="1:14" ht="12.75">
      <c r="A15">
        <v>200209</v>
      </c>
      <c r="B15">
        <v>1</v>
      </c>
      <c r="D15" t="s">
        <v>15</v>
      </c>
      <c r="E15">
        <v>370</v>
      </c>
      <c r="F15" t="s">
        <v>20</v>
      </c>
      <c r="G15" t="s">
        <v>21</v>
      </c>
      <c r="H15">
        <v>0.0047</v>
      </c>
      <c r="J15" s="2">
        <v>8830286</v>
      </c>
      <c r="K15" s="28">
        <v>41502.47</v>
      </c>
      <c r="L15" s="2">
        <v>0</v>
      </c>
      <c r="M15" t="s">
        <v>18</v>
      </c>
      <c r="N15" t="s">
        <v>22</v>
      </c>
    </row>
    <row r="16" spans="1:14" ht="12.75">
      <c r="A16">
        <v>200209</v>
      </c>
      <c r="B16">
        <v>1</v>
      </c>
      <c r="D16" t="s">
        <v>15</v>
      </c>
      <c r="E16">
        <v>370</v>
      </c>
      <c r="F16" t="s">
        <v>20</v>
      </c>
      <c r="G16" t="s">
        <v>21</v>
      </c>
      <c r="H16">
        <v>0.0047</v>
      </c>
      <c r="I16" t="s">
        <v>33</v>
      </c>
      <c r="J16" s="2">
        <v>-44292</v>
      </c>
      <c r="K16" s="28">
        <v>-208.17</v>
      </c>
      <c r="L16" s="2">
        <v>0</v>
      </c>
      <c r="M16" t="s">
        <v>18</v>
      </c>
      <c r="N16" t="s">
        <v>22</v>
      </c>
    </row>
    <row r="17" spans="1:14" ht="12.75">
      <c r="A17">
        <v>200210</v>
      </c>
      <c r="B17">
        <v>1</v>
      </c>
      <c r="D17" t="s">
        <v>15</v>
      </c>
      <c r="E17">
        <v>370</v>
      </c>
      <c r="F17" t="s">
        <v>20</v>
      </c>
      <c r="G17" t="s">
        <v>21</v>
      </c>
      <c r="H17">
        <v>0.0047</v>
      </c>
      <c r="J17" s="2">
        <v>7958806</v>
      </c>
      <c r="K17" s="28">
        <v>37406.38</v>
      </c>
      <c r="L17" s="2">
        <v>0</v>
      </c>
      <c r="M17" t="s">
        <v>18</v>
      </c>
      <c r="N17" t="s">
        <v>22</v>
      </c>
    </row>
    <row r="18" spans="1:14" ht="12.75">
      <c r="A18">
        <v>200210</v>
      </c>
      <c r="B18">
        <v>1</v>
      </c>
      <c r="D18" t="s">
        <v>15</v>
      </c>
      <c r="E18">
        <v>370</v>
      </c>
      <c r="F18" t="s">
        <v>20</v>
      </c>
      <c r="G18" t="s">
        <v>21</v>
      </c>
      <c r="H18">
        <v>0.0047</v>
      </c>
      <c r="I18" t="s">
        <v>33</v>
      </c>
      <c r="J18" s="2">
        <v>-8571</v>
      </c>
      <c r="K18" s="28">
        <v>-34.97</v>
      </c>
      <c r="L18" s="2">
        <v>0</v>
      </c>
      <c r="M18" t="s">
        <v>18</v>
      </c>
      <c r="N18" t="s">
        <v>22</v>
      </c>
    </row>
    <row r="19" spans="1:14" ht="12.75">
      <c r="A19">
        <v>200211</v>
      </c>
      <c r="B19">
        <v>1</v>
      </c>
      <c r="D19" t="s">
        <v>15</v>
      </c>
      <c r="E19">
        <v>370</v>
      </c>
      <c r="F19" t="s">
        <v>20</v>
      </c>
      <c r="G19" t="s">
        <v>21</v>
      </c>
      <c r="H19">
        <v>0.0047</v>
      </c>
      <c r="J19" s="2">
        <v>7761771</v>
      </c>
      <c r="K19" s="28">
        <v>36480.29</v>
      </c>
      <c r="L19" s="2">
        <v>0</v>
      </c>
      <c r="M19" t="s">
        <v>18</v>
      </c>
      <c r="N19" t="s">
        <v>22</v>
      </c>
    </row>
    <row r="20" spans="1:14" ht="12.75">
      <c r="A20">
        <v>200211</v>
      </c>
      <c r="B20">
        <v>1</v>
      </c>
      <c r="D20" t="s">
        <v>15</v>
      </c>
      <c r="E20">
        <v>370</v>
      </c>
      <c r="F20" t="s">
        <v>20</v>
      </c>
      <c r="G20" t="s">
        <v>21</v>
      </c>
      <c r="H20">
        <v>0.0047</v>
      </c>
      <c r="I20" t="s">
        <v>33</v>
      </c>
      <c r="J20" s="2">
        <v>245</v>
      </c>
      <c r="K20" s="28">
        <v>1.15</v>
      </c>
      <c r="L20" s="2">
        <v>0</v>
      </c>
      <c r="M20" t="s">
        <v>18</v>
      </c>
      <c r="N20" t="s">
        <v>22</v>
      </c>
    </row>
    <row r="21" spans="1:14" ht="12.75">
      <c r="A21">
        <v>200212</v>
      </c>
      <c r="B21">
        <v>1</v>
      </c>
      <c r="D21" t="s">
        <v>15</v>
      </c>
      <c r="E21">
        <v>370</v>
      </c>
      <c r="F21" t="s">
        <v>20</v>
      </c>
      <c r="G21" t="s">
        <v>21</v>
      </c>
      <c r="H21">
        <v>0.0047</v>
      </c>
      <c r="J21" s="2">
        <v>7815526</v>
      </c>
      <c r="K21" s="28">
        <v>36733.36</v>
      </c>
      <c r="L21" s="2">
        <v>0</v>
      </c>
      <c r="M21" t="s">
        <v>18</v>
      </c>
      <c r="N21" t="s">
        <v>22</v>
      </c>
    </row>
    <row r="22" ht="12.75">
      <c r="K22" s="29">
        <f>SUM(K2:K21)</f>
        <v>333822.87</v>
      </c>
    </row>
    <row r="23" ht="12.75">
      <c r="K23" s="47"/>
    </row>
    <row r="24" spans="1:14" ht="12.75">
      <c r="A24">
        <v>200203</v>
      </c>
      <c r="B24">
        <v>1</v>
      </c>
      <c r="D24" t="s">
        <v>31</v>
      </c>
      <c r="E24">
        <v>370</v>
      </c>
      <c r="G24" t="s">
        <v>21</v>
      </c>
      <c r="H24">
        <v>0.0047</v>
      </c>
      <c r="J24" s="2">
        <v>3226</v>
      </c>
      <c r="K24" s="28">
        <v>15.74</v>
      </c>
      <c r="L24" s="2">
        <v>0</v>
      </c>
      <c r="M24" t="s">
        <v>32</v>
      </c>
    </row>
    <row r="25" spans="1:14" ht="12.75">
      <c r="A25">
        <v>200204</v>
      </c>
      <c r="B25">
        <v>1</v>
      </c>
      <c r="D25" t="s">
        <v>31</v>
      </c>
      <c r="E25">
        <v>370</v>
      </c>
      <c r="F25" t="s">
        <v>20</v>
      </c>
      <c r="G25" t="s">
        <v>21</v>
      </c>
      <c r="H25">
        <v>0.0047</v>
      </c>
      <c r="J25" s="2">
        <v>206560</v>
      </c>
      <c r="K25" s="28">
        <v>972.05</v>
      </c>
      <c r="L25" s="2">
        <v>0</v>
      </c>
      <c r="M25" t="s">
        <v>32</v>
      </c>
      <c r="N25" t="s">
        <v>22</v>
      </c>
    </row>
    <row r="26" spans="1:14" ht="12.75">
      <c r="A26">
        <v>200205</v>
      </c>
      <c r="B26">
        <v>1</v>
      </c>
      <c r="D26" t="s">
        <v>31</v>
      </c>
      <c r="E26">
        <v>370</v>
      </c>
      <c r="F26" t="s">
        <v>20</v>
      </c>
      <c r="G26" t="s">
        <v>21</v>
      </c>
      <c r="H26">
        <v>0.0047</v>
      </c>
      <c r="J26" s="2">
        <v>209580</v>
      </c>
      <c r="K26" s="28">
        <v>986.23</v>
      </c>
      <c r="L26" s="2">
        <v>0</v>
      </c>
      <c r="M26" t="s">
        <v>32</v>
      </c>
      <c r="N26" t="s">
        <v>22</v>
      </c>
    </row>
    <row r="27" spans="1:14" ht="12.75">
      <c r="A27">
        <v>200206</v>
      </c>
      <c r="B27">
        <v>1</v>
      </c>
      <c r="D27" t="s">
        <v>31</v>
      </c>
      <c r="E27">
        <v>370</v>
      </c>
      <c r="F27" t="s">
        <v>20</v>
      </c>
      <c r="G27" t="s">
        <v>21</v>
      </c>
      <c r="H27">
        <v>0.0047</v>
      </c>
      <c r="J27" s="2">
        <v>203979</v>
      </c>
      <c r="K27" s="28">
        <v>959.77</v>
      </c>
      <c r="L27" s="2">
        <v>0</v>
      </c>
      <c r="M27" t="s">
        <v>32</v>
      </c>
      <c r="N27" t="s">
        <v>22</v>
      </c>
    </row>
    <row r="28" spans="1:14" ht="12.75">
      <c r="A28">
        <v>200207</v>
      </c>
      <c r="B28">
        <v>1</v>
      </c>
      <c r="D28" t="s">
        <v>31</v>
      </c>
      <c r="E28">
        <v>370</v>
      </c>
      <c r="F28" t="s">
        <v>20</v>
      </c>
      <c r="G28" t="s">
        <v>21</v>
      </c>
      <c r="H28">
        <v>0.0047</v>
      </c>
      <c r="J28" s="2">
        <v>213286</v>
      </c>
      <c r="K28" s="28">
        <v>1003.64</v>
      </c>
      <c r="L28" s="2">
        <v>0</v>
      </c>
      <c r="M28" t="s">
        <v>32</v>
      </c>
      <c r="N28" t="s">
        <v>22</v>
      </c>
    </row>
    <row r="29" spans="1:14" ht="12.75">
      <c r="A29">
        <v>200208</v>
      </c>
      <c r="B29">
        <v>1</v>
      </c>
      <c r="D29" t="s">
        <v>31</v>
      </c>
      <c r="E29">
        <v>370</v>
      </c>
      <c r="F29" t="s">
        <v>20</v>
      </c>
      <c r="G29" t="s">
        <v>21</v>
      </c>
      <c r="H29">
        <v>0.0047</v>
      </c>
      <c r="J29" s="2">
        <v>209126</v>
      </c>
      <c r="K29" s="28">
        <v>984.08</v>
      </c>
      <c r="L29" s="2">
        <v>0</v>
      </c>
      <c r="M29" t="s">
        <v>32</v>
      </c>
      <c r="N29" t="s">
        <v>22</v>
      </c>
    </row>
    <row r="30" spans="1:14" ht="12.75">
      <c r="A30">
        <v>200209</v>
      </c>
      <c r="B30">
        <v>1</v>
      </c>
      <c r="D30" t="s">
        <v>31</v>
      </c>
      <c r="E30">
        <v>370</v>
      </c>
      <c r="F30" t="s">
        <v>20</v>
      </c>
      <c r="G30" t="s">
        <v>21</v>
      </c>
      <c r="H30">
        <v>0.0047</v>
      </c>
      <c r="J30" s="2">
        <v>209073</v>
      </c>
      <c r="K30" s="28">
        <v>983.83</v>
      </c>
      <c r="L30" s="2">
        <v>0</v>
      </c>
      <c r="M30" t="s">
        <v>32</v>
      </c>
      <c r="N30" t="s">
        <v>22</v>
      </c>
    </row>
    <row r="31" spans="1:14" ht="12.75">
      <c r="A31">
        <v>200210</v>
      </c>
      <c r="B31">
        <v>1</v>
      </c>
      <c r="D31" t="s">
        <v>31</v>
      </c>
      <c r="E31">
        <v>370</v>
      </c>
      <c r="F31" t="s">
        <v>20</v>
      </c>
      <c r="G31" t="s">
        <v>21</v>
      </c>
      <c r="H31">
        <v>0.0047</v>
      </c>
      <c r="J31" s="2">
        <v>209820</v>
      </c>
      <c r="K31" s="28">
        <v>987.35</v>
      </c>
      <c r="L31" s="2">
        <v>0</v>
      </c>
      <c r="M31" t="s">
        <v>32</v>
      </c>
      <c r="N31" t="s">
        <v>22</v>
      </c>
    </row>
    <row r="32" spans="1:14" ht="12.75">
      <c r="A32">
        <v>200211</v>
      </c>
      <c r="B32">
        <v>1</v>
      </c>
      <c r="D32" t="s">
        <v>31</v>
      </c>
      <c r="E32">
        <v>370</v>
      </c>
      <c r="F32" t="s">
        <v>20</v>
      </c>
      <c r="G32" t="s">
        <v>21</v>
      </c>
      <c r="H32">
        <v>0.0047</v>
      </c>
      <c r="J32" s="2">
        <v>210070</v>
      </c>
      <c r="K32" s="28">
        <v>988.53</v>
      </c>
      <c r="L32" s="2">
        <v>0</v>
      </c>
      <c r="M32" t="s">
        <v>32</v>
      </c>
      <c r="N32" t="s">
        <v>22</v>
      </c>
    </row>
    <row r="33" spans="1:14" ht="12.75">
      <c r="A33">
        <v>200212</v>
      </c>
      <c r="B33">
        <v>1</v>
      </c>
      <c r="D33" t="s">
        <v>31</v>
      </c>
      <c r="E33">
        <v>370</v>
      </c>
      <c r="F33" t="s">
        <v>20</v>
      </c>
      <c r="G33" t="s">
        <v>21</v>
      </c>
      <c r="H33">
        <v>0.0047</v>
      </c>
      <c r="J33" s="2">
        <v>209315</v>
      </c>
      <c r="K33" s="28">
        <v>984.98</v>
      </c>
      <c r="L33" s="2">
        <v>0</v>
      </c>
      <c r="M33" t="s">
        <v>32</v>
      </c>
      <c r="N33" t="s">
        <v>22</v>
      </c>
    </row>
    <row r="34" spans="10:11" ht="12.75">
      <c r="J34" s="4">
        <f>SUM(J2:J33)</f>
        <v>72906212</v>
      </c>
      <c r="K34" s="29">
        <f>SUM(K24:K33)</f>
        <v>8866.2</v>
      </c>
    </row>
    <row r="37" spans="1:14" ht="12.75">
      <c r="A37">
        <v>101</v>
      </c>
      <c r="B37">
        <v>1</v>
      </c>
      <c r="D37" t="s">
        <v>23</v>
      </c>
      <c r="E37">
        <v>370</v>
      </c>
      <c r="F37" t="s">
        <v>26</v>
      </c>
      <c r="G37" t="s">
        <v>21</v>
      </c>
      <c r="H37">
        <v>0.0102</v>
      </c>
      <c r="J37" s="2">
        <v>287453</v>
      </c>
      <c r="K37" s="28">
        <v>2932.03</v>
      </c>
      <c r="L37" s="2">
        <v>0</v>
      </c>
      <c r="M37" t="s">
        <v>25</v>
      </c>
      <c r="N37" t="s">
        <v>22</v>
      </c>
    </row>
    <row r="38" spans="1:14" ht="12.75">
      <c r="A38">
        <v>200203</v>
      </c>
      <c r="B38">
        <v>1</v>
      </c>
      <c r="D38" t="s">
        <v>23</v>
      </c>
      <c r="E38">
        <v>370</v>
      </c>
      <c r="G38" t="s">
        <v>21</v>
      </c>
      <c r="H38">
        <v>0.0102</v>
      </c>
      <c r="J38" s="2">
        <v>55</v>
      </c>
      <c r="K38" s="28">
        <v>2</v>
      </c>
      <c r="L38" s="2">
        <v>0</v>
      </c>
      <c r="M38" t="s">
        <v>25</v>
      </c>
    </row>
    <row r="39" spans="1:14" ht="12.75">
      <c r="A39">
        <v>200203</v>
      </c>
      <c r="B39">
        <v>1</v>
      </c>
      <c r="D39" t="s">
        <v>23</v>
      </c>
      <c r="E39">
        <v>370</v>
      </c>
      <c r="F39" t="s">
        <v>26</v>
      </c>
      <c r="G39" t="s">
        <v>21</v>
      </c>
      <c r="H39">
        <v>0.0102</v>
      </c>
      <c r="I39" t="s">
        <v>33</v>
      </c>
      <c r="J39" s="2">
        <v>-5292</v>
      </c>
      <c r="K39" s="28">
        <v>-53.97</v>
      </c>
      <c r="L39" s="2">
        <v>0</v>
      </c>
      <c r="M39" t="s">
        <v>25</v>
      </c>
      <c r="N39" t="s">
        <v>22</v>
      </c>
    </row>
    <row r="40" spans="1:14" ht="12.75">
      <c r="A40">
        <v>200204</v>
      </c>
      <c r="B40">
        <v>1</v>
      </c>
      <c r="D40" t="s">
        <v>23</v>
      </c>
      <c r="E40">
        <v>370</v>
      </c>
      <c r="F40" t="s">
        <v>26</v>
      </c>
      <c r="G40" t="s">
        <v>21</v>
      </c>
      <c r="H40">
        <v>0.0102</v>
      </c>
      <c r="J40" s="2">
        <v>22034935</v>
      </c>
      <c r="K40" s="28">
        <v>224758.86</v>
      </c>
      <c r="L40" s="2">
        <v>0</v>
      </c>
      <c r="M40" t="s">
        <v>25</v>
      </c>
      <c r="N40" t="s">
        <v>22</v>
      </c>
    </row>
    <row r="41" spans="1:14" ht="12.75">
      <c r="A41">
        <v>200204</v>
      </c>
      <c r="B41">
        <v>1</v>
      </c>
      <c r="D41" t="s">
        <v>23</v>
      </c>
      <c r="E41">
        <v>370</v>
      </c>
      <c r="F41" t="s">
        <v>26</v>
      </c>
      <c r="G41" t="s">
        <v>21</v>
      </c>
      <c r="H41">
        <v>0.0102</v>
      </c>
      <c r="I41" t="s">
        <v>33</v>
      </c>
      <c r="J41" s="2">
        <v>22466</v>
      </c>
      <c r="K41" s="28">
        <v>229.15</v>
      </c>
      <c r="L41" s="2">
        <v>0</v>
      </c>
      <c r="M41" t="s">
        <v>25</v>
      </c>
      <c r="N41" t="s">
        <v>22</v>
      </c>
    </row>
    <row r="42" spans="1:14" ht="12.75">
      <c r="A42">
        <v>200205</v>
      </c>
      <c r="B42">
        <v>1</v>
      </c>
      <c r="D42" t="s">
        <v>23</v>
      </c>
      <c r="E42">
        <v>370</v>
      </c>
      <c r="F42" t="s">
        <v>26</v>
      </c>
      <c r="G42" t="s">
        <v>21</v>
      </c>
      <c r="H42">
        <v>0.0102</v>
      </c>
      <c r="J42" s="2">
        <v>20291492</v>
      </c>
      <c r="K42" s="28">
        <v>206976.11</v>
      </c>
      <c r="L42" s="2">
        <v>0</v>
      </c>
      <c r="M42" t="s">
        <v>25</v>
      </c>
      <c r="N42" t="s">
        <v>22</v>
      </c>
    </row>
    <row r="43" spans="1:14" ht="12.75">
      <c r="A43">
        <v>200205</v>
      </c>
      <c r="B43">
        <v>1</v>
      </c>
      <c r="D43" t="s">
        <v>23</v>
      </c>
      <c r="E43">
        <v>370</v>
      </c>
      <c r="F43" t="s">
        <v>26</v>
      </c>
      <c r="G43" t="s">
        <v>21</v>
      </c>
      <c r="H43">
        <v>0.0102</v>
      </c>
      <c r="I43" t="s">
        <v>33</v>
      </c>
      <c r="J43" s="2">
        <v>5179</v>
      </c>
      <c r="K43" s="28">
        <v>52.82</v>
      </c>
      <c r="L43" s="2">
        <v>0</v>
      </c>
      <c r="M43" t="s">
        <v>25</v>
      </c>
      <c r="N43" t="s">
        <v>22</v>
      </c>
    </row>
    <row r="44" spans="1:14" ht="12.75">
      <c r="A44">
        <v>200206</v>
      </c>
      <c r="B44">
        <v>1</v>
      </c>
      <c r="D44" t="s">
        <v>23</v>
      </c>
      <c r="E44">
        <v>370</v>
      </c>
      <c r="F44" t="s">
        <v>26</v>
      </c>
      <c r="G44" t="s">
        <v>21</v>
      </c>
      <c r="H44">
        <v>0.0102</v>
      </c>
      <c r="J44" s="2">
        <v>3148757</v>
      </c>
      <c r="K44" s="28">
        <v>32117.81</v>
      </c>
      <c r="L44" s="2">
        <v>0</v>
      </c>
      <c r="M44" t="s">
        <v>25</v>
      </c>
      <c r="N44" t="s">
        <v>22</v>
      </c>
    </row>
    <row r="45" spans="1:14" ht="12.75">
      <c r="A45">
        <v>200207</v>
      </c>
      <c r="B45">
        <v>1</v>
      </c>
      <c r="D45" t="s">
        <v>23</v>
      </c>
      <c r="E45">
        <v>370</v>
      </c>
      <c r="F45" t="s">
        <v>26</v>
      </c>
      <c r="G45" t="s">
        <v>21</v>
      </c>
      <c r="H45">
        <v>0.0102</v>
      </c>
      <c r="J45" s="2">
        <v>29535866</v>
      </c>
      <c r="K45" s="28">
        <v>301273.6</v>
      </c>
      <c r="L45" s="2">
        <v>0</v>
      </c>
      <c r="M45" t="s">
        <v>25</v>
      </c>
      <c r="N45" t="s">
        <v>22</v>
      </c>
    </row>
    <row r="46" spans="1:14" ht="12.75">
      <c r="A46">
        <v>200207</v>
      </c>
      <c r="B46">
        <v>1</v>
      </c>
      <c r="D46" t="s">
        <v>23</v>
      </c>
      <c r="E46">
        <v>370</v>
      </c>
      <c r="F46" t="s">
        <v>26</v>
      </c>
      <c r="G46" t="s">
        <v>21</v>
      </c>
      <c r="H46">
        <v>0.0102</v>
      </c>
      <c r="I46" t="s">
        <v>33</v>
      </c>
      <c r="J46" s="2">
        <v>6244</v>
      </c>
      <c r="K46" s="28">
        <v>64</v>
      </c>
      <c r="L46" s="2">
        <v>0</v>
      </c>
      <c r="M46" t="s">
        <v>25</v>
      </c>
      <c r="N46" t="s">
        <v>22</v>
      </c>
    </row>
    <row r="47" spans="1:14" ht="12.75">
      <c r="A47">
        <v>200208</v>
      </c>
      <c r="B47">
        <v>1</v>
      </c>
      <c r="D47" t="s">
        <v>23</v>
      </c>
      <c r="E47">
        <v>370</v>
      </c>
      <c r="F47" t="s">
        <v>26</v>
      </c>
      <c r="G47" t="s">
        <v>21</v>
      </c>
      <c r="H47">
        <v>0.0102</v>
      </c>
      <c r="J47" s="2">
        <v>31277308</v>
      </c>
      <c r="K47" s="28">
        <v>319031.22</v>
      </c>
      <c r="L47" s="2">
        <v>0</v>
      </c>
      <c r="M47" t="s">
        <v>25</v>
      </c>
      <c r="N47" t="s">
        <v>22</v>
      </c>
    </row>
    <row r="48" spans="1:14" ht="12.75">
      <c r="A48">
        <v>200208</v>
      </c>
      <c r="B48">
        <v>1</v>
      </c>
      <c r="D48" t="s">
        <v>23</v>
      </c>
      <c r="E48">
        <v>370</v>
      </c>
      <c r="F48" t="s">
        <v>26</v>
      </c>
      <c r="G48" t="s">
        <v>21</v>
      </c>
      <c r="H48">
        <v>0.0102</v>
      </c>
      <c r="I48" t="s">
        <v>33</v>
      </c>
      <c r="J48" s="2">
        <v>16262</v>
      </c>
      <c r="K48" s="28">
        <v>165.89</v>
      </c>
      <c r="L48" s="2">
        <v>0</v>
      </c>
      <c r="M48" t="s">
        <v>25</v>
      </c>
      <c r="N48" t="s">
        <v>22</v>
      </c>
    </row>
    <row r="49" spans="1:14" ht="12.75">
      <c r="A49">
        <v>200209</v>
      </c>
      <c r="B49">
        <v>1</v>
      </c>
      <c r="D49" t="s">
        <v>23</v>
      </c>
      <c r="E49">
        <v>370</v>
      </c>
      <c r="F49" t="s">
        <v>26</v>
      </c>
      <c r="G49" t="s">
        <v>21</v>
      </c>
      <c r="H49">
        <v>0.0102</v>
      </c>
      <c r="J49" s="2">
        <v>27853356</v>
      </c>
      <c r="K49" s="28">
        <v>284107.21</v>
      </c>
      <c r="L49" s="2">
        <v>0</v>
      </c>
      <c r="M49" t="s">
        <v>25</v>
      </c>
      <c r="N49" t="s">
        <v>22</v>
      </c>
    </row>
    <row r="50" spans="1:14" ht="12.75">
      <c r="A50">
        <v>200209</v>
      </c>
      <c r="B50">
        <v>1</v>
      </c>
      <c r="D50" t="s">
        <v>23</v>
      </c>
      <c r="E50">
        <v>370</v>
      </c>
      <c r="F50" t="s">
        <v>26</v>
      </c>
      <c r="G50" t="s">
        <v>21</v>
      </c>
      <c r="H50">
        <v>0.0102</v>
      </c>
      <c r="I50" t="s">
        <v>41</v>
      </c>
      <c r="J50" s="2">
        <v>273</v>
      </c>
      <c r="K50" s="28">
        <v>2.78</v>
      </c>
      <c r="L50" s="2">
        <v>0</v>
      </c>
      <c r="M50" t="s">
        <v>25</v>
      </c>
      <c r="N50" t="s">
        <v>22</v>
      </c>
    </row>
    <row r="51" spans="1:14" ht="12.75">
      <c r="A51">
        <v>200209</v>
      </c>
      <c r="B51">
        <v>1</v>
      </c>
      <c r="D51" t="s">
        <v>23</v>
      </c>
      <c r="E51">
        <v>370</v>
      </c>
      <c r="F51" t="s">
        <v>26</v>
      </c>
      <c r="G51" t="s">
        <v>21</v>
      </c>
      <c r="H51">
        <v>0.0102</v>
      </c>
      <c r="I51" t="s">
        <v>33</v>
      </c>
      <c r="J51" s="2">
        <v>8131</v>
      </c>
      <c r="K51" s="28">
        <v>82.93</v>
      </c>
      <c r="L51" s="2">
        <v>0</v>
      </c>
      <c r="M51" t="s">
        <v>25</v>
      </c>
      <c r="N51" t="s">
        <v>22</v>
      </c>
    </row>
    <row r="52" spans="1:14" ht="12.75">
      <c r="A52">
        <v>200210</v>
      </c>
      <c r="B52">
        <v>1</v>
      </c>
      <c r="D52" t="s">
        <v>23</v>
      </c>
      <c r="E52">
        <v>370</v>
      </c>
      <c r="F52" t="s">
        <v>26</v>
      </c>
      <c r="G52" t="s">
        <v>21</v>
      </c>
      <c r="H52">
        <v>0.0102</v>
      </c>
      <c r="J52" s="2">
        <v>21978828</v>
      </c>
      <c r="K52" s="28">
        <v>224187.39</v>
      </c>
      <c r="L52" s="2">
        <v>0</v>
      </c>
      <c r="M52" t="s">
        <v>25</v>
      </c>
      <c r="N52" t="s">
        <v>22</v>
      </c>
    </row>
    <row r="53" spans="1:14" ht="12.75">
      <c r="A53">
        <v>200210</v>
      </c>
      <c r="B53">
        <v>1</v>
      </c>
      <c r="D53" t="s">
        <v>23</v>
      </c>
      <c r="E53">
        <v>370</v>
      </c>
      <c r="F53" t="s">
        <v>26</v>
      </c>
      <c r="G53" t="s">
        <v>21</v>
      </c>
      <c r="H53">
        <v>0.0102</v>
      </c>
      <c r="I53" t="s">
        <v>33</v>
      </c>
      <c r="J53" s="2">
        <v>6546</v>
      </c>
      <c r="K53" s="28">
        <v>66.78</v>
      </c>
      <c r="L53" s="2">
        <v>0</v>
      </c>
      <c r="M53" t="s">
        <v>25</v>
      </c>
      <c r="N53" t="s">
        <v>22</v>
      </c>
    </row>
    <row r="54" spans="1:14" ht="12.75">
      <c r="A54">
        <v>200211</v>
      </c>
      <c r="B54">
        <v>1</v>
      </c>
      <c r="D54" t="s">
        <v>23</v>
      </c>
      <c r="E54">
        <v>370</v>
      </c>
      <c r="F54" t="s">
        <v>26</v>
      </c>
      <c r="G54" t="s">
        <v>21</v>
      </c>
      <c r="H54">
        <v>0.0102</v>
      </c>
      <c r="J54" s="2">
        <v>20560511</v>
      </c>
      <c r="K54" s="28">
        <v>209720.44</v>
      </c>
      <c r="L54" s="2">
        <v>0</v>
      </c>
      <c r="M54" t="s">
        <v>25</v>
      </c>
      <c r="N54" t="s">
        <v>22</v>
      </c>
    </row>
    <row r="55" spans="1:14" ht="12.75">
      <c r="A55">
        <v>200211</v>
      </c>
      <c r="B55">
        <v>1</v>
      </c>
      <c r="D55" t="s">
        <v>23</v>
      </c>
      <c r="E55">
        <v>370</v>
      </c>
      <c r="F55" t="s">
        <v>26</v>
      </c>
      <c r="G55" t="s">
        <v>21</v>
      </c>
      <c r="H55">
        <v>0.0102</v>
      </c>
      <c r="I55" t="s">
        <v>33</v>
      </c>
      <c r="J55" s="2">
        <v>4411</v>
      </c>
      <c r="K55" s="28">
        <v>-41.9</v>
      </c>
      <c r="L55" s="2">
        <v>0</v>
      </c>
      <c r="M55" t="s">
        <v>25</v>
      </c>
      <c r="N55" t="s">
        <v>22</v>
      </c>
    </row>
    <row r="56" spans="1:14" ht="12.75">
      <c r="A56">
        <v>200212</v>
      </c>
      <c r="B56">
        <v>1</v>
      </c>
      <c r="D56" t="s">
        <v>23</v>
      </c>
      <c r="E56">
        <v>370</v>
      </c>
      <c r="F56" t="s">
        <v>26</v>
      </c>
      <c r="G56" t="s">
        <v>21</v>
      </c>
      <c r="H56">
        <v>0.0102</v>
      </c>
      <c r="J56" s="2">
        <v>21330864</v>
      </c>
      <c r="K56" s="28">
        <v>217577.22</v>
      </c>
      <c r="L56" s="2">
        <v>0</v>
      </c>
      <c r="M56" t="s">
        <v>25</v>
      </c>
      <c r="N56" t="s">
        <v>22</v>
      </c>
    </row>
    <row r="57" spans="1:14" ht="12.75">
      <c r="A57">
        <v>200212</v>
      </c>
      <c r="B57">
        <v>1</v>
      </c>
      <c r="D57" t="s">
        <v>23</v>
      </c>
      <c r="E57">
        <v>370</v>
      </c>
      <c r="F57" t="s">
        <v>26</v>
      </c>
      <c r="G57" t="s">
        <v>21</v>
      </c>
      <c r="H57">
        <v>0.0102</v>
      </c>
      <c r="I57" t="s">
        <v>33</v>
      </c>
      <c r="J57" s="2">
        <v>2621</v>
      </c>
      <c r="K57" s="28">
        <v>26.74</v>
      </c>
      <c r="L57" s="2">
        <v>0</v>
      </c>
      <c r="M57" t="s">
        <v>25</v>
      </c>
      <c r="N57" t="s">
        <v>22</v>
      </c>
    </row>
    <row r="58" spans="10:11" ht="12.75">
      <c r="J58" s="4">
        <f>SUM(J37:J57)</f>
        <v>198366266</v>
      </c>
      <c r="K58" s="29">
        <f>SUM(K37:K57)</f>
        <v>2023279.1099999996</v>
      </c>
    </row>
    <row r="61" spans="1:14" ht="12.75">
      <c r="A61">
        <v>200206</v>
      </c>
      <c r="B61">
        <v>1</v>
      </c>
      <c r="D61" t="s">
        <v>59</v>
      </c>
      <c r="E61">
        <v>360</v>
      </c>
      <c r="F61" t="s">
        <v>42</v>
      </c>
      <c r="G61" t="s">
        <v>29</v>
      </c>
      <c r="H61">
        <v>1.1891</v>
      </c>
      <c r="J61" s="2">
        <v>0</v>
      </c>
      <c r="K61" s="28">
        <v>1849.05</v>
      </c>
      <c r="L61" s="2">
        <v>1555</v>
      </c>
      <c r="M61" t="s">
        <v>61</v>
      </c>
      <c r="N61" t="s">
        <v>22</v>
      </c>
    </row>
    <row r="62" spans="1:14" ht="12.75">
      <c r="A62">
        <v>200207</v>
      </c>
      <c r="B62">
        <v>1</v>
      </c>
      <c r="D62" t="s">
        <v>59</v>
      </c>
      <c r="E62">
        <v>360</v>
      </c>
      <c r="F62" t="s">
        <v>42</v>
      </c>
      <c r="G62" t="s">
        <v>29</v>
      </c>
      <c r="H62">
        <v>1.1891</v>
      </c>
      <c r="J62" s="2">
        <v>0</v>
      </c>
      <c r="K62" s="28">
        <v>1849.05</v>
      </c>
      <c r="L62" s="2">
        <v>1555</v>
      </c>
      <c r="M62" t="s">
        <v>61</v>
      </c>
      <c r="N62" t="s">
        <v>22</v>
      </c>
    </row>
    <row r="63" spans="1:14" ht="12.75">
      <c r="A63">
        <v>200208</v>
      </c>
      <c r="B63">
        <v>1</v>
      </c>
      <c r="D63" t="s">
        <v>59</v>
      </c>
      <c r="E63">
        <v>360</v>
      </c>
      <c r="F63" t="s">
        <v>42</v>
      </c>
      <c r="G63" t="s">
        <v>29</v>
      </c>
      <c r="H63">
        <v>1.1891</v>
      </c>
      <c r="J63" s="2">
        <v>0</v>
      </c>
      <c r="K63" s="28">
        <v>1849.05</v>
      </c>
      <c r="L63" s="2">
        <v>1555</v>
      </c>
      <c r="M63" t="s">
        <v>61</v>
      </c>
      <c r="N63" t="s">
        <v>22</v>
      </c>
    </row>
    <row r="64" spans="1:14" ht="12.75">
      <c r="A64">
        <v>200209</v>
      </c>
      <c r="B64">
        <v>1</v>
      </c>
      <c r="D64" t="s">
        <v>59</v>
      </c>
      <c r="E64">
        <v>360</v>
      </c>
      <c r="F64" t="s">
        <v>42</v>
      </c>
      <c r="G64" t="s">
        <v>29</v>
      </c>
      <c r="H64">
        <v>1.1891</v>
      </c>
      <c r="J64" s="2">
        <v>0</v>
      </c>
      <c r="K64" s="28">
        <v>1849.05</v>
      </c>
      <c r="L64" s="2">
        <v>1555</v>
      </c>
      <c r="M64" t="s">
        <v>61</v>
      </c>
      <c r="N64" t="s">
        <v>22</v>
      </c>
    </row>
    <row r="65" spans="1:14" ht="12.75">
      <c r="A65">
        <v>200210</v>
      </c>
      <c r="B65">
        <v>1</v>
      </c>
      <c r="D65" t="s">
        <v>59</v>
      </c>
      <c r="E65">
        <v>360</v>
      </c>
      <c r="F65" t="s">
        <v>42</v>
      </c>
      <c r="G65" t="s">
        <v>29</v>
      </c>
      <c r="H65">
        <v>1.1891</v>
      </c>
      <c r="J65" s="2">
        <v>0</v>
      </c>
      <c r="K65" s="28">
        <v>1849.05</v>
      </c>
      <c r="L65" s="2">
        <v>1555</v>
      </c>
      <c r="M65" t="s">
        <v>61</v>
      </c>
      <c r="N65" t="s">
        <v>22</v>
      </c>
    </row>
    <row r="66" spans="1:14" ht="12.75">
      <c r="A66">
        <v>200211</v>
      </c>
      <c r="B66">
        <v>1</v>
      </c>
      <c r="D66" t="s">
        <v>59</v>
      </c>
      <c r="E66">
        <v>360</v>
      </c>
      <c r="F66" t="s">
        <v>42</v>
      </c>
      <c r="G66" t="s">
        <v>29</v>
      </c>
      <c r="H66">
        <v>1.1891</v>
      </c>
      <c r="J66" s="2">
        <v>0</v>
      </c>
      <c r="K66" s="28">
        <v>1849.05</v>
      </c>
      <c r="L66" s="2">
        <v>1555</v>
      </c>
      <c r="M66" t="s">
        <v>61</v>
      </c>
      <c r="N66" t="s">
        <v>22</v>
      </c>
    </row>
    <row r="67" spans="1:14" ht="12.75">
      <c r="A67">
        <v>200212</v>
      </c>
      <c r="B67">
        <v>1</v>
      </c>
      <c r="D67" t="s">
        <v>59</v>
      </c>
      <c r="E67">
        <v>360</v>
      </c>
      <c r="F67" t="s">
        <v>42</v>
      </c>
      <c r="G67" t="s">
        <v>29</v>
      </c>
      <c r="H67">
        <v>1.1891</v>
      </c>
      <c r="J67" s="2">
        <v>0</v>
      </c>
      <c r="K67" s="28">
        <v>1849.05</v>
      </c>
      <c r="L67" s="2">
        <v>1555</v>
      </c>
      <c r="M67" t="s">
        <v>61</v>
      </c>
      <c r="N67" t="s">
        <v>22</v>
      </c>
    </row>
    <row r="68" spans="11:12" ht="12.75">
      <c r="K68" s="29">
        <f>SUM(K61:K67)</f>
        <v>12943.349999999999</v>
      </c>
      <c r="L68" s="4">
        <f>SUM(L61:L67)</f>
        <v>10885</v>
      </c>
    </row>
    <row r="71" spans="1:14" ht="12.75">
      <c r="A71">
        <v>200203</v>
      </c>
      <c r="B71">
        <v>1</v>
      </c>
      <c r="D71" t="s">
        <v>28</v>
      </c>
      <c r="E71">
        <v>360</v>
      </c>
      <c r="G71" t="s">
        <v>30</v>
      </c>
      <c r="H71">
        <v>2.0193</v>
      </c>
      <c r="J71" s="2">
        <v>1481.32</v>
      </c>
      <c r="K71" s="28">
        <v>2991.23</v>
      </c>
      <c r="L71" s="2">
        <v>0</v>
      </c>
    </row>
    <row r="72" spans="1:14" ht="12.75">
      <c r="A72">
        <v>200203</v>
      </c>
      <c r="B72">
        <v>1</v>
      </c>
      <c r="D72" t="s">
        <v>34</v>
      </c>
      <c r="E72">
        <v>360</v>
      </c>
      <c r="G72" t="s">
        <v>30</v>
      </c>
      <c r="H72">
        <v>2.0193</v>
      </c>
      <c r="J72" s="2">
        <v>40265.45</v>
      </c>
      <c r="K72" s="28">
        <v>81308.02</v>
      </c>
      <c r="L72" s="2">
        <v>0</v>
      </c>
      <c r="M72" t="s">
        <v>35</v>
      </c>
    </row>
    <row r="73" spans="1:14" ht="12.75">
      <c r="A73">
        <v>200204</v>
      </c>
      <c r="B73">
        <v>1</v>
      </c>
      <c r="D73" t="s">
        <v>34</v>
      </c>
      <c r="E73">
        <v>360</v>
      </c>
      <c r="F73" t="s">
        <v>42</v>
      </c>
      <c r="G73" t="s">
        <v>30</v>
      </c>
      <c r="H73">
        <v>2.0193</v>
      </c>
      <c r="J73" s="2">
        <v>0</v>
      </c>
      <c r="K73" s="28">
        <v>45961.44</v>
      </c>
      <c r="L73" s="2">
        <v>22761.08</v>
      </c>
      <c r="M73" t="s">
        <v>35</v>
      </c>
      <c r="N73" t="s">
        <v>22</v>
      </c>
    </row>
    <row r="74" spans="1:14" ht="12.75">
      <c r="A74">
        <v>200204</v>
      </c>
      <c r="B74">
        <v>1</v>
      </c>
      <c r="D74" t="s">
        <v>34</v>
      </c>
      <c r="E74">
        <v>360</v>
      </c>
      <c r="F74" t="s">
        <v>42</v>
      </c>
      <c r="G74" t="s">
        <v>30</v>
      </c>
      <c r="H74">
        <v>2.0193</v>
      </c>
      <c r="I74" t="s">
        <v>41</v>
      </c>
      <c r="J74" s="2">
        <v>0</v>
      </c>
      <c r="K74" s="28">
        <v>230.2</v>
      </c>
      <c r="L74" s="2">
        <v>0</v>
      </c>
      <c r="M74" t="s">
        <v>35</v>
      </c>
      <c r="N74" t="s">
        <v>22</v>
      </c>
    </row>
    <row r="75" spans="1:14" ht="12.75">
      <c r="A75">
        <v>200205</v>
      </c>
      <c r="B75">
        <v>1</v>
      </c>
      <c r="D75" t="s">
        <v>57</v>
      </c>
      <c r="E75">
        <v>360</v>
      </c>
      <c r="F75" t="s">
        <v>42</v>
      </c>
      <c r="G75" t="s">
        <v>30</v>
      </c>
      <c r="H75">
        <v>2.0193</v>
      </c>
      <c r="J75" s="2">
        <v>0</v>
      </c>
      <c r="K75" s="28">
        <v>2617.01</v>
      </c>
      <c r="L75" s="2">
        <v>1296</v>
      </c>
      <c r="N75" t="s">
        <v>22</v>
      </c>
    </row>
    <row r="76" spans="1:14" ht="12.75">
      <c r="A76">
        <v>200205</v>
      </c>
      <c r="B76">
        <v>1</v>
      </c>
      <c r="D76" t="s">
        <v>57</v>
      </c>
      <c r="E76">
        <v>360</v>
      </c>
      <c r="F76" t="s">
        <v>42</v>
      </c>
      <c r="G76" t="s">
        <v>30</v>
      </c>
      <c r="H76">
        <v>2.0193</v>
      </c>
      <c r="I76" t="s">
        <v>41</v>
      </c>
      <c r="J76" s="2">
        <v>0</v>
      </c>
      <c r="K76" s="28">
        <v>-1308.51</v>
      </c>
      <c r="L76" s="2">
        <v>0</v>
      </c>
      <c r="N76" t="s">
        <v>22</v>
      </c>
    </row>
    <row r="77" spans="1:14" ht="12.75">
      <c r="A77">
        <v>200205</v>
      </c>
      <c r="B77">
        <v>1</v>
      </c>
      <c r="D77" t="s">
        <v>34</v>
      </c>
      <c r="E77">
        <v>360</v>
      </c>
      <c r="F77" t="s">
        <v>42</v>
      </c>
      <c r="G77" t="s">
        <v>30</v>
      </c>
      <c r="H77">
        <v>2.0193</v>
      </c>
      <c r="J77" s="2">
        <v>0</v>
      </c>
      <c r="K77" s="28">
        <v>238389.67</v>
      </c>
      <c r="L77" s="2">
        <v>118055.58</v>
      </c>
      <c r="M77" t="s">
        <v>35</v>
      </c>
      <c r="N77" t="s">
        <v>22</v>
      </c>
    </row>
    <row r="78" spans="1:14" ht="12.75">
      <c r="A78">
        <v>200205</v>
      </c>
      <c r="B78">
        <v>1</v>
      </c>
      <c r="D78" t="s">
        <v>34</v>
      </c>
      <c r="E78">
        <v>360</v>
      </c>
      <c r="F78" t="s">
        <v>42</v>
      </c>
      <c r="G78" t="s">
        <v>30</v>
      </c>
      <c r="H78">
        <v>2.0193</v>
      </c>
      <c r="I78" t="s">
        <v>41</v>
      </c>
      <c r="J78" s="2">
        <v>0</v>
      </c>
      <c r="K78" s="28">
        <v>-443.92</v>
      </c>
      <c r="L78" s="2">
        <v>0</v>
      </c>
      <c r="M78" t="s">
        <v>35</v>
      </c>
      <c r="N78" t="s">
        <v>22</v>
      </c>
    </row>
    <row r="79" spans="1:14" ht="12.75">
      <c r="A79">
        <v>200205</v>
      </c>
      <c r="B79">
        <v>1</v>
      </c>
      <c r="D79" t="s">
        <v>34</v>
      </c>
      <c r="E79">
        <v>360</v>
      </c>
      <c r="F79" t="s">
        <v>42</v>
      </c>
      <c r="G79" t="s">
        <v>30</v>
      </c>
      <c r="H79">
        <v>2.0193</v>
      </c>
      <c r="I79" t="s">
        <v>33</v>
      </c>
      <c r="J79" s="2">
        <v>0</v>
      </c>
      <c r="K79" s="28">
        <v>-11421.57</v>
      </c>
      <c r="L79" s="2">
        <v>0</v>
      </c>
      <c r="M79" t="s">
        <v>35</v>
      </c>
      <c r="N79" t="s">
        <v>22</v>
      </c>
    </row>
    <row r="80" spans="1:14" ht="12.75">
      <c r="A80">
        <v>200206</v>
      </c>
      <c r="B80">
        <v>1</v>
      </c>
      <c r="D80" t="s">
        <v>68</v>
      </c>
      <c r="E80">
        <v>360</v>
      </c>
      <c r="F80" t="s">
        <v>42</v>
      </c>
      <c r="G80" t="s">
        <v>29</v>
      </c>
      <c r="H80">
        <v>2.0193</v>
      </c>
      <c r="J80" s="2">
        <v>0</v>
      </c>
      <c r="K80" s="28">
        <v>5273.56</v>
      </c>
      <c r="L80" s="2">
        <v>2611.58</v>
      </c>
      <c r="M80" t="s">
        <v>69</v>
      </c>
      <c r="N80" t="s">
        <v>22</v>
      </c>
    </row>
    <row r="81" spans="1:14" ht="12.75">
      <c r="A81">
        <v>200206</v>
      </c>
      <c r="B81">
        <v>1</v>
      </c>
      <c r="D81" t="s">
        <v>68</v>
      </c>
      <c r="E81">
        <v>360</v>
      </c>
      <c r="F81" t="s">
        <v>42</v>
      </c>
      <c r="G81" t="s">
        <v>30</v>
      </c>
      <c r="H81">
        <v>2.0193</v>
      </c>
      <c r="J81" s="2">
        <v>0</v>
      </c>
      <c r="K81" s="28">
        <v>81799.38</v>
      </c>
      <c r="L81" s="2">
        <v>40508.78</v>
      </c>
      <c r="M81" t="s">
        <v>69</v>
      </c>
      <c r="N81" t="s">
        <v>22</v>
      </c>
    </row>
    <row r="82" spans="1:14" ht="12.75">
      <c r="A82">
        <v>200206</v>
      </c>
      <c r="B82">
        <v>1</v>
      </c>
      <c r="D82" t="s">
        <v>34</v>
      </c>
      <c r="E82">
        <v>360</v>
      </c>
      <c r="F82" t="s">
        <v>42</v>
      </c>
      <c r="G82" t="s">
        <v>30</v>
      </c>
      <c r="H82">
        <v>2.0193</v>
      </c>
      <c r="J82" s="2">
        <v>0</v>
      </c>
      <c r="K82" s="28">
        <v>100273.07</v>
      </c>
      <c r="L82" s="2">
        <v>49657.3</v>
      </c>
      <c r="M82" t="s">
        <v>35</v>
      </c>
      <c r="N82" t="s">
        <v>22</v>
      </c>
    </row>
    <row r="83" spans="1:14" ht="12.75">
      <c r="A83">
        <v>200206</v>
      </c>
      <c r="B83">
        <v>1</v>
      </c>
      <c r="D83" t="s">
        <v>34</v>
      </c>
      <c r="E83">
        <v>360</v>
      </c>
      <c r="F83" t="s">
        <v>42</v>
      </c>
      <c r="G83" t="s">
        <v>30</v>
      </c>
      <c r="H83">
        <v>2.0193</v>
      </c>
      <c r="I83" t="s">
        <v>41</v>
      </c>
      <c r="J83" s="2">
        <v>0</v>
      </c>
      <c r="K83" s="28">
        <v>903.52</v>
      </c>
      <c r="L83" s="2">
        <v>447.44</v>
      </c>
      <c r="M83" t="s">
        <v>35</v>
      </c>
      <c r="N83" t="s">
        <v>22</v>
      </c>
    </row>
    <row r="84" spans="1:14" ht="12.75">
      <c r="A84">
        <v>200207</v>
      </c>
      <c r="B84">
        <v>1</v>
      </c>
      <c r="D84" t="s">
        <v>68</v>
      </c>
      <c r="E84">
        <v>360</v>
      </c>
      <c r="F84" t="s">
        <v>42</v>
      </c>
      <c r="G84" t="s">
        <v>29</v>
      </c>
      <c r="H84">
        <v>2.0193</v>
      </c>
      <c r="J84" s="2">
        <v>0</v>
      </c>
      <c r="K84" s="28">
        <v>3285.83</v>
      </c>
      <c r="L84" s="2">
        <v>1627.21</v>
      </c>
      <c r="M84" t="s">
        <v>69</v>
      </c>
      <c r="N84" t="s">
        <v>22</v>
      </c>
    </row>
    <row r="85" spans="1:14" ht="12.75">
      <c r="A85">
        <v>200207</v>
      </c>
      <c r="B85">
        <v>1</v>
      </c>
      <c r="D85" t="s">
        <v>68</v>
      </c>
      <c r="E85">
        <v>360</v>
      </c>
      <c r="F85" t="s">
        <v>42</v>
      </c>
      <c r="G85" t="s">
        <v>30</v>
      </c>
      <c r="H85">
        <v>2.0193</v>
      </c>
      <c r="J85" s="2">
        <v>0</v>
      </c>
      <c r="K85" s="28">
        <v>85463.72</v>
      </c>
      <c r="L85" s="2">
        <v>42323.44</v>
      </c>
      <c r="M85" t="s">
        <v>69</v>
      </c>
      <c r="N85" t="s">
        <v>22</v>
      </c>
    </row>
    <row r="86" spans="1:14" ht="12.75">
      <c r="A86">
        <v>200207</v>
      </c>
      <c r="B86">
        <v>1</v>
      </c>
      <c r="D86" t="s">
        <v>34</v>
      </c>
      <c r="E86">
        <v>360</v>
      </c>
      <c r="F86" t="s">
        <v>42</v>
      </c>
      <c r="G86" t="s">
        <v>29</v>
      </c>
      <c r="H86">
        <v>2.0193</v>
      </c>
      <c r="I86" t="s">
        <v>41</v>
      </c>
      <c r="J86" s="2">
        <v>0</v>
      </c>
      <c r="K86" s="28">
        <v>138.6</v>
      </c>
      <c r="L86" s="2">
        <v>68.64</v>
      </c>
      <c r="M86" t="s">
        <v>35</v>
      </c>
      <c r="N86" t="s">
        <v>22</v>
      </c>
    </row>
    <row r="87" spans="1:14" ht="12.75">
      <c r="A87">
        <v>200207</v>
      </c>
      <c r="B87">
        <v>1</v>
      </c>
      <c r="D87" t="s">
        <v>34</v>
      </c>
      <c r="E87">
        <v>360</v>
      </c>
      <c r="F87" t="s">
        <v>42</v>
      </c>
      <c r="G87" t="s">
        <v>30</v>
      </c>
      <c r="H87">
        <v>2.0193</v>
      </c>
      <c r="J87" s="2">
        <v>0</v>
      </c>
      <c r="K87" s="28">
        <v>143787.37</v>
      </c>
      <c r="L87" s="2">
        <v>71206.55</v>
      </c>
      <c r="M87" t="s">
        <v>35</v>
      </c>
      <c r="N87" t="s">
        <v>22</v>
      </c>
    </row>
    <row r="88" spans="1:14" ht="12.75">
      <c r="A88">
        <v>200208</v>
      </c>
      <c r="B88">
        <v>1</v>
      </c>
      <c r="D88" t="s">
        <v>68</v>
      </c>
      <c r="E88">
        <v>360</v>
      </c>
      <c r="F88" t="s">
        <v>42</v>
      </c>
      <c r="G88" t="s">
        <v>29</v>
      </c>
      <c r="H88">
        <v>2.0193</v>
      </c>
      <c r="J88" s="2">
        <v>0</v>
      </c>
      <c r="K88" s="28">
        <v>96155.56</v>
      </c>
      <c r="L88" s="2">
        <v>47618.27</v>
      </c>
      <c r="M88" t="s">
        <v>69</v>
      </c>
      <c r="N88" t="s">
        <v>22</v>
      </c>
    </row>
    <row r="89" spans="1:14" ht="12.75">
      <c r="A89">
        <v>200208</v>
      </c>
      <c r="B89">
        <v>1</v>
      </c>
      <c r="D89" t="s">
        <v>34</v>
      </c>
      <c r="E89">
        <v>360</v>
      </c>
      <c r="F89" t="s">
        <v>42</v>
      </c>
      <c r="G89" t="s">
        <v>29</v>
      </c>
      <c r="H89">
        <v>2.0193</v>
      </c>
      <c r="J89" s="2">
        <v>0</v>
      </c>
      <c r="K89" s="28">
        <v>139159.63</v>
      </c>
      <c r="L89" s="2">
        <v>68914.8</v>
      </c>
      <c r="M89" t="s">
        <v>35</v>
      </c>
      <c r="N89" t="s">
        <v>22</v>
      </c>
    </row>
    <row r="90" spans="1:14" ht="12.75">
      <c r="A90">
        <v>200208</v>
      </c>
      <c r="B90">
        <v>1</v>
      </c>
      <c r="D90" t="s">
        <v>34</v>
      </c>
      <c r="E90">
        <v>360</v>
      </c>
      <c r="F90" t="s">
        <v>42</v>
      </c>
      <c r="G90" t="s">
        <v>30</v>
      </c>
      <c r="H90">
        <v>2.0193</v>
      </c>
      <c r="J90" s="2">
        <v>0</v>
      </c>
      <c r="K90" s="28">
        <v>6309.91</v>
      </c>
      <c r="L90" s="2">
        <v>3124.8</v>
      </c>
      <c r="M90" t="s">
        <v>35</v>
      </c>
      <c r="N90" t="s">
        <v>22</v>
      </c>
    </row>
    <row r="91" spans="1:14" ht="12.75">
      <c r="A91">
        <v>200209</v>
      </c>
      <c r="B91">
        <v>1</v>
      </c>
      <c r="D91" t="s">
        <v>68</v>
      </c>
      <c r="E91">
        <v>360</v>
      </c>
      <c r="F91" t="s">
        <v>42</v>
      </c>
      <c r="G91" t="s">
        <v>29</v>
      </c>
      <c r="H91">
        <v>2.0193</v>
      </c>
      <c r="J91" s="2">
        <v>0</v>
      </c>
      <c r="K91" s="28">
        <v>96616.8</v>
      </c>
      <c r="L91" s="2">
        <v>47846.68</v>
      </c>
      <c r="M91" t="s">
        <v>69</v>
      </c>
      <c r="N91" t="s">
        <v>22</v>
      </c>
    </row>
    <row r="92" spans="1:14" ht="12.75">
      <c r="A92">
        <v>200209</v>
      </c>
      <c r="B92">
        <v>1</v>
      </c>
      <c r="D92" t="s">
        <v>34</v>
      </c>
      <c r="E92">
        <v>360</v>
      </c>
      <c r="F92" t="s">
        <v>42</v>
      </c>
      <c r="G92" t="s">
        <v>29</v>
      </c>
      <c r="H92">
        <v>2.0193</v>
      </c>
      <c r="J92" s="2">
        <v>0</v>
      </c>
      <c r="K92" s="28">
        <v>143492.46</v>
      </c>
      <c r="L92" s="2">
        <v>71060.44</v>
      </c>
      <c r="M92" t="s">
        <v>35</v>
      </c>
      <c r="N92" t="s">
        <v>22</v>
      </c>
    </row>
    <row r="93" spans="1:14" ht="12.75">
      <c r="A93">
        <v>200209</v>
      </c>
      <c r="B93">
        <v>1</v>
      </c>
      <c r="D93" t="s">
        <v>34</v>
      </c>
      <c r="E93">
        <v>360</v>
      </c>
      <c r="F93" t="s">
        <v>42</v>
      </c>
      <c r="G93" t="s">
        <v>29</v>
      </c>
      <c r="H93">
        <v>2.0193</v>
      </c>
      <c r="I93" t="s">
        <v>41</v>
      </c>
      <c r="J93" s="2">
        <v>0</v>
      </c>
      <c r="K93" s="28">
        <v>359.11</v>
      </c>
      <c r="L93" s="2">
        <v>177.84</v>
      </c>
      <c r="M93" t="s">
        <v>35</v>
      </c>
      <c r="N93" t="s">
        <v>22</v>
      </c>
    </row>
    <row r="94" spans="1:14" ht="12.75">
      <c r="A94">
        <v>200210</v>
      </c>
      <c r="B94">
        <v>1</v>
      </c>
      <c r="D94" t="s">
        <v>68</v>
      </c>
      <c r="E94">
        <v>360</v>
      </c>
      <c r="F94" t="s">
        <v>42</v>
      </c>
      <c r="G94" t="s">
        <v>29</v>
      </c>
      <c r="H94">
        <v>2.0193</v>
      </c>
      <c r="J94" s="2">
        <v>0</v>
      </c>
      <c r="K94" s="28">
        <v>96872.35</v>
      </c>
      <c r="L94" s="2">
        <v>47973.24</v>
      </c>
      <c r="M94" t="s">
        <v>69</v>
      </c>
      <c r="N94" t="s">
        <v>22</v>
      </c>
    </row>
    <row r="95" spans="1:14" ht="12.75">
      <c r="A95">
        <v>200210</v>
      </c>
      <c r="B95">
        <v>1</v>
      </c>
      <c r="D95" t="s">
        <v>34</v>
      </c>
      <c r="E95">
        <v>360</v>
      </c>
      <c r="F95" t="s">
        <v>42</v>
      </c>
      <c r="G95" t="s">
        <v>29</v>
      </c>
      <c r="H95">
        <v>2.0193</v>
      </c>
      <c r="J95" s="2">
        <v>0</v>
      </c>
      <c r="K95" s="28">
        <v>143404.15</v>
      </c>
      <c r="L95" s="2">
        <v>71016.75</v>
      </c>
      <c r="M95" t="s">
        <v>35</v>
      </c>
      <c r="N95" t="s">
        <v>22</v>
      </c>
    </row>
    <row r="96" spans="1:14" ht="12.75">
      <c r="A96">
        <v>200210</v>
      </c>
      <c r="B96">
        <v>1</v>
      </c>
      <c r="D96" t="s">
        <v>34</v>
      </c>
      <c r="E96">
        <v>360</v>
      </c>
      <c r="F96" t="s">
        <v>42</v>
      </c>
      <c r="G96" t="s">
        <v>29</v>
      </c>
      <c r="H96">
        <v>2.0193</v>
      </c>
      <c r="I96" t="s">
        <v>41</v>
      </c>
      <c r="J96" s="2">
        <v>0</v>
      </c>
      <c r="K96" s="28">
        <v>141.03</v>
      </c>
      <c r="L96" s="2">
        <v>69.84</v>
      </c>
      <c r="M96" t="s">
        <v>35</v>
      </c>
      <c r="N96" t="s">
        <v>22</v>
      </c>
    </row>
    <row r="97" spans="1:14" ht="12.75">
      <c r="A97">
        <v>200211</v>
      </c>
      <c r="B97">
        <v>1</v>
      </c>
      <c r="D97" t="s">
        <v>68</v>
      </c>
      <c r="E97">
        <v>360</v>
      </c>
      <c r="F97" t="s">
        <v>42</v>
      </c>
      <c r="G97" t="s">
        <v>29</v>
      </c>
      <c r="H97">
        <v>2.0193</v>
      </c>
      <c r="J97" s="2">
        <v>0</v>
      </c>
      <c r="K97" s="28">
        <v>90866.04</v>
      </c>
      <c r="L97" s="2">
        <v>44998.78</v>
      </c>
      <c r="M97" t="s">
        <v>69</v>
      </c>
      <c r="N97" t="s">
        <v>22</v>
      </c>
    </row>
    <row r="98" spans="1:14" ht="12.75">
      <c r="A98">
        <v>200211</v>
      </c>
      <c r="B98">
        <v>1</v>
      </c>
      <c r="D98" t="s">
        <v>34</v>
      </c>
      <c r="E98">
        <v>360</v>
      </c>
      <c r="F98" t="s">
        <v>42</v>
      </c>
      <c r="G98" t="s">
        <v>29</v>
      </c>
      <c r="H98">
        <v>2.0193</v>
      </c>
      <c r="J98" s="2">
        <v>0</v>
      </c>
      <c r="K98" s="28">
        <v>142886.43</v>
      </c>
      <c r="L98" s="2">
        <v>70760.36</v>
      </c>
      <c r="M98" t="s">
        <v>35</v>
      </c>
      <c r="N98" t="s">
        <v>22</v>
      </c>
    </row>
    <row r="99" spans="1:14" ht="12.75">
      <c r="A99">
        <v>200212</v>
      </c>
      <c r="B99">
        <v>1</v>
      </c>
      <c r="D99" t="s">
        <v>68</v>
      </c>
      <c r="E99">
        <v>360</v>
      </c>
      <c r="F99" t="s">
        <v>42</v>
      </c>
      <c r="G99" t="s">
        <v>29</v>
      </c>
      <c r="H99">
        <v>2.0193</v>
      </c>
      <c r="J99" s="2">
        <v>0</v>
      </c>
      <c r="K99" s="28">
        <v>87339.56</v>
      </c>
      <c r="L99" s="2">
        <v>43252.39</v>
      </c>
      <c r="M99" t="s">
        <v>69</v>
      </c>
      <c r="N99" t="s">
        <v>22</v>
      </c>
    </row>
    <row r="100" spans="1:14" ht="12.75">
      <c r="A100">
        <v>200212</v>
      </c>
      <c r="B100">
        <v>1</v>
      </c>
      <c r="D100" t="s">
        <v>34</v>
      </c>
      <c r="E100">
        <v>360</v>
      </c>
      <c r="F100" t="s">
        <v>42</v>
      </c>
      <c r="G100" t="s">
        <v>29</v>
      </c>
      <c r="H100">
        <v>2.0193</v>
      </c>
      <c r="J100" s="2">
        <v>0</v>
      </c>
      <c r="K100" s="28">
        <v>138356.76</v>
      </c>
      <c r="L100" s="2">
        <v>68517.13</v>
      </c>
      <c r="M100" t="s">
        <v>35</v>
      </c>
      <c r="N100" t="s">
        <v>22</v>
      </c>
    </row>
    <row r="101" spans="1:14" ht="12.75">
      <c r="A101">
        <v>200212</v>
      </c>
      <c r="B101">
        <v>1</v>
      </c>
      <c r="D101" t="s">
        <v>34</v>
      </c>
      <c r="E101">
        <v>360</v>
      </c>
      <c r="F101" t="s">
        <v>42</v>
      </c>
      <c r="G101" t="s">
        <v>29</v>
      </c>
      <c r="H101">
        <v>2.0193</v>
      </c>
      <c r="I101" t="s">
        <v>41</v>
      </c>
      <c r="J101" s="2">
        <v>0</v>
      </c>
      <c r="K101" s="28">
        <v>136.91</v>
      </c>
      <c r="L101" s="2">
        <v>67.8</v>
      </c>
      <c r="M101" t="s">
        <v>35</v>
      </c>
      <c r="N101" t="s">
        <v>22</v>
      </c>
    </row>
    <row r="102" spans="10:12" ht="12.75">
      <c r="J102" s="4">
        <f>SUM(J71:J101)</f>
        <v>41746.77</v>
      </c>
      <c r="K102" s="29">
        <f>SUM(K71:K101)</f>
        <v>1961345.32</v>
      </c>
      <c r="L102" s="4">
        <f>SUM(L71:L101)</f>
        <v>935962.7200000001</v>
      </c>
    </row>
    <row r="105" spans="1:14" ht="12.75">
      <c r="A105">
        <v>200204</v>
      </c>
      <c r="B105">
        <v>1</v>
      </c>
      <c r="D105" t="s">
        <v>44</v>
      </c>
      <c r="E105">
        <v>463</v>
      </c>
      <c r="F105" t="s">
        <v>47</v>
      </c>
      <c r="G105" t="s">
        <v>27</v>
      </c>
      <c r="H105">
        <v>0</v>
      </c>
      <c r="J105">
        <v>0</v>
      </c>
      <c r="K105" s="28">
        <v>40.11</v>
      </c>
      <c r="L105">
        <v>0</v>
      </c>
      <c r="M105" t="s">
        <v>46</v>
      </c>
      <c r="N105" t="s">
        <v>77</v>
      </c>
    </row>
    <row r="106" spans="1:14" ht="12.75">
      <c r="A106">
        <v>200204</v>
      </c>
      <c r="B106">
        <v>1</v>
      </c>
      <c r="D106" t="s">
        <v>48</v>
      </c>
      <c r="E106">
        <v>463</v>
      </c>
      <c r="F106" t="s">
        <v>50</v>
      </c>
      <c r="G106" t="s">
        <v>27</v>
      </c>
      <c r="H106">
        <v>0</v>
      </c>
      <c r="J106">
        <v>0</v>
      </c>
      <c r="K106" s="28">
        <v>13.52</v>
      </c>
      <c r="L106">
        <v>0</v>
      </c>
      <c r="M106" t="s">
        <v>49</v>
      </c>
      <c r="N106" t="s">
        <v>77</v>
      </c>
    </row>
    <row r="107" spans="1:14" ht="12.75">
      <c r="A107">
        <v>200204</v>
      </c>
      <c r="B107">
        <v>1</v>
      </c>
      <c r="D107" t="s">
        <v>51</v>
      </c>
      <c r="E107">
        <v>463</v>
      </c>
      <c r="F107" t="s">
        <v>50</v>
      </c>
      <c r="G107" t="s">
        <v>27</v>
      </c>
      <c r="H107">
        <v>0</v>
      </c>
      <c r="J107">
        <v>0</v>
      </c>
      <c r="K107" s="28">
        <v>17.68</v>
      </c>
      <c r="L107">
        <v>0</v>
      </c>
      <c r="M107" t="s">
        <v>52</v>
      </c>
      <c r="N107" t="s">
        <v>77</v>
      </c>
    </row>
    <row r="108" spans="1:14" ht="12.75">
      <c r="A108">
        <v>200204</v>
      </c>
      <c r="B108">
        <v>1</v>
      </c>
      <c r="D108" t="s">
        <v>53</v>
      </c>
      <c r="E108">
        <v>463</v>
      </c>
      <c r="F108" t="s">
        <v>47</v>
      </c>
      <c r="G108" t="s">
        <v>27</v>
      </c>
      <c r="H108">
        <v>0</v>
      </c>
      <c r="J108">
        <v>0</v>
      </c>
      <c r="K108" s="28">
        <v>57.96</v>
      </c>
      <c r="L108">
        <v>0</v>
      </c>
      <c r="M108" t="s">
        <v>54</v>
      </c>
      <c r="N108" t="s">
        <v>77</v>
      </c>
    </row>
    <row r="109" spans="1:14" ht="12.75">
      <c r="A109">
        <v>200204</v>
      </c>
      <c r="B109">
        <v>1</v>
      </c>
      <c r="D109" t="s">
        <v>55</v>
      </c>
      <c r="E109">
        <v>463</v>
      </c>
      <c r="F109" t="s">
        <v>50</v>
      </c>
      <c r="G109" t="s">
        <v>27</v>
      </c>
      <c r="H109">
        <v>0</v>
      </c>
      <c r="J109">
        <v>0</v>
      </c>
      <c r="K109" s="28">
        <v>0.52</v>
      </c>
      <c r="L109">
        <v>0</v>
      </c>
      <c r="M109" t="s">
        <v>56</v>
      </c>
      <c r="N109" t="s">
        <v>77</v>
      </c>
    </row>
    <row r="110" spans="1:14" ht="12.75">
      <c r="A110">
        <v>200205</v>
      </c>
      <c r="B110">
        <v>1</v>
      </c>
      <c r="D110" t="s">
        <v>44</v>
      </c>
      <c r="E110">
        <v>463</v>
      </c>
      <c r="F110" t="s">
        <v>47</v>
      </c>
      <c r="G110" t="s">
        <v>27</v>
      </c>
      <c r="H110">
        <v>0</v>
      </c>
      <c r="J110">
        <v>0</v>
      </c>
      <c r="K110" s="28">
        <v>44.94</v>
      </c>
      <c r="L110">
        <v>0</v>
      </c>
      <c r="M110" t="s">
        <v>46</v>
      </c>
      <c r="N110" t="s">
        <v>77</v>
      </c>
    </row>
    <row r="111" spans="1:14" ht="12.75">
      <c r="A111">
        <v>200205</v>
      </c>
      <c r="B111">
        <v>1</v>
      </c>
      <c r="D111" t="s">
        <v>62</v>
      </c>
      <c r="E111">
        <v>463</v>
      </c>
      <c r="F111" t="s">
        <v>64</v>
      </c>
      <c r="G111" t="s">
        <v>27</v>
      </c>
      <c r="H111">
        <v>0</v>
      </c>
      <c r="J111">
        <v>0</v>
      </c>
      <c r="K111" s="28">
        <v>4.6</v>
      </c>
      <c r="L111">
        <v>0</v>
      </c>
      <c r="M111" t="s">
        <v>63</v>
      </c>
      <c r="N111" t="s">
        <v>77</v>
      </c>
    </row>
    <row r="112" spans="1:14" ht="12.75">
      <c r="A112">
        <v>200205</v>
      </c>
      <c r="B112">
        <v>1</v>
      </c>
      <c r="D112" t="s">
        <v>65</v>
      </c>
      <c r="E112">
        <v>463</v>
      </c>
      <c r="F112" t="s">
        <v>67</v>
      </c>
      <c r="G112" t="s">
        <v>27</v>
      </c>
      <c r="H112">
        <v>0</v>
      </c>
      <c r="J112">
        <v>0</v>
      </c>
      <c r="K112" s="28">
        <v>3.41</v>
      </c>
      <c r="L112">
        <v>0</v>
      </c>
      <c r="M112" t="s">
        <v>66</v>
      </c>
      <c r="N112" t="s">
        <v>77</v>
      </c>
    </row>
    <row r="113" spans="1:14" ht="12.75">
      <c r="A113">
        <v>200205</v>
      </c>
      <c r="B113">
        <v>1</v>
      </c>
      <c r="D113" t="s">
        <v>48</v>
      </c>
      <c r="E113">
        <v>463</v>
      </c>
      <c r="F113" t="s">
        <v>50</v>
      </c>
      <c r="G113" t="s">
        <v>27</v>
      </c>
      <c r="H113">
        <v>0</v>
      </c>
      <c r="J113">
        <v>0</v>
      </c>
      <c r="K113" s="28">
        <v>14.95</v>
      </c>
      <c r="L113">
        <v>0</v>
      </c>
      <c r="M113" t="s">
        <v>49</v>
      </c>
      <c r="N113" t="s">
        <v>77</v>
      </c>
    </row>
    <row r="114" spans="1:14" ht="12.75">
      <c r="A114">
        <v>200205</v>
      </c>
      <c r="B114">
        <v>1</v>
      </c>
      <c r="D114" t="s">
        <v>51</v>
      </c>
      <c r="E114">
        <v>463</v>
      </c>
      <c r="F114" t="s">
        <v>50</v>
      </c>
      <c r="G114" t="s">
        <v>27</v>
      </c>
      <c r="H114">
        <v>0</v>
      </c>
      <c r="J114">
        <v>0</v>
      </c>
      <c r="K114" s="28">
        <v>18.72</v>
      </c>
      <c r="L114">
        <v>0</v>
      </c>
      <c r="M114" t="s">
        <v>52</v>
      </c>
      <c r="N114" t="s">
        <v>77</v>
      </c>
    </row>
    <row r="115" spans="1:14" ht="12.75">
      <c r="A115">
        <v>200205</v>
      </c>
      <c r="B115">
        <v>1</v>
      </c>
      <c r="D115" t="s">
        <v>53</v>
      </c>
      <c r="E115">
        <v>463</v>
      </c>
      <c r="F115" t="s">
        <v>47</v>
      </c>
      <c r="G115" t="s">
        <v>27</v>
      </c>
      <c r="H115">
        <v>0</v>
      </c>
      <c r="J115">
        <v>0</v>
      </c>
      <c r="K115" s="28">
        <v>63.07</v>
      </c>
      <c r="L115">
        <v>0</v>
      </c>
      <c r="M115" t="s">
        <v>54</v>
      </c>
      <c r="N115" t="s">
        <v>77</v>
      </c>
    </row>
    <row r="116" spans="1:14" ht="12.75">
      <c r="A116">
        <v>200205</v>
      </c>
      <c r="B116">
        <v>1</v>
      </c>
      <c r="D116" t="s">
        <v>55</v>
      </c>
      <c r="E116">
        <v>463</v>
      </c>
      <c r="F116" t="s">
        <v>50</v>
      </c>
      <c r="G116" t="s">
        <v>27</v>
      </c>
      <c r="H116">
        <v>0</v>
      </c>
      <c r="J116">
        <v>0</v>
      </c>
      <c r="K116" s="28">
        <v>0.52</v>
      </c>
      <c r="L116">
        <v>0</v>
      </c>
      <c r="M116" t="s">
        <v>56</v>
      </c>
      <c r="N116" t="s">
        <v>77</v>
      </c>
    </row>
    <row r="117" spans="1:14" ht="12.75">
      <c r="A117">
        <v>200206</v>
      </c>
      <c r="B117">
        <v>1</v>
      </c>
      <c r="D117" t="s">
        <v>44</v>
      </c>
      <c r="E117">
        <v>463</v>
      </c>
      <c r="F117" t="s">
        <v>47</v>
      </c>
      <c r="G117" t="s">
        <v>27</v>
      </c>
      <c r="H117">
        <v>0</v>
      </c>
      <c r="J117">
        <v>0</v>
      </c>
      <c r="K117" s="28">
        <v>22.05</v>
      </c>
      <c r="L117">
        <v>0</v>
      </c>
      <c r="M117" t="s">
        <v>46</v>
      </c>
      <c r="N117" t="s">
        <v>77</v>
      </c>
    </row>
    <row r="118" spans="1:14" ht="12.75">
      <c r="A118">
        <v>200206</v>
      </c>
      <c r="B118">
        <v>1</v>
      </c>
      <c r="D118" t="s">
        <v>65</v>
      </c>
      <c r="E118">
        <v>463</v>
      </c>
      <c r="F118" t="s">
        <v>67</v>
      </c>
      <c r="G118" t="s">
        <v>27</v>
      </c>
      <c r="H118">
        <v>0</v>
      </c>
      <c r="J118">
        <v>0</v>
      </c>
      <c r="K118" s="28">
        <v>0.93</v>
      </c>
      <c r="L118">
        <v>0</v>
      </c>
      <c r="M118" t="s">
        <v>66</v>
      </c>
      <c r="N118" t="s">
        <v>77</v>
      </c>
    </row>
    <row r="119" spans="1:14" ht="12.75">
      <c r="A119">
        <v>200206</v>
      </c>
      <c r="B119">
        <v>1</v>
      </c>
      <c r="D119" t="s">
        <v>48</v>
      </c>
      <c r="E119">
        <v>463</v>
      </c>
      <c r="F119" t="s">
        <v>50</v>
      </c>
      <c r="G119" t="s">
        <v>27</v>
      </c>
      <c r="H119">
        <v>0</v>
      </c>
      <c r="J119">
        <v>0</v>
      </c>
      <c r="K119" s="28">
        <v>5.85</v>
      </c>
      <c r="L119">
        <v>0</v>
      </c>
      <c r="M119" t="s">
        <v>49</v>
      </c>
      <c r="N119" t="s">
        <v>77</v>
      </c>
    </row>
    <row r="120" spans="1:14" ht="12.75">
      <c r="A120">
        <v>200206</v>
      </c>
      <c r="B120">
        <v>1</v>
      </c>
      <c r="D120" t="s">
        <v>51</v>
      </c>
      <c r="E120">
        <v>463</v>
      </c>
      <c r="F120" t="s">
        <v>50</v>
      </c>
      <c r="G120" t="s">
        <v>27</v>
      </c>
      <c r="H120">
        <v>0</v>
      </c>
      <c r="J120">
        <v>0</v>
      </c>
      <c r="K120" s="28">
        <v>8.19</v>
      </c>
      <c r="L120">
        <v>0</v>
      </c>
      <c r="M120" t="s">
        <v>52</v>
      </c>
      <c r="N120" t="s">
        <v>77</v>
      </c>
    </row>
    <row r="121" spans="1:14" ht="12.75">
      <c r="A121">
        <v>200206</v>
      </c>
      <c r="B121">
        <v>1</v>
      </c>
      <c r="D121" t="s">
        <v>53</v>
      </c>
      <c r="E121">
        <v>463</v>
      </c>
      <c r="F121" t="s">
        <v>47</v>
      </c>
      <c r="G121" t="s">
        <v>27</v>
      </c>
      <c r="H121">
        <v>0</v>
      </c>
      <c r="J121">
        <v>0</v>
      </c>
      <c r="K121" s="28">
        <v>27.93</v>
      </c>
      <c r="L121">
        <v>0</v>
      </c>
      <c r="M121" t="s">
        <v>54</v>
      </c>
      <c r="N121" t="s">
        <v>77</v>
      </c>
    </row>
    <row r="122" spans="1:14" ht="12.75">
      <c r="A122">
        <v>200207</v>
      </c>
      <c r="B122">
        <v>1</v>
      </c>
      <c r="D122" t="s">
        <v>44</v>
      </c>
      <c r="E122">
        <v>463</v>
      </c>
      <c r="F122" t="s">
        <v>47</v>
      </c>
      <c r="G122" t="s">
        <v>27</v>
      </c>
      <c r="H122">
        <v>0</v>
      </c>
      <c r="J122">
        <v>0</v>
      </c>
      <c r="K122" s="28">
        <v>53.34</v>
      </c>
      <c r="L122">
        <v>0</v>
      </c>
      <c r="M122" t="s">
        <v>46</v>
      </c>
      <c r="N122" t="s">
        <v>77</v>
      </c>
    </row>
    <row r="123" spans="1:14" ht="12.75">
      <c r="A123">
        <v>200207</v>
      </c>
      <c r="B123">
        <v>1</v>
      </c>
      <c r="D123" t="s">
        <v>62</v>
      </c>
      <c r="E123">
        <v>463</v>
      </c>
      <c r="F123" t="s">
        <v>64</v>
      </c>
      <c r="G123" t="s">
        <v>27</v>
      </c>
      <c r="H123">
        <v>0</v>
      </c>
      <c r="J123">
        <v>0</v>
      </c>
      <c r="K123" s="28">
        <v>9.2</v>
      </c>
      <c r="L123">
        <v>0</v>
      </c>
      <c r="M123" t="s">
        <v>63</v>
      </c>
      <c r="N123" t="s">
        <v>77</v>
      </c>
    </row>
    <row r="124" spans="1:14" ht="12.75">
      <c r="A124">
        <v>200207</v>
      </c>
      <c r="B124">
        <v>1</v>
      </c>
      <c r="D124" t="s">
        <v>65</v>
      </c>
      <c r="E124">
        <v>463</v>
      </c>
      <c r="F124" t="s">
        <v>67</v>
      </c>
      <c r="G124" t="s">
        <v>27</v>
      </c>
      <c r="H124">
        <v>0</v>
      </c>
      <c r="J124">
        <v>0</v>
      </c>
      <c r="K124" s="28">
        <v>5.89</v>
      </c>
      <c r="L124">
        <v>0</v>
      </c>
      <c r="M124" t="s">
        <v>66</v>
      </c>
      <c r="N124" t="s">
        <v>77</v>
      </c>
    </row>
    <row r="125" spans="1:14" ht="12.75">
      <c r="A125">
        <v>200207</v>
      </c>
      <c r="B125">
        <v>1</v>
      </c>
      <c r="D125" t="s">
        <v>48</v>
      </c>
      <c r="E125">
        <v>463</v>
      </c>
      <c r="F125" t="s">
        <v>50</v>
      </c>
      <c r="G125" t="s">
        <v>27</v>
      </c>
      <c r="H125">
        <v>0</v>
      </c>
      <c r="J125">
        <v>0</v>
      </c>
      <c r="K125" s="28">
        <v>16.64</v>
      </c>
      <c r="L125">
        <v>0</v>
      </c>
      <c r="M125" t="s">
        <v>49</v>
      </c>
      <c r="N125" t="s">
        <v>77</v>
      </c>
    </row>
    <row r="126" spans="1:14" ht="12.75">
      <c r="A126">
        <v>200207</v>
      </c>
      <c r="B126">
        <v>1</v>
      </c>
      <c r="D126" t="s">
        <v>51</v>
      </c>
      <c r="E126">
        <v>463</v>
      </c>
      <c r="F126" t="s">
        <v>50</v>
      </c>
      <c r="G126" t="s">
        <v>27</v>
      </c>
      <c r="H126">
        <v>0</v>
      </c>
      <c r="J126">
        <v>0</v>
      </c>
      <c r="K126" s="28">
        <v>22.36</v>
      </c>
      <c r="L126">
        <v>0</v>
      </c>
      <c r="M126" t="s">
        <v>52</v>
      </c>
      <c r="N126" t="s">
        <v>77</v>
      </c>
    </row>
    <row r="127" spans="1:14" ht="12.75">
      <c r="A127">
        <v>200207</v>
      </c>
      <c r="B127">
        <v>1</v>
      </c>
      <c r="D127" t="s">
        <v>53</v>
      </c>
      <c r="E127">
        <v>463</v>
      </c>
      <c r="F127" t="s">
        <v>47</v>
      </c>
      <c r="G127" t="s">
        <v>27</v>
      </c>
      <c r="H127">
        <v>0</v>
      </c>
      <c r="J127">
        <v>0</v>
      </c>
      <c r="K127" s="28">
        <v>73.92</v>
      </c>
      <c r="L127">
        <v>0</v>
      </c>
      <c r="M127" t="s">
        <v>54</v>
      </c>
      <c r="N127" t="s">
        <v>77</v>
      </c>
    </row>
    <row r="128" spans="1:14" ht="12.75">
      <c r="A128">
        <v>200207</v>
      </c>
      <c r="B128">
        <v>1</v>
      </c>
      <c r="D128" t="s">
        <v>55</v>
      </c>
      <c r="E128">
        <v>463</v>
      </c>
      <c r="F128" t="s">
        <v>50</v>
      </c>
      <c r="G128" t="s">
        <v>27</v>
      </c>
      <c r="H128">
        <v>0</v>
      </c>
      <c r="J128">
        <v>0</v>
      </c>
      <c r="K128" s="28">
        <v>0.52</v>
      </c>
      <c r="L128">
        <v>0</v>
      </c>
      <c r="M128" t="s">
        <v>56</v>
      </c>
      <c r="N128" t="s">
        <v>77</v>
      </c>
    </row>
    <row r="129" spans="1:14" ht="12.75">
      <c r="A129">
        <v>200208</v>
      </c>
      <c r="B129">
        <v>1</v>
      </c>
      <c r="D129" t="s">
        <v>44</v>
      </c>
      <c r="E129">
        <v>463</v>
      </c>
      <c r="F129" t="s">
        <v>47</v>
      </c>
      <c r="G129" t="s">
        <v>27</v>
      </c>
      <c r="H129">
        <v>0</v>
      </c>
      <c r="J129">
        <v>0</v>
      </c>
      <c r="K129" s="28">
        <v>45.02</v>
      </c>
      <c r="L129">
        <v>0</v>
      </c>
      <c r="M129" t="s">
        <v>46</v>
      </c>
      <c r="N129" t="s">
        <v>77</v>
      </c>
    </row>
    <row r="130" spans="1:14" ht="12.75">
      <c r="A130">
        <v>200208</v>
      </c>
      <c r="B130">
        <v>1</v>
      </c>
      <c r="D130" t="s">
        <v>62</v>
      </c>
      <c r="E130">
        <v>463</v>
      </c>
      <c r="F130" t="s">
        <v>64</v>
      </c>
      <c r="G130" t="s">
        <v>27</v>
      </c>
      <c r="H130">
        <v>0</v>
      </c>
      <c r="J130">
        <v>0</v>
      </c>
      <c r="K130" s="28">
        <v>4.6</v>
      </c>
      <c r="L130">
        <v>0</v>
      </c>
      <c r="M130" t="s">
        <v>63</v>
      </c>
      <c r="N130" t="s">
        <v>77</v>
      </c>
    </row>
    <row r="131" spans="1:14" ht="12.75">
      <c r="A131">
        <v>200208</v>
      </c>
      <c r="B131">
        <v>1</v>
      </c>
      <c r="D131" t="s">
        <v>65</v>
      </c>
      <c r="E131">
        <v>463</v>
      </c>
      <c r="F131" t="s">
        <v>67</v>
      </c>
      <c r="G131" t="s">
        <v>27</v>
      </c>
      <c r="H131">
        <v>0</v>
      </c>
      <c r="J131">
        <v>0</v>
      </c>
      <c r="K131" s="28">
        <v>3.41</v>
      </c>
      <c r="L131">
        <v>0</v>
      </c>
      <c r="M131" t="s">
        <v>66</v>
      </c>
      <c r="N131" t="s">
        <v>77</v>
      </c>
    </row>
    <row r="132" spans="1:14" ht="12.75">
      <c r="A132">
        <v>200208</v>
      </c>
      <c r="B132">
        <v>1</v>
      </c>
      <c r="D132" t="s">
        <v>48</v>
      </c>
      <c r="E132">
        <v>463</v>
      </c>
      <c r="F132" t="s">
        <v>50</v>
      </c>
      <c r="G132" t="s">
        <v>27</v>
      </c>
      <c r="H132">
        <v>0</v>
      </c>
      <c r="J132">
        <v>0</v>
      </c>
      <c r="K132" s="28">
        <v>13.78</v>
      </c>
      <c r="L132">
        <v>0</v>
      </c>
      <c r="M132" t="s">
        <v>49</v>
      </c>
      <c r="N132" t="s">
        <v>77</v>
      </c>
    </row>
    <row r="133" spans="1:14" ht="12.75">
      <c r="A133">
        <v>200208</v>
      </c>
      <c r="B133">
        <v>1</v>
      </c>
      <c r="D133" t="s">
        <v>51</v>
      </c>
      <c r="E133">
        <v>463</v>
      </c>
      <c r="F133" t="s">
        <v>50</v>
      </c>
      <c r="G133" t="s">
        <v>27</v>
      </c>
      <c r="H133">
        <v>0</v>
      </c>
      <c r="J133">
        <v>0</v>
      </c>
      <c r="K133" s="28">
        <v>17.68</v>
      </c>
      <c r="L133">
        <v>0</v>
      </c>
      <c r="M133" t="s">
        <v>52</v>
      </c>
      <c r="N133" t="s">
        <v>77</v>
      </c>
    </row>
    <row r="134" spans="1:14" ht="12.75">
      <c r="A134">
        <v>200208</v>
      </c>
      <c r="B134">
        <v>1</v>
      </c>
      <c r="D134" t="s">
        <v>53</v>
      </c>
      <c r="E134">
        <v>463</v>
      </c>
      <c r="F134" t="s">
        <v>47</v>
      </c>
      <c r="G134" t="s">
        <v>27</v>
      </c>
      <c r="H134">
        <v>0</v>
      </c>
      <c r="J134">
        <v>0</v>
      </c>
      <c r="K134" s="28">
        <v>62.37</v>
      </c>
      <c r="L134">
        <v>0</v>
      </c>
      <c r="M134" t="s">
        <v>54</v>
      </c>
      <c r="N134" t="s">
        <v>77</v>
      </c>
    </row>
    <row r="135" spans="1:14" ht="12.75">
      <c r="A135">
        <v>200208</v>
      </c>
      <c r="B135">
        <v>1</v>
      </c>
      <c r="D135" t="s">
        <v>55</v>
      </c>
      <c r="E135">
        <v>463</v>
      </c>
      <c r="F135" t="s">
        <v>50</v>
      </c>
      <c r="G135" t="s">
        <v>27</v>
      </c>
      <c r="H135">
        <v>0</v>
      </c>
      <c r="J135">
        <v>0</v>
      </c>
      <c r="K135" s="28">
        <v>0.52</v>
      </c>
      <c r="L135">
        <v>0</v>
      </c>
      <c r="M135" t="s">
        <v>56</v>
      </c>
      <c r="N135" t="s">
        <v>77</v>
      </c>
    </row>
    <row r="136" spans="1:14" ht="12.75">
      <c r="A136">
        <v>200209</v>
      </c>
      <c r="B136">
        <v>1</v>
      </c>
      <c r="D136" t="s">
        <v>44</v>
      </c>
      <c r="E136">
        <v>463</v>
      </c>
      <c r="F136" t="s">
        <v>47</v>
      </c>
      <c r="G136" t="s">
        <v>27</v>
      </c>
      <c r="H136">
        <v>0</v>
      </c>
      <c r="J136">
        <v>0</v>
      </c>
      <c r="K136" s="28">
        <v>44.62</v>
      </c>
      <c r="L136">
        <v>0</v>
      </c>
      <c r="M136" t="s">
        <v>46</v>
      </c>
      <c r="N136" t="s">
        <v>77</v>
      </c>
    </row>
    <row r="137" spans="1:14" ht="12.75">
      <c r="A137">
        <v>200209</v>
      </c>
      <c r="B137">
        <v>1</v>
      </c>
      <c r="D137" t="s">
        <v>62</v>
      </c>
      <c r="E137">
        <v>463</v>
      </c>
      <c r="F137" t="s">
        <v>64</v>
      </c>
      <c r="G137" t="s">
        <v>27</v>
      </c>
      <c r="H137">
        <v>0</v>
      </c>
      <c r="J137">
        <v>0</v>
      </c>
      <c r="K137" s="28">
        <v>4.6</v>
      </c>
      <c r="L137">
        <v>0</v>
      </c>
      <c r="M137" t="s">
        <v>63</v>
      </c>
      <c r="N137" t="s">
        <v>77</v>
      </c>
    </row>
    <row r="138" spans="1:14" ht="12.75">
      <c r="A138">
        <v>200209</v>
      </c>
      <c r="B138">
        <v>1</v>
      </c>
      <c r="D138" t="s">
        <v>65</v>
      </c>
      <c r="E138">
        <v>463</v>
      </c>
      <c r="F138" t="s">
        <v>67</v>
      </c>
      <c r="G138" t="s">
        <v>27</v>
      </c>
      <c r="H138">
        <v>0</v>
      </c>
      <c r="J138">
        <v>0</v>
      </c>
      <c r="K138" s="28">
        <v>3.41</v>
      </c>
      <c r="L138">
        <v>0</v>
      </c>
      <c r="M138" t="s">
        <v>66</v>
      </c>
      <c r="N138" t="s">
        <v>77</v>
      </c>
    </row>
    <row r="139" spans="1:14" ht="12.75">
      <c r="A139">
        <v>200209</v>
      </c>
      <c r="B139">
        <v>1</v>
      </c>
      <c r="D139" t="s">
        <v>48</v>
      </c>
      <c r="E139">
        <v>463</v>
      </c>
      <c r="F139" t="s">
        <v>50</v>
      </c>
      <c r="G139" t="s">
        <v>27</v>
      </c>
      <c r="H139">
        <v>0</v>
      </c>
      <c r="J139">
        <v>0</v>
      </c>
      <c r="K139" s="28">
        <v>12.15</v>
      </c>
      <c r="L139">
        <v>0</v>
      </c>
      <c r="M139" t="s">
        <v>49</v>
      </c>
      <c r="N139" t="s">
        <v>77</v>
      </c>
    </row>
    <row r="140" spans="1:14" ht="12.75">
      <c r="A140">
        <v>200209</v>
      </c>
      <c r="B140">
        <v>1</v>
      </c>
      <c r="D140" t="s">
        <v>51</v>
      </c>
      <c r="E140">
        <v>463</v>
      </c>
      <c r="F140" t="s">
        <v>50</v>
      </c>
      <c r="G140" t="s">
        <v>27</v>
      </c>
      <c r="H140">
        <v>0</v>
      </c>
      <c r="J140">
        <v>0</v>
      </c>
      <c r="K140" s="28">
        <v>17.58</v>
      </c>
      <c r="L140">
        <v>0</v>
      </c>
      <c r="M140" t="s">
        <v>52</v>
      </c>
      <c r="N140" t="s">
        <v>77</v>
      </c>
    </row>
    <row r="141" spans="1:14" ht="12.75">
      <c r="A141">
        <v>200209</v>
      </c>
      <c r="B141">
        <v>1</v>
      </c>
      <c r="D141" t="s">
        <v>53</v>
      </c>
      <c r="E141">
        <v>463</v>
      </c>
      <c r="F141" t="s">
        <v>47</v>
      </c>
      <c r="G141" t="s">
        <v>27</v>
      </c>
      <c r="H141">
        <v>0</v>
      </c>
      <c r="J141">
        <v>0</v>
      </c>
      <c r="K141" s="28">
        <v>61.75</v>
      </c>
      <c r="L141">
        <v>0</v>
      </c>
      <c r="M141" t="s">
        <v>54</v>
      </c>
      <c r="N141" t="s">
        <v>77</v>
      </c>
    </row>
    <row r="142" spans="1:14" ht="12.75">
      <c r="A142">
        <v>200209</v>
      </c>
      <c r="B142">
        <v>1</v>
      </c>
      <c r="D142" t="s">
        <v>55</v>
      </c>
      <c r="E142">
        <v>463</v>
      </c>
      <c r="F142" t="s">
        <v>50</v>
      </c>
      <c r="G142" t="s">
        <v>27</v>
      </c>
      <c r="H142">
        <v>0</v>
      </c>
      <c r="J142">
        <v>0</v>
      </c>
      <c r="K142" s="28">
        <v>0.52</v>
      </c>
      <c r="L142">
        <v>0</v>
      </c>
      <c r="M142" t="s">
        <v>56</v>
      </c>
      <c r="N142" t="s">
        <v>77</v>
      </c>
    </row>
    <row r="143" spans="1:14" ht="12.75">
      <c r="A143">
        <v>200210</v>
      </c>
      <c r="B143">
        <v>1</v>
      </c>
      <c r="D143" t="s">
        <v>44</v>
      </c>
      <c r="E143">
        <v>463</v>
      </c>
      <c r="F143" t="s">
        <v>47</v>
      </c>
      <c r="G143" t="s">
        <v>27</v>
      </c>
      <c r="H143">
        <v>0</v>
      </c>
      <c r="J143">
        <v>0</v>
      </c>
      <c r="K143" s="28">
        <v>44.6</v>
      </c>
      <c r="L143">
        <v>0</v>
      </c>
      <c r="M143" t="s">
        <v>46</v>
      </c>
      <c r="N143" t="s">
        <v>77</v>
      </c>
    </row>
    <row r="144" spans="1:14" ht="12.75">
      <c r="A144">
        <v>200210</v>
      </c>
      <c r="B144">
        <v>1</v>
      </c>
      <c r="D144" t="s">
        <v>62</v>
      </c>
      <c r="E144">
        <v>463</v>
      </c>
      <c r="F144" t="s">
        <v>64</v>
      </c>
      <c r="G144" t="s">
        <v>27</v>
      </c>
      <c r="H144">
        <v>0</v>
      </c>
      <c r="J144">
        <v>0</v>
      </c>
      <c r="K144" s="28">
        <v>4.6</v>
      </c>
      <c r="L144">
        <v>0</v>
      </c>
      <c r="M144" t="s">
        <v>63</v>
      </c>
      <c r="N144" t="s">
        <v>77</v>
      </c>
    </row>
    <row r="145" spans="1:14" ht="12.75">
      <c r="A145">
        <v>200210</v>
      </c>
      <c r="B145">
        <v>1</v>
      </c>
      <c r="D145" t="s">
        <v>65</v>
      </c>
      <c r="E145">
        <v>463</v>
      </c>
      <c r="F145" t="s">
        <v>67</v>
      </c>
      <c r="G145" t="s">
        <v>27</v>
      </c>
      <c r="H145">
        <v>0</v>
      </c>
      <c r="J145">
        <v>0</v>
      </c>
      <c r="K145" s="28">
        <v>3.41</v>
      </c>
      <c r="L145">
        <v>0</v>
      </c>
      <c r="M145" t="s">
        <v>66</v>
      </c>
      <c r="N145" t="s">
        <v>77</v>
      </c>
    </row>
    <row r="146" spans="1:14" ht="12.75">
      <c r="A146">
        <v>200210</v>
      </c>
      <c r="B146">
        <v>1</v>
      </c>
      <c r="D146" t="s">
        <v>48</v>
      </c>
      <c r="E146">
        <v>463</v>
      </c>
      <c r="F146" t="s">
        <v>50</v>
      </c>
      <c r="G146" t="s">
        <v>27</v>
      </c>
      <c r="H146">
        <v>0</v>
      </c>
      <c r="J146">
        <v>0</v>
      </c>
      <c r="K146" s="28">
        <v>12.57</v>
      </c>
      <c r="L146">
        <v>0</v>
      </c>
      <c r="M146" t="s">
        <v>49</v>
      </c>
      <c r="N146" t="s">
        <v>77</v>
      </c>
    </row>
    <row r="147" spans="1:14" ht="12.75">
      <c r="A147">
        <v>200210</v>
      </c>
      <c r="B147">
        <v>1</v>
      </c>
      <c r="D147" t="s">
        <v>51</v>
      </c>
      <c r="E147">
        <v>463</v>
      </c>
      <c r="F147" t="s">
        <v>50</v>
      </c>
      <c r="G147" t="s">
        <v>27</v>
      </c>
      <c r="H147">
        <v>0</v>
      </c>
      <c r="J147">
        <v>0</v>
      </c>
      <c r="K147" s="28">
        <v>18.13</v>
      </c>
      <c r="L147">
        <v>0</v>
      </c>
      <c r="M147" t="s">
        <v>52</v>
      </c>
      <c r="N147" t="s">
        <v>77</v>
      </c>
    </row>
    <row r="148" spans="1:14" ht="12.75">
      <c r="A148">
        <v>200210</v>
      </c>
      <c r="B148">
        <v>1</v>
      </c>
      <c r="D148" t="s">
        <v>53</v>
      </c>
      <c r="E148">
        <v>463</v>
      </c>
      <c r="F148" t="s">
        <v>47</v>
      </c>
      <c r="G148" t="s">
        <v>27</v>
      </c>
      <c r="H148">
        <v>0</v>
      </c>
      <c r="J148">
        <v>0</v>
      </c>
      <c r="K148" s="28">
        <v>62.34</v>
      </c>
      <c r="L148">
        <v>0</v>
      </c>
      <c r="M148" t="s">
        <v>54</v>
      </c>
      <c r="N148" t="s">
        <v>77</v>
      </c>
    </row>
    <row r="149" spans="1:14" ht="12.75">
      <c r="A149">
        <v>200210</v>
      </c>
      <c r="B149">
        <v>1</v>
      </c>
      <c r="D149" t="s">
        <v>55</v>
      </c>
      <c r="E149">
        <v>463</v>
      </c>
      <c r="F149" t="s">
        <v>50</v>
      </c>
      <c r="G149" t="s">
        <v>27</v>
      </c>
      <c r="H149">
        <v>0</v>
      </c>
      <c r="J149">
        <v>0</v>
      </c>
      <c r="K149" s="28">
        <v>0.52</v>
      </c>
      <c r="L149">
        <v>0</v>
      </c>
      <c r="M149" t="s">
        <v>56</v>
      </c>
      <c r="N149" t="s">
        <v>77</v>
      </c>
    </row>
    <row r="150" spans="1:14" ht="12.75">
      <c r="A150">
        <v>200211</v>
      </c>
      <c r="B150">
        <v>1</v>
      </c>
      <c r="D150" t="s">
        <v>44</v>
      </c>
      <c r="E150">
        <v>463</v>
      </c>
      <c r="F150" t="s">
        <v>47</v>
      </c>
      <c r="G150" t="s">
        <v>27</v>
      </c>
      <c r="H150">
        <v>0</v>
      </c>
      <c r="J150">
        <v>0</v>
      </c>
      <c r="K150" s="28">
        <v>43.9</v>
      </c>
      <c r="L150">
        <v>0</v>
      </c>
      <c r="M150" t="s">
        <v>46</v>
      </c>
      <c r="N150" t="s">
        <v>77</v>
      </c>
    </row>
    <row r="151" spans="1:14" ht="12.75">
      <c r="A151">
        <v>200211</v>
      </c>
      <c r="B151">
        <v>1</v>
      </c>
      <c r="D151" t="s">
        <v>62</v>
      </c>
      <c r="E151">
        <v>463</v>
      </c>
      <c r="F151" t="s">
        <v>64</v>
      </c>
      <c r="G151" t="s">
        <v>27</v>
      </c>
      <c r="H151">
        <v>0</v>
      </c>
      <c r="J151">
        <v>0</v>
      </c>
      <c r="K151" s="28">
        <v>4.6</v>
      </c>
      <c r="L151">
        <v>0</v>
      </c>
      <c r="M151" t="s">
        <v>63</v>
      </c>
      <c r="N151" t="s">
        <v>77</v>
      </c>
    </row>
    <row r="152" spans="1:14" ht="12.75">
      <c r="A152">
        <v>200211</v>
      </c>
      <c r="B152">
        <v>1</v>
      </c>
      <c r="D152" t="s">
        <v>65</v>
      </c>
      <c r="E152">
        <v>463</v>
      </c>
      <c r="F152" t="s">
        <v>67</v>
      </c>
      <c r="G152" t="s">
        <v>27</v>
      </c>
      <c r="H152">
        <v>0</v>
      </c>
      <c r="J152">
        <v>0</v>
      </c>
      <c r="K152" s="28">
        <v>3.41</v>
      </c>
      <c r="L152">
        <v>0</v>
      </c>
      <c r="M152" t="s">
        <v>66</v>
      </c>
      <c r="N152" t="s">
        <v>77</v>
      </c>
    </row>
    <row r="153" spans="1:14" ht="12.75">
      <c r="A153">
        <v>200211</v>
      </c>
      <c r="B153">
        <v>1</v>
      </c>
      <c r="D153" t="s">
        <v>48</v>
      </c>
      <c r="E153">
        <v>463</v>
      </c>
      <c r="F153" t="s">
        <v>50</v>
      </c>
      <c r="G153" t="s">
        <v>27</v>
      </c>
      <c r="H153">
        <v>0</v>
      </c>
      <c r="J153">
        <v>0</v>
      </c>
      <c r="K153" s="28">
        <v>12.35</v>
      </c>
      <c r="L153">
        <v>0</v>
      </c>
      <c r="M153" t="s">
        <v>49</v>
      </c>
      <c r="N153" t="s">
        <v>77</v>
      </c>
    </row>
    <row r="154" spans="1:14" ht="12.75">
      <c r="A154">
        <v>200211</v>
      </c>
      <c r="B154">
        <v>1</v>
      </c>
      <c r="D154" t="s">
        <v>51</v>
      </c>
      <c r="E154">
        <v>463</v>
      </c>
      <c r="F154" t="s">
        <v>50</v>
      </c>
      <c r="G154" t="s">
        <v>27</v>
      </c>
      <c r="H154">
        <v>0</v>
      </c>
      <c r="J154">
        <v>0</v>
      </c>
      <c r="K154" s="28">
        <v>17.96</v>
      </c>
      <c r="L154">
        <v>0</v>
      </c>
      <c r="M154" t="s">
        <v>52</v>
      </c>
      <c r="N154" t="s">
        <v>77</v>
      </c>
    </row>
    <row r="155" spans="1:14" ht="12.75">
      <c r="A155">
        <v>200211</v>
      </c>
      <c r="B155">
        <v>1</v>
      </c>
      <c r="D155" t="s">
        <v>53</v>
      </c>
      <c r="E155">
        <v>463</v>
      </c>
      <c r="F155" t="s">
        <v>47</v>
      </c>
      <c r="G155" t="s">
        <v>27</v>
      </c>
      <c r="H155">
        <v>0</v>
      </c>
      <c r="J155">
        <v>0</v>
      </c>
      <c r="K155" s="28">
        <v>61.32</v>
      </c>
      <c r="L155">
        <v>0</v>
      </c>
      <c r="M155" t="s">
        <v>54</v>
      </c>
      <c r="N155" t="s">
        <v>77</v>
      </c>
    </row>
    <row r="156" spans="1:14" ht="12.75">
      <c r="A156">
        <v>200211</v>
      </c>
      <c r="B156">
        <v>1</v>
      </c>
      <c r="D156" t="s">
        <v>55</v>
      </c>
      <c r="E156">
        <v>463</v>
      </c>
      <c r="F156" t="s">
        <v>50</v>
      </c>
      <c r="G156" t="s">
        <v>27</v>
      </c>
      <c r="H156">
        <v>0</v>
      </c>
      <c r="J156">
        <v>0</v>
      </c>
      <c r="K156" s="28">
        <v>0.52</v>
      </c>
      <c r="L156">
        <v>0</v>
      </c>
      <c r="M156" t="s">
        <v>56</v>
      </c>
      <c r="N156" t="s">
        <v>77</v>
      </c>
    </row>
    <row r="157" spans="1:14" ht="12.75">
      <c r="A157">
        <v>200212</v>
      </c>
      <c r="B157">
        <v>1</v>
      </c>
      <c r="D157" t="s">
        <v>44</v>
      </c>
      <c r="E157">
        <v>463</v>
      </c>
      <c r="F157" t="s">
        <v>47</v>
      </c>
      <c r="G157" t="s">
        <v>27</v>
      </c>
      <c r="H157">
        <v>0</v>
      </c>
      <c r="J157">
        <v>0</v>
      </c>
      <c r="K157" s="28">
        <v>43.89</v>
      </c>
      <c r="L157">
        <v>0</v>
      </c>
      <c r="M157" t="s">
        <v>46</v>
      </c>
      <c r="N157" t="s">
        <v>77</v>
      </c>
    </row>
    <row r="158" spans="1:14" ht="12.75">
      <c r="A158">
        <v>200212</v>
      </c>
      <c r="B158">
        <v>1</v>
      </c>
      <c r="D158" t="s">
        <v>62</v>
      </c>
      <c r="E158">
        <v>463</v>
      </c>
      <c r="F158" t="s">
        <v>64</v>
      </c>
      <c r="G158" t="s">
        <v>27</v>
      </c>
      <c r="H158">
        <v>0</v>
      </c>
      <c r="J158">
        <v>0</v>
      </c>
      <c r="K158" s="28">
        <v>4.6</v>
      </c>
      <c r="L158">
        <v>0</v>
      </c>
      <c r="M158" t="s">
        <v>63</v>
      </c>
      <c r="N158" t="s">
        <v>77</v>
      </c>
    </row>
    <row r="159" spans="1:14" ht="12.75">
      <c r="A159">
        <v>200212</v>
      </c>
      <c r="B159">
        <v>1</v>
      </c>
      <c r="D159" t="s">
        <v>65</v>
      </c>
      <c r="E159">
        <v>463</v>
      </c>
      <c r="F159" t="s">
        <v>67</v>
      </c>
      <c r="G159" t="s">
        <v>27</v>
      </c>
      <c r="H159">
        <v>0</v>
      </c>
      <c r="J159">
        <v>0</v>
      </c>
      <c r="K159" s="28">
        <v>3.41</v>
      </c>
      <c r="L159">
        <v>0</v>
      </c>
      <c r="M159" t="s">
        <v>66</v>
      </c>
      <c r="N159" t="s">
        <v>77</v>
      </c>
    </row>
    <row r="160" spans="1:14" ht="12.75">
      <c r="A160">
        <v>200212</v>
      </c>
      <c r="B160">
        <v>1</v>
      </c>
      <c r="D160" t="s">
        <v>48</v>
      </c>
      <c r="E160">
        <v>463</v>
      </c>
      <c r="F160" t="s">
        <v>50</v>
      </c>
      <c r="G160" t="s">
        <v>27</v>
      </c>
      <c r="H160">
        <v>0</v>
      </c>
      <c r="J160">
        <v>0</v>
      </c>
      <c r="K160" s="28">
        <v>12.56</v>
      </c>
      <c r="L160">
        <v>0</v>
      </c>
      <c r="M160" t="s">
        <v>49</v>
      </c>
      <c r="N160" t="s">
        <v>77</v>
      </c>
    </row>
    <row r="161" spans="1:14" ht="12.75">
      <c r="A161">
        <v>200212</v>
      </c>
      <c r="B161">
        <v>1</v>
      </c>
      <c r="D161" t="s">
        <v>51</v>
      </c>
      <c r="E161">
        <v>463</v>
      </c>
      <c r="F161" t="s">
        <v>50</v>
      </c>
      <c r="G161" t="s">
        <v>27</v>
      </c>
      <c r="H161">
        <v>0</v>
      </c>
      <c r="J161">
        <v>0</v>
      </c>
      <c r="K161" s="28">
        <v>17.81</v>
      </c>
      <c r="L161">
        <v>0</v>
      </c>
      <c r="M161" t="s">
        <v>52</v>
      </c>
      <c r="N161" t="s">
        <v>77</v>
      </c>
    </row>
    <row r="162" spans="1:14" ht="12.75">
      <c r="A162">
        <v>200212</v>
      </c>
      <c r="B162">
        <v>1</v>
      </c>
      <c r="D162" t="s">
        <v>53</v>
      </c>
      <c r="E162">
        <v>463</v>
      </c>
      <c r="F162" t="s">
        <v>47</v>
      </c>
      <c r="G162" t="s">
        <v>27</v>
      </c>
      <c r="H162">
        <v>0</v>
      </c>
      <c r="J162">
        <v>0</v>
      </c>
      <c r="K162" s="28">
        <v>61.32</v>
      </c>
      <c r="L162">
        <v>0</v>
      </c>
      <c r="M162" t="s">
        <v>54</v>
      </c>
      <c r="N162" t="s">
        <v>77</v>
      </c>
    </row>
    <row r="163" spans="1:14" ht="12.75">
      <c r="A163">
        <v>200212</v>
      </c>
      <c r="B163">
        <v>1</v>
      </c>
      <c r="D163" t="s">
        <v>55</v>
      </c>
      <c r="E163">
        <v>463</v>
      </c>
      <c r="F163" t="s">
        <v>50</v>
      </c>
      <c r="G163" t="s">
        <v>27</v>
      </c>
      <c r="H163">
        <v>0</v>
      </c>
      <c r="J163">
        <v>0</v>
      </c>
      <c r="K163" s="28">
        <v>0.52</v>
      </c>
      <c r="L163">
        <v>0</v>
      </c>
      <c r="M163" t="s">
        <v>56</v>
      </c>
      <c r="N163" t="s">
        <v>77</v>
      </c>
    </row>
    <row r="164" ht="12.75">
      <c r="K164" s="29">
        <f>SUM(K105:K163)</f>
        <v>1253.1699999999998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&amp;L&amp;D&amp;C&amp;F&amp;R&amp;A</oddFooter>
  </headerFooter>
  <rowBreaks count="3" manualBreakCount="3">
    <brk id="36" max="255" man="1"/>
    <brk id="70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Brantford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GMaldonado</dc:creator>
  <cp:keywords/>
  <dc:description/>
  <cp:lastModifiedBy>Glenda Maldonado</cp:lastModifiedBy>
  <cp:lastPrinted>2005-08-02T13:56:00Z</cp:lastPrinted>
  <dcterms:created xsi:type="dcterms:W3CDTF">2005-01-18T15:43:15Z</dcterms:created>
  <dcterms:modified xsi:type="dcterms:W3CDTF">2011-11-07T01:44:07Z</dcterms:modified>
  <cp:category/>
  <cp:version/>
  <cp:contentType/>
  <cp:contentStatus/>
</cp:coreProperties>
</file>