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9320" windowHeight="9270" activeTab="0"/>
  </bookViews>
  <sheets>
    <sheet name="PILS" sheetId="1" r:id="rId1"/>
  </sheets>
  <externalReferences>
    <externalReference r:id="rId4"/>
  </externalReferences>
  <definedNames>
    <definedName name="_xlnm.Print_Area" localSheetId="0">'PILS'!$A$3:$H$127</definedName>
    <definedName name="_xlnm.Print_Titles" localSheetId="0">'PILS'!$5:$5</definedName>
  </definedNames>
  <calcPr fullCalcOnLoad="1"/>
</workbook>
</file>

<file path=xl/sharedStrings.xml><?xml version="1.0" encoding="utf-8"?>
<sst xmlns="http://schemas.openxmlformats.org/spreadsheetml/2006/main" count="19" uniqueCount="17">
  <si>
    <t>PETERBOROUGH DISTRIBUTION INC.</t>
  </si>
  <si>
    <t>Account 1562:  Deferred PILs - carrying charges</t>
  </si>
  <si>
    <t>Opening Balance</t>
  </si>
  <si>
    <t>PILs Proxy</t>
  </si>
  <si>
    <t>PILs Billed</t>
  </si>
  <si>
    <t>True-up</t>
  </si>
  <si>
    <t>Ending Balance</t>
  </si>
  <si>
    <t>Interest Rate</t>
  </si>
  <si>
    <t>Interest Amount</t>
  </si>
  <si>
    <t>Annual Proxy</t>
  </si>
  <si>
    <t>PDI</t>
  </si>
  <si>
    <t>ANDI</t>
  </si>
  <si>
    <t>LDI</t>
  </si>
  <si>
    <t>Total</t>
  </si>
  <si>
    <t>Summary:</t>
  </si>
  <si>
    <t>True-up adj</t>
  </si>
  <si>
    <t>Interest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</si>
</sst>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\-yy;@"/>
    <numFmt numFmtId="173" formatCode="_(* #,##0_);_(* \(#,##0\);_(* &quot;-&quot;??_);_(@_)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15" fillId="24" borderId="11" xfId="0" applyFont="1" applyFill="1" applyBorder="1" applyAlignment="1">
      <alignment/>
    </xf>
    <xf numFmtId="0" fontId="15" fillId="24" borderId="11" xfId="0" applyFont="1" applyFill="1" applyBorder="1" applyAlignment="1">
      <alignment horizontal="center" wrapText="1"/>
    </xf>
    <xf numFmtId="172" fontId="0" fillId="0" borderId="0" xfId="0" applyNumberFormat="1" applyAlignment="1">
      <alignment/>
    </xf>
    <xf numFmtId="173" fontId="0" fillId="0" borderId="0" xfId="42" applyNumberFormat="1" applyFont="1" applyAlignment="1">
      <alignment/>
    </xf>
    <xf numFmtId="10" fontId="0" fillId="0" borderId="0" xfId="57" applyNumberFormat="1" applyFont="1" applyAlignment="1">
      <alignment/>
    </xf>
    <xf numFmtId="0" fontId="15" fillId="21" borderId="0" xfId="0" applyFont="1" applyFill="1" applyBorder="1" applyAlignment="1">
      <alignment horizontal="centerContinuous" wrapText="1"/>
    </xf>
    <xf numFmtId="0" fontId="15" fillId="21" borderId="10" xfId="0" applyFont="1" applyFill="1" applyBorder="1" applyAlignment="1">
      <alignment horizontal="center" wrapText="1"/>
    </xf>
    <xf numFmtId="173" fontId="15" fillId="0" borderId="0" xfId="42" applyNumberFormat="1" applyFont="1" applyBorder="1" applyAlignment="1">
      <alignment/>
    </xf>
    <xf numFmtId="173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173" fontId="0" fillId="0" borderId="10" xfId="42" applyNumberFormat="1" applyFont="1" applyBorder="1" applyAlignment="1">
      <alignment/>
    </xf>
    <xf numFmtId="10" fontId="0" fillId="0" borderId="10" xfId="57" applyNumberFormat="1" applyFont="1" applyBorder="1" applyAlignment="1">
      <alignment/>
    </xf>
    <xf numFmtId="171" fontId="0" fillId="0" borderId="0" xfId="42" applyFont="1" applyAlignment="1">
      <alignment/>
    </xf>
    <xf numFmtId="0" fontId="15" fillId="20" borderId="10" xfId="0" applyFont="1" applyFill="1" applyBorder="1" applyAlignment="1">
      <alignment/>
    </xf>
    <xf numFmtId="171" fontId="15" fillId="20" borderId="10" xfId="42" applyFont="1" applyFill="1" applyBorder="1" applyAlignment="1">
      <alignment/>
    </xf>
    <xf numFmtId="173" fontId="15" fillId="20" borderId="10" xfId="42" applyNumberFormat="1" applyFont="1" applyFill="1" applyBorder="1" applyAlignment="1">
      <alignment/>
    </xf>
    <xf numFmtId="0" fontId="0" fillId="22" borderId="0" xfId="0" applyFill="1" applyAlignment="1">
      <alignment/>
    </xf>
    <xf numFmtId="171" fontId="0" fillId="22" borderId="0" xfId="42" applyFont="1" applyFill="1" applyAlignment="1">
      <alignment/>
    </xf>
    <xf numFmtId="173" fontId="0" fillId="22" borderId="0" xfId="42" applyNumberFormat="1" applyFont="1" applyFill="1" applyAlignment="1">
      <alignment/>
    </xf>
    <xf numFmtId="173" fontId="0" fillId="22" borderId="12" xfId="42" applyNumberFormat="1" applyFont="1" applyFill="1" applyBorder="1" applyAlignment="1">
      <alignment/>
    </xf>
    <xf numFmtId="173" fontId="15" fillId="22" borderId="13" xfId="42" applyNumberFormat="1" applyFont="1" applyFill="1" applyBorder="1" applyAlignment="1">
      <alignment/>
    </xf>
    <xf numFmtId="0" fontId="15" fillId="20" borderId="0" xfId="0" applyFont="1" applyFill="1" applyAlignment="1">
      <alignment horizontal="center"/>
    </xf>
    <xf numFmtId="0" fontId="15" fillId="2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\Rates\OEB%202012\PILS\PILS%20continuit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rrent GL Balance"/>
      <sheetName val="Revised IRM Balance"/>
      <sheetName val="Carrying Charges"/>
      <sheetName val="Sheet3"/>
    </sheetNames>
    <sheetDataSet>
      <sheetData sheetId="0">
        <row r="7">
          <cell r="F7">
            <v>-1925455.4</v>
          </cell>
        </row>
      </sheetData>
      <sheetData sheetId="1">
        <row r="6">
          <cell r="F6">
            <v>527668</v>
          </cell>
        </row>
        <row r="12">
          <cell r="F12">
            <v>-568566</v>
          </cell>
        </row>
        <row r="13">
          <cell r="F13">
            <v>566</v>
          </cell>
        </row>
        <row r="18">
          <cell r="F18">
            <v>-152180</v>
          </cell>
        </row>
        <row r="19">
          <cell r="F19">
            <v>414</v>
          </cell>
        </row>
        <row r="23">
          <cell r="F23">
            <v>-131870</v>
          </cell>
        </row>
        <row r="24">
          <cell r="F24">
            <v>-189202</v>
          </cell>
        </row>
        <row r="28">
          <cell r="F28">
            <v>904352</v>
          </cell>
        </row>
        <row r="29">
          <cell r="F29">
            <v>-2750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26"/>
  <sheetViews>
    <sheetView showGridLines="0" tabSelected="1" zoomScalePageLayoutView="0" workbookViewId="0" topLeftCell="A1">
      <pane ySplit="5" topLeftCell="BM6" activePane="bottomLeft" state="frozen"/>
      <selection pane="topLeft" activeCell="A1" sqref="A1"/>
      <selection pane="bottomLeft" activeCell="B27" sqref="B27"/>
    </sheetView>
  </sheetViews>
  <sheetFormatPr defaultColWidth="9.140625" defaultRowHeight="15"/>
  <cols>
    <col min="1" max="1" width="9.7109375" style="0" bestFit="1" customWidth="1"/>
    <col min="2" max="8" width="12.7109375" style="0" customWidth="1"/>
    <col min="11" max="14" width="12.7109375" style="0" customWidth="1"/>
  </cols>
  <sheetData>
    <row r="2" spans="1:8" ht="15.75" thickBot="1">
      <c r="A2" s="1"/>
      <c r="B2" s="1"/>
      <c r="C2" s="1"/>
      <c r="D2" s="1"/>
      <c r="E2" s="1"/>
      <c r="F2" s="1"/>
      <c r="G2" s="1"/>
      <c r="H2" s="1"/>
    </row>
    <row r="3" spans="1:8" ht="15">
      <c r="A3" s="23" t="s">
        <v>0</v>
      </c>
      <c r="B3" s="23"/>
      <c r="C3" s="23"/>
      <c r="D3" s="23"/>
      <c r="E3" s="23"/>
      <c r="F3" s="23"/>
      <c r="G3" s="23"/>
      <c r="H3" s="23"/>
    </row>
    <row r="4" spans="1:8" ht="15.75" thickBot="1">
      <c r="A4" s="24" t="s">
        <v>1</v>
      </c>
      <c r="B4" s="24"/>
      <c r="C4" s="24"/>
      <c r="D4" s="24"/>
      <c r="E4" s="24"/>
      <c r="F4" s="24"/>
      <c r="G4" s="24"/>
      <c r="H4" s="24"/>
    </row>
    <row r="5" spans="1:8" ht="30.75" thickBot="1">
      <c r="A5" s="2"/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</row>
    <row r="6" spans="11:14" ht="15.75" thickBot="1">
      <c r="K6" s="1"/>
      <c r="L6" s="1"/>
      <c r="M6" s="1"/>
      <c r="N6" s="1"/>
    </row>
    <row r="7" spans="1:14" ht="15">
      <c r="A7" s="4">
        <v>37165</v>
      </c>
      <c r="B7" s="5">
        <v>0</v>
      </c>
      <c r="C7" s="5">
        <v>0</v>
      </c>
      <c r="D7" s="5"/>
      <c r="E7" s="5"/>
      <c r="F7" s="5">
        <f>SUM(B7:E7)</f>
        <v>0</v>
      </c>
      <c r="G7" s="6">
        <v>0.0725</v>
      </c>
      <c r="H7" s="5">
        <f>B7*G7/12</f>
        <v>0</v>
      </c>
      <c r="K7" s="7" t="s">
        <v>9</v>
      </c>
      <c r="L7" s="7"/>
      <c r="M7" s="7"/>
      <c r="N7" s="7"/>
    </row>
    <row r="8" spans="1:14" ht="15.75" thickBot="1">
      <c r="A8" s="4">
        <v>37196</v>
      </c>
      <c r="B8" s="5">
        <f>F7</f>
        <v>0</v>
      </c>
      <c r="C8" s="5">
        <v>0</v>
      </c>
      <c r="D8" s="5"/>
      <c r="E8" s="5"/>
      <c r="F8" s="5">
        <f aca="true" t="shared" si="0" ref="F8:F71">SUM(B8:E8)</f>
        <v>0</v>
      </c>
      <c r="G8" s="6">
        <v>0.0725</v>
      </c>
      <c r="H8" s="5">
        <f aca="true" t="shared" si="1" ref="H8:H71">B8*G8/12</f>
        <v>0</v>
      </c>
      <c r="K8" s="8" t="s">
        <v>10</v>
      </c>
      <c r="L8" s="8" t="s">
        <v>11</v>
      </c>
      <c r="M8" s="8" t="s">
        <v>12</v>
      </c>
      <c r="N8" s="8" t="s">
        <v>13</v>
      </c>
    </row>
    <row r="9" spans="1:14" ht="15">
      <c r="A9" s="4">
        <v>37226</v>
      </c>
      <c r="B9" s="5">
        <f aca="true" t="shared" si="2" ref="B9:B72">F8</f>
        <v>0</v>
      </c>
      <c r="C9" s="5">
        <f>'[1]Revised IRM Balance'!F6</f>
        <v>527668</v>
      </c>
      <c r="D9" s="5"/>
      <c r="E9" s="5"/>
      <c r="F9" s="5">
        <f t="shared" si="0"/>
        <v>527668</v>
      </c>
      <c r="G9" s="6">
        <v>0.0725</v>
      </c>
      <c r="H9" s="5">
        <f t="shared" si="1"/>
        <v>0</v>
      </c>
      <c r="J9">
        <v>2001</v>
      </c>
      <c r="K9" s="5">
        <v>519048</v>
      </c>
      <c r="L9" s="5">
        <v>2146</v>
      </c>
      <c r="M9" s="5">
        <v>6474</v>
      </c>
      <c r="N9" s="5">
        <f>SUM(K9:M9)</f>
        <v>527668</v>
      </c>
    </row>
    <row r="10" spans="1:14" ht="15">
      <c r="A10" s="4">
        <v>37257</v>
      </c>
      <c r="B10" s="5">
        <f t="shared" si="2"/>
        <v>527668</v>
      </c>
      <c r="C10" s="5">
        <v>0</v>
      </c>
      <c r="D10" s="5"/>
      <c r="E10" s="5"/>
      <c r="F10" s="5">
        <f t="shared" si="0"/>
        <v>527668</v>
      </c>
      <c r="G10" s="6">
        <v>0.0725</v>
      </c>
      <c r="H10" s="5">
        <f t="shared" si="1"/>
        <v>3187.994166666667</v>
      </c>
      <c r="J10">
        <v>2002</v>
      </c>
      <c r="K10" s="5">
        <v>2010537</v>
      </c>
      <c r="L10" s="5">
        <v>9409</v>
      </c>
      <c r="M10" s="5">
        <v>25528</v>
      </c>
      <c r="N10" s="5">
        <f>SUM(K10:M10)</f>
        <v>2045474</v>
      </c>
    </row>
    <row r="11" spans="1:14" ht="15">
      <c r="A11" s="4">
        <v>37288</v>
      </c>
      <c r="B11" s="5">
        <f t="shared" si="2"/>
        <v>527668</v>
      </c>
      <c r="C11" s="5">
        <v>0</v>
      </c>
      <c r="D11" s="5"/>
      <c r="E11" s="5"/>
      <c r="F11" s="5">
        <f t="shared" si="0"/>
        <v>527668</v>
      </c>
      <c r="G11" s="6">
        <v>0.0725</v>
      </c>
      <c r="H11" s="5">
        <f t="shared" si="1"/>
        <v>3187.994166666667</v>
      </c>
      <c r="J11">
        <v>2003</v>
      </c>
      <c r="K11" s="5">
        <f>K10/10*12</f>
        <v>2412644.4000000004</v>
      </c>
      <c r="L11" s="5">
        <f>L10/10*12</f>
        <v>11290.8</v>
      </c>
      <c r="M11" s="5">
        <f>M10/10*12</f>
        <v>30633.600000000002</v>
      </c>
      <c r="N11" s="5">
        <f>SUM(K11:M11)</f>
        <v>2454568.8000000003</v>
      </c>
    </row>
    <row r="12" spans="1:14" ht="15">
      <c r="A12" s="4">
        <v>37316</v>
      </c>
      <c r="B12" s="5">
        <f t="shared" si="2"/>
        <v>527668</v>
      </c>
      <c r="C12" s="5">
        <f aca="true" t="shared" si="3" ref="C12:C21">$N$10/10</f>
        <v>204547.4</v>
      </c>
      <c r="D12" s="5">
        <f>'[1]Current GL Balance'!$F$7/10</f>
        <v>-192545.53999999998</v>
      </c>
      <c r="E12" s="5"/>
      <c r="F12" s="5">
        <f t="shared" si="0"/>
        <v>539669.8600000001</v>
      </c>
      <c r="G12" s="6">
        <v>0.0725</v>
      </c>
      <c r="H12" s="5">
        <f t="shared" si="1"/>
        <v>3187.994166666667</v>
      </c>
      <c r="J12">
        <v>2004</v>
      </c>
      <c r="K12" s="5">
        <f>157806.25*12</f>
        <v>1893675</v>
      </c>
      <c r="L12" s="5">
        <f>755.42*12</f>
        <v>9065.039999999999</v>
      </c>
      <c r="M12" s="5">
        <f>1988.58*12</f>
        <v>23862.96</v>
      </c>
      <c r="N12" s="5">
        <f>SUM(K12:M12)</f>
        <v>1926603</v>
      </c>
    </row>
    <row r="13" spans="1:14" ht="15">
      <c r="A13" s="4">
        <v>37347</v>
      </c>
      <c r="B13" s="5">
        <f t="shared" si="2"/>
        <v>539669.8600000001</v>
      </c>
      <c r="C13" s="5">
        <f t="shared" si="3"/>
        <v>204547.4</v>
      </c>
      <c r="D13" s="5">
        <f>'[1]Current GL Balance'!$F$7/10</f>
        <v>-192545.53999999998</v>
      </c>
      <c r="E13" s="5"/>
      <c r="F13" s="5">
        <f t="shared" si="0"/>
        <v>551671.7200000002</v>
      </c>
      <c r="G13" s="6">
        <v>0.0725</v>
      </c>
      <c r="H13" s="5">
        <f t="shared" si="1"/>
        <v>3260.5054041666667</v>
      </c>
      <c r="J13">
        <v>2005</v>
      </c>
      <c r="K13" s="5">
        <v>1918486</v>
      </c>
      <c r="L13" s="5">
        <f>784.75*12</f>
        <v>9417</v>
      </c>
      <c r="M13" s="5">
        <f>2146*12</f>
        <v>25752</v>
      </c>
      <c r="N13" s="5">
        <f>SUM(K13:M13)</f>
        <v>1953655</v>
      </c>
    </row>
    <row r="14" spans="1:14" ht="15">
      <c r="A14" s="4">
        <v>37377</v>
      </c>
      <c r="B14" s="5">
        <f t="shared" si="2"/>
        <v>551671.7200000002</v>
      </c>
      <c r="C14" s="5">
        <f t="shared" si="3"/>
        <v>204547.4</v>
      </c>
      <c r="D14" s="5">
        <f>'[1]Current GL Balance'!$F$7/10</f>
        <v>-192545.53999999998</v>
      </c>
      <c r="E14" s="5"/>
      <c r="F14" s="5">
        <f t="shared" si="0"/>
        <v>563673.5800000003</v>
      </c>
      <c r="G14" s="6">
        <v>0.0725</v>
      </c>
      <c r="H14" s="5">
        <f t="shared" si="1"/>
        <v>3333.0166416666675</v>
      </c>
      <c r="K14" s="9"/>
      <c r="L14" s="9"/>
      <c r="M14" s="9"/>
      <c r="N14" s="9"/>
    </row>
    <row r="15" spans="1:8" ht="15">
      <c r="A15" s="4">
        <v>37408</v>
      </c>
      <c r="B15" s="5">
        <f t="shared" si="2"/>
        <v>563673.5800000003</v>
      </c>
      <c r="C15" s="5">
        <f t="shared" si="3"/>
        <v>204547.4</v>
      </c>
      <c r="D15" s="5">
        <f>'[1]Current GL Balance'!$F$7/10</f>
        <v>-192545.53999999998</v>
      </c>
      <c r="E15" s="5">
        <f>SUM('[1]Revised IRM Balance'!F12:F13)</f>
        <v>-568000</v>
      </c>
      <c r="F15" s="5">
        <f t="shared" si="0"/>
        <v>7675.44000000041</v>
      </c>
      <c r="G15" s="6">
        <v>0.0725</v>
      </c>
      <c r="H15" s="5">
        <f t="shared" si="1"/>
        <v>3405.5278791666683</v>
      </c>
    </row>
    <row r="16" spans="1:8" ht="15">
      <c r="A16" s="4">
        <v>37438</v>
      </c>
      <c r="B16" s="5">
        <f t="shared" si="2"/>
        <v>7675.44000000041</v>
      </c>
      <c r="C16" s="5">
        <f t="shared" si="3"/>
        <v>204547.4</v>
      </c>
      <c r="D16" s="5">
        <f>'[1]Current GL Balance'!$F$7/10</f>
        <v>-192545.53999999998</v>
      </c>
      <c r="E16" s="5"/>
      <c r="F16" s="5">
        <f t="shared" si="0"/>
        <v>19677.300000000425</v>
      </c>
      <c r="G16" s="6">
        <v>0.0725</v>
      </c>
      <c r="H16" s="5">
        <f t="shared" si="1"/>
        <v>46.372450000002466</v>
      </c>
    </row>
    <row r="17" spans="1:8" ht="15">
      <c r="A17" s="4">
        <v>37469</v>
      </c>
      <c r="B17" s="5">
        <f t="shared" si="2"/>
        <v>19677.300000000425</v>
      </c>
      <c r="C17" s="5">
        <f t="shared" si="3"/>
        <v>204547.4</v>
      </c>
      <c r="D17" s="5">
        <f>'[1]Current GL Balance'!$F$7/10</f>
        <v>-192545.53999999998</v>
      </c>
      <c r="E17" s="5"/>
      <c r="F17" s="5">
        <f t="shared" si="0"/>
        <v>31679.16000000044</v>
      </c>
      <c r="G17" s="6">
        <v>0.0725</v>
      </c>
      <c r="H17" s="5">
        <f t="shared" si="1"/>
        <v>118.88368750000257</v>
      </c>
    </row>
    <row r="18" spans="1:8" ht="15">
      <c r="A18" s="4">
        <v>37500</v>
      </c>
      <c r="B18" s="5">
        <f t="shared" si="2"/>
        <v>31679.16000000044</v>
      </c>
      <c r="C18" s="5">
        <f t="shared" si="3"/>
        <v>204547.4</v>
      </c>
      <c r="D18" s="5">
        <f>'[1]Current GL Balance'!$F$7/10</f>
        <v>-192545.53999999998</v>
      </c>
      <c r="E18" s="5"/>
      <c r="F18" s="5">
        <f t="shared" si="0"/>
        <v>43681.020000000455</v>
      </c>
      <c r="G18" s="6">
        <v>0.0725</v>
      </c>
      <c r="H18" s="5">
        <f t="shared" si="1"/>
        <v>191.39492500000264</v>
      </c>
    </row>
    <row r="19" spans="1:8" ht="15">
      <c r="A19" s="4">
        <v>37530</v>
      </c>
      <c r="B19" s="5">
        <f t="shared" si="2"/>
        <v>43681.020000000455</v>
      </c>
      <c r="C19" s="5">
        <f t="shared" si="3"/>
        <v>204547.4</v>
      </c>
      <c r="D19" s="5">
        <f>'[1]Current GL Balance'!$F$7/10</f>
        <v>-192545.53999999998</v>
      </c>
      <c r="E19" s="5"/>
      <c r="F19" s="5">
        <f t="shared" si="0"/>
        <v>55682.88000000047</v>
      </c>
      <c r="G19" s="6">
        <v>0.0725</v>
      </c>
      <c r="H19" s="5">
        <f t="shared" si="1"/>
        <v>263.9061625000027</v>
      </c>
    </row>
    <row r="20" spans="1:8" ht="15">
      <c r="A20" s="4">
        <v>37561</v>
      </c>
      <c r="B20" s="5">
        <f t="shared" si="2"/>
        <v>55682.88000000047</v>
      </c>
      <c r="C20" s="5">
        <f t="shared" si="3"/>
        <v>204547.4</v>
      </c>
      <c r="D20" s="5">
        <f>'[1]Current GL Balance'!$F$7/10</f>
        <v>-192545.53999999998</v>
      </c>
      <c r="E20" s="5"/>
      <c r="F20" s="5">
        <f t="shared" si="0"/>
        <v>67684.74000000049</v>
      </c>
      <c r="G20" s="6">
        <v>0.0725</v>
      </c>
      <c r="H20" s="5">
        <f t="shared" si="1"/>
        <v>336.41740000000283</v>
      </c>
    </row>
    <row r="21" spans="1:11" ht="15">
      <c r="A21" s="4">
        <v>37591</v>
      </c>
      <c r="B21" s="5">
        <f t="shared" si="2"/>
        <v>67684.74000000049</v>
      </c>
      <c r="C21" s="5">
        <f t="shared" si="3"/>
        <v>204547.4</v>
      </c>
      <c r="D21" s="5">
        <f>'[1]Current GL Balance'!$F$7/10</f>
        <v>-192545.53999999998</v>
      </c>
      <c r="E21" s="5"/>
      <c r="F21" s="5">
        <f t="shared" si="0"/>
        <v>79686.6000000005</v>
      </c>
      <c r="G21" s="6">
        <v>0.0725</v>
      </c>
      <c r="H21" s="5">
        <f t="shared" si="1"/>
        <v>408.9286375000029</v>
      </c>
      <c r="K21" s="10"/>
    </row>
    <row r="22" spans="1:8" ht="15">
      <c r="A22" s="4">
        <v>37622</v>
      </c>
      <c r="B22" s="5">
        <f t="shared" si="2"/>
        <v>79686.6000000005</v>
      </c>
      <c r="C22" s="5">
        <f aca="true" t="shared" si="4" ref="C22:C36">$N$11/12</f>
        <v>204547.40000000002</v>
      </c>
      <c r="D22" s="5">
        <f>-2105126/10</f>
        <v>-210512.6</v>
      </c>
      <c r="E22" s="5"/>
      <c r="F22" s="5">
        <f t="shared" si="0"/>
        <v>73721.40000000052</v>
      </c>
      <c r="G22" s="6">
        <v>0.0725</v>
      </c>
      <c r="H22" s="5">
        <f t="shared" si="1"/>
        <v>481.439875000003</v>
      </c>
    </row>
    <row r="23" spans="1:8" ht="15">
      <c r="A23" s="4">
        <v>37653</v>
      </c>
      <c r="B23" s="5">
        <f t="shared" si="2"/>
        <v>73721.40000000052</v>
      </c>
      <c r="C23" s="5">
        <f t="shared" si="4"/>
        <v>204547.40000000002</v>
      </c>
      <c r="D23" s="5">
        <f aca="true" t="shared" si="5" ref="D23:D31">-2105126/10</f>
        <v>-210512.6</v>
      </c>
      <c r="E23" s="5"/>
      <c r="F23" s="5">
        <f t="shared" si="0"/>
        <v>67756.2000000005</v>
      </c>
      <c r="G23" s="6">
        <v>0.0725</v>
      </c>
      <c r="H23" s="5">
        <f t="shared" si="1"/>
        <v>445.4001250000031</v>
      </c>
    </row>
    <row r="24" spans="1:8" ht="15">
      <c r="A24" s="4">
        <v>37681</v>
      </c>
      <c r="B24" s="5">
        <f t="shared" si="2"/>
        <v>67756.2000000005</v>
      </c>
      <c r="C24" s="5">
        <f t="shared" si="4"/>
        <v>204547.40000000002</v>
      </c>
      <c r="D24" s="5">
        <f t="shared" si="5"/>
        <v>-210512.6</v>
      </c>
      <c r="E24" s="5"/>
      <c r="F24" s="5">
        <f t="shared" si="0"/>
        <v>61791.00000000055</v>
      </c>
      <c r="G24" s="6">
        <v>0.0725</v>
      </c>
      <c r="H24" s="5">
        <f t="shared" si="1"/>
        <v>409.360375000003</v>
      </c>
    </row>
    <row r="25" spans="1:8" ht="15">
      <c r="A25" s="4">
        <v>37712</v>
      </c>
      <c r="B25" s="5">
        <f t="shared" si="2"/>
        <v>61791.00000000055</v>
      </c>
      <c r="C25" s="5">
        <f t="shared" si="4"/>
        <v>204547.40000000002</v>
      </c>
      <c r="D25" s="5">
        <f t="shared" si="5"/>
        <v>-210512.6</v>
      </c>
      <c r="E25" s="5"/>
      <c r="F25" s="5">
        <f t="shared" si="0"/>
        <v>55825.8000000006</v>
      </c>
      <c r="G25" s="6">
        <v>0.0725</v>
      </c>
      <c r="H25" s="5">
        <f t="shared" si="1"/>
        <v>373.3206250000033</v>
      </c>
    </row>
    <row r="26" spans="1:8" ht="15">
      <c r="A26" s="4">
        <v>37742</v>
      </c>
      <c r="B26" s="5">
        <f t="shared" si="2"/>
        <v>55825.8000000006</v>
      </c>
      <c r="C26" s="5">
        <f t="shared" si="4"/>
        <v>204547.40000000002</v>
      </c>
      <c r="D26" s="5">
        <f t="shared" si="5"/>
        <v>-210512.6</v>
      </c>
      <c r="E26" s="5"/>
      <c r="F26" s="5">
        <f t="shared" si="0"/>
        <v>49860.60000000062</v>
      </c>
      <c r="G26" s="6">
        <v>0.0725</v>
      </c>
      <c r="H26" s="5">
        <f t="shared" si="1"/>
        <v>337.2808750000036</v>
      </c>
    </row>
    <row r="27" spans="1:8" ht="15">
      <c r="A27" s="4">
        <v>37773</v>
      </c>
      <c r="B27" s="5">
        <f t="shared" si="2"/>
        <v>49860.60000000062</v>
      </c>
      <c r="C27" s="5">
        <f t="shared" si="4"/>
        <v>204547.40000000002</v>
      </c>
      <c r="D27" s="5">
        <f t="shared" si="5"/>
        <v>-210512.6</v>
      </c>
      <c r="E27" s="5">
        <f>SUM('[1]Revised IRM Balance'!F18:F19)</f>
        <v>-151766</v>
      </c>
      <c r="F27" s="5">
        <f t="shared" si="0"/>
        <v>-107870.59999999937</v>
      </c>
      <c r="G27" s="6">
        <v>0.0725</v>
      </c>
      <c r="H27" s="5">
        <f t="shared" si="1"/>
        <v>301.2411250000037</v>
      </c>
    </row>
    <row r="28" spans="1:8" ht="15">
      <c r="A28" s="4">
        <v>37803</v>
      </c>
      <c r="B28" s="5">
        <f t="shared" si="2"/>
        <v>-107870.59999999937</v>
      </c>
      <c r="C28" s="5">
        <f t="shared" si="4"/>
        <v>204547.40000000002</v>
      </c>
      <c r="D28" s="5">
        <f t="shared" si="5"/>
        <v>-210512.6</v>
      </c>
      <c r="E28" s="5"/>
      <c r="F28" s="5">
        <f t="shared" si="0"/>
        <v>-113835.79999999935</v>
      </c>
      <c r="G28" s="6">
        <v>0.0725</v>
      </c>
      <c r="H28" s="5">
        <f t="shared" si="1"/>
        <v>-651.7182083333295</v>
      </c>
    </row>
    <row r="29" spans="1:8" ht="15">
      <c r="A29" s="4">
        <v>37834</v>
      </c>
      <c r="B29" s="5">
        <f t="shared" si="2"/>
        <v>-113835.79999999935</v>
      </c>
      <c r="C29" s="5">
        <f t="shared" si="4"/>
        <v>204547.40000000002</v>
      </c>
      <c r="D29" s="5">
        <f t="shared" si="5"/>
        <v>-210512.6</v>
      </c>
      <c r="E29" s="5"/>
      <c r="F29" s="5">
        <f t="shared" si="0"/>
        <v>-119800.99999999933</v>
      </c>
      <c r="G29" s="6">
        <v>0.0725</v>
      </c>
      <c r="H29" s="5">
        <f t="shared" si="1"/>
        <v>-687.7579583333294</v>
      </c>
    </row>
    <row r="30" spans="1:8" ht="15">
      <c r="A30" s="4">
        <v>37865</v>
      </c>
      <c r="B30" s="5">
        <f t="shared" si="2"/>
        <v>-119800.99999999933</v>
      </c>
      <c r="C30" s="5">
        <f t="shared" si="4"/>
        <v>204547.40000000002</v>
      </c>
      <c r="D30" s="5">
        <f t="shared" si="5"/>
        <v>-210512.6</v>
      </c>
      <c r="E30" s="5"/>
      <c r="F30" s="5">
        <f t="shared" si="0"/>
        <v>-125766.19999999931</v>
      </c>
      <c r="G30" s="6">
        <v>0.0725</v>
      </c>
      <c r="H30" s="5">
        <f t="shared" si="1"/>
        <v>-723.7977083333293</v>
      </c>
    </row>
    <row r="31" spans="1:8" ht="15">
      <c r="A31" s="4">
        <v>37895</v>
      </c>
      <c r="B31" s="5">
        <f t="shared" si="2"/>
        <v>-125766.19999999931</v>
      </c>
      <c r="C31" s="5">
        <f t="shared" si="4"/>
        <v>204547.40000000002</v>
      </c>
      <c r="D31" s="5">
        <f t="shared" si="5"/>
        <v>-210512.6</v>
      </c>
      <c r="E31" s="5"/>
      <c r="F31" s="5">
        <f t="shared" si="0"/>
        <v>-131731.3999999993</v>
      </c>
      <c r="G31" s="6">
        <v>0.0725</v>
      </c>
      <c r="H31" s="5">
        <f t="shared" si="1"/>
        <v>-759.8374583333292</v>
      </c>
    </row>
    <row r="32" spans="1:11" ht="15">
      <c r="A32" s="4">
        <v>37926</v>
      </c>
      <c r="B32" s="5">
        <f t="shared" si="2"/>
        <v>-131731.3999999993</v>
      </c>
      <c r="C32" s="5">
        <f t="shared" si="4"/>
        <v>204547.40000000002</v>
      </c>
      <c r="D32" s="5">
        <v>-192699</v>
      </c>
      <c r="E32" s="5"/>
      <c r="F32" s="5">
        <f t="shared" si="0"/>
        <v>-119882.99999999927</v>
      </c>
      <c r="G32" s="6">
        <v>0.0725</v>
      </c>
      <c r="H32" s="5">
        <f t="shared" si="1"/>
        <v>-795.8772083333291</v>
      </c>
      <c r="K32" s="10"/>
    </row>
    <row r="33" spans="1:8" ht="15">
      <c r="A33" s="4">
        <v>37956</v>
      </c>
      <c r="B33" s="5">
        <f t="shared" si="2"/>
        <v>-119882.99999999927</v>
      </c>
      <c r="C33" s="5">
        <f t="shared" si="4"/>
        <v>204547.40000000002</v>
      </c>
      <c r="D33" s="5">
        <v>-205827</v>
      </c>
      <c r="E33" s="5"/>
      <c r="F33" s="5">
        <f t="shared" si="0"/>
        <v>-121162.59999999925</v>
      </c>
      <c r="G33" s="6">
        <v>0.0725</v>
      </c>
      <c r="H33" s="5">
        <f t="shared" si="1"/>
        <v>-724.2931249999956</v>
      </c>
    </row>
    <row r="34" spans="1:8" ht="15">
      <c r="A34" s="4">
        <v>37987</v>
      </c>
      <c r="B34" s="5">
        <f t="shared" si="2"/>
        <v>-121162.59999999925</v>
      </c>
      <c r="C34" s="5">
        <f t="shared" si="4"/>
        <v>204547.40000000002</v>
      </c>
      <c r="D34" s="5">
        <v>-238588</v>
      </c>
      <c r="E34" s="5"/>
      <c r="F34" s="5">
        <f t="shared" si="0"/>
        <v>-155203.19999999923</v>
      </c>
      <c r="G34" s="6">
        <v>0.0725</v>
      </c>
      <c r="H34" s="5">
        <f t="shared" si="1"/>
        <v>-732.024041666662</v>
      </c>
    </row>
    <row r="35" spans="1:8" ht="15">
      <c r="A35" s="4">
        <v>38018</v>
      </c>
      <c r="B35" s="5">
        <f t="shared" si="2"/>
        <v>-155203.19999999923</v>
      </c>
      <c r="C35" s="5">
        <f t="shared" si="4"/>
        <v>204547.40000000002</v>
      </c>
      <c r="D35" s="5">
        <v>-216276</v>
      </c>
      <c r="E35" s="5"/>
      <c r="F35" s="5">
        <f t="shared" si="0"/>
        <v>-166931.7999999992</v>
      </c>
      <c r="G35" s="6">
        <v>0.0725</v>
      </c>
      <c r="H35" s="5">
        <f t="shared" si="1"/>
        <v>-937.6859999999953</v>
      </c>
    </row>
    <row r="36" spans="1:8" ht="15">
      <c r="A36" s="4">
        <v>38047</v>
      </c>
      <c r="B36" s="5">
        <f t="shared" si="2"/>
        <v>-166931.7999999992</v>
      </c>
      <c r="C36" s="5">
        <f t="shared" si="4"/>
        <v>204547.40000000002</v>
      </c>
      <c r="D36" s="5">
        <v>-241869</v>
      </c>
      <c r="E36" s="5"/>
      <c r="F36" s="5">
        <f t="shared" si="0"/>
        <v>-204253.39999999918</v>
      </c>
      <c r="G36" s="6">
        <v>0.0725</v>
      </c>
      <c r="H36" s="5">
        <f t="shared" si="1"/>
        <v>-1008.5462916666619</v>
      </c>
    </row>
    <row r="37" spans="1:8" ht="15">
      <c r="A37" s="4">
        <v>38078</v>
      </c>
      <c r="B37" s="5">
        <f t="shared" si="2"/>
        <v>-204253.39999999918</v>
      </c>
      <c r="C37" s="5">
        <f aca="true" t="shared" si="6" ref="C37:C48">$N$12/12</f>
        <v>160550.25</v>
      </c>
      <c r="D37" s="5">
        <v>-158800</v>
      </c>
      <c r="E37" s="5"/>
      <c r="F37" s="5">
        <f t="shared" si="0"/>
        <v>-202503.14999999918</v>
      </c>
      <c r="G37" s="6">
        <v>0.0725</v>
      </c>
      <c r="H37" s="5">
        <f t="shared" si="1"/>
        <v>-1234.0309583333283</v>
      </c>
    </row>
    <row r="38" spans="1:8" ht="15">
      <c r="A38" s="4">
        <v>38108</v>
      </c>
      <c r="B38" s="5">
        <f t="shared" si="2"/>
        <v>-202503.14999999918</v>
      </c>
      <c r="C38" s="5">
        <f t="shared" si="6"/>
        <v>160550.25</v>
      </c>
      <c r="D38" s="5">
        <v>-129376</v>
      </c>
      <c r="E38" s="5"/>
      <c r="F38" s="5">
        <f t="shared" si="0"/>
        <v>-171328.89999999918</v>
      </c>
      <c r="G38" s="6">
        <v>0.0725</v>
      </c>
      <c r="H38" s="5">
        <f t="shared" si="1"/>
        <v>-1223.456531249995</v>
      </c>
    </row>
    <row r="39" spans="1:8" ht="15">
      <c r="A39" s="4">
        <v>38139</v>
      </c>
      <c r="B39" s="5">
        <f t="shared" si="2"/>
        <v>-171328.89999999918</v>
      </c>
      <c r="C39" s="5">
        <f t="shared" si="6"/>
        <v>160550.25</v>
      </c>
      <c r="D39" s="5">
        <v>-142390</v>
      </c>
      <c r="E39" s="5">
        <f>SUM('[1]Revised IRM Balance'!F23:F24)</f>
        <v>-321072</v>
      </c>
      <c r="F39" s="5">
        <f t="shared" si="0"/>
        <v>-474240.6499999992</v>
      </c>
      <c r="G39" s="6">
        <v>0.0725</v>
      </c>
      <c r="H39" s="5">
        <f t="shared" si="1"/>
        <v>-1035.1121041666618</v>
      </c>
    </row>
    <row r="40" spans="1:8" ht="15">
      <c r="A40" s="4">
        <v>38169</v>
      </c>
      <c r="B40" s="5">
        <f t="shared" si="2"/>
        <v>-474240.6499999992</v>
      </c>
      <c r="C40" s="5">
        <f t="shared" si="6"/>
        <v>160550.25</v>
      </c>
      <c r="D40" s="5">
        <v>-142495</v>
      </c>
      <c r="E40" s="5"/>
      <c r="F40" s="5">
        <f t="shared" si="0"/>
        <v>-456185.3999999992</v>
      </c>
      <c r="G40" s="6">
        <v>0.0725</v>
      </c>
      <c r="H40" s="5">
        <f t="shared" si="1"/>
        <v>-2865.2039270833284</v>
      </c>
    </row>
    <row r="41" spans="1:8" ht="15">
      <c r="A41" s="4">
        <v>38200</v>
      </c>
      <c r="B41" s="5">
        <f t="shared" si="2"/>
        <v>-456185.3999999992</v>
      </c>
      <c r="C41" s="5">
        <f t="shared" si="6"/>
        <v>160550.25</v>
      </c>
      <c r="D41" s="5">
        <v>-152092</v>
      </c>
      <c r="E41" s="5"/>
      <c r="F41" s="5">
        <f t="shared" si="0"/>
        <v>-447727.1499999992</v>
      </c>
      <c r="G41" s="6">
        <v>0.0725</v>
      </c>
      <c r="H41" s="5">
        <f t="shared" si="1"/>
        <v>-2756.1201249999954</v>
      </c>
    </row>
    <row r="42" spans="1:8" ht="15">
      <c r="A42" s="4">
        <v>38231</v>
      </c>
      <c r="B42" s="5">
        <f t="shared" si="2"/>
        <v>-447727.1499999992</v>
      </c>
      <c r="C42" s="5">
        <f t="shared" si="6"/>
        <v>160550.25</v>
      </c>
      <c r="D42" s="5">
        <v>-141741</v>
      </c>
      <c r="E42" s="5"/>
      <c r="F42" s="5">
        <f t="shared" si="0"/>
        <v>-428917.8999999992</v>
      </c>
      <c r="G42" s="6">
        <v>0.0725</v>
      </c>
      <c r="H42" s="5">
        <f t="shared" si="1"/>
        <v>-2705.018197916662</v>
      </c>
    </row>
    <row r="43" spans="1:8" ht="15">
      <c r="A43" s="4">
        <v>38261</v>
      </c>
      <c r="B43" s="5">
        <f t="shared" si="2"/>
        <v>-428917.8999999992</v>
      </c>
      <c r="C43" s="5">
        <f t="shared" si="6"/>
        <v>160550.25</v>
      </c>
      <c r="D43" s="5">
        <v>-137910</v>
      </c>
      <c r="E43" s="5"/>
      <c r="F43" s="5">
        <f t="shared" si="0"/>
        <v>-406277.6499999992</v>
      </c>
      <c r="G43" s="6">
        <v>0.0725</v>
      </c>
      <c r="H43" s="5">
        <f t="shared" si="1"/>
        <v>-2591.378979166662</v>
      </c>
    </row>
    <row r="44" spans="1:8" ht="15">
      <c r="A44" s="4">
        <v>38292</v>
      </c>
      <c r="B44" s="5">
        <f t="shared" si="2"/>
        <v>-406277.6499999992</v>
      </c>
      <c r="C44" s="5">
        <f t="shared" si="6"/>
        <v>160550.25</v>
      </c>
      <c r="D44" s="5">
        <v>-147932</v>
      </c>
      <c r="E44" s="5"/>
      <c r="F44" s="5">
        <f t="shared" si="0"/>
        <v>-393659.3999999992</v>
      </c>
      <c r="G44" s="6">
        <v>0.0725</v>
      </c>
      <c r="H44" s="5">
        <f t="shared" si="1"/>
        <v>-2454.5941354166616</v>
      </c>
    </row>
    <row r="45" spans="1:11" ht="15">
      <c r="A45" s="4">
        <v>38322</v>
      </c>
      <c r="B45" s="5">
        <f t="shared" si="2"/>
        <v>-393659.3999999992</v>
      </c>
      <c r="C45" s="5">
        <f t="shared" si="6"/>
        <v>160550.25</v>
      </c>
      <c r="D45" s="5">
        <v>-151377</v>
      </c>
      <c r="E45" s="5"/>
      <c r="F45" s="5">
        <f t="shared" si="0"/>
        <v>-384486.1499999992</v>
      </c>
      <c r="G45" s="6">
        <v>0.0725</v>
      </c>
      <c r="H45" s="5">
        <f t="shared" si="1"/>
        <v>-2378.358874999995</v>
      </c>
      <c r="K45" s="10"/>
    </row>
    <row r="46" spans="1:8" ht="15">
      <c r="A46" s="4">
        <v>38353</v>
      </c>
      <c r="B46" s="5">
        <f t="shared" si="2"/>
        <v>-384486.1499999992</v>
      </c>
      <c r="C46" s="5">
        <f t="shared" si="6"/>
        <v>160550.25</v>
      </c>
      <c r="D46" s="5">
        <v>-200649</v>
      </c>
      <c r="E46" s="5"/>
      <c r="F46" s="5">
        <f t="shared" si="0"/>
        <v>-424584.8999999992</v>
      </c>
      <c r="G46" s="6">
        <v>0.0725</v>
      </c>
      <c r="H46" s="5">
        <f t="shared" si="1"/>
        <v>-2322.937156249995</v>
      </c>
    </row>
    <row r="47" spans="1:8" ht="15">
      <c r="A47" s="4">
        <v>38384</v>
      </c>
      <c r="B47" s="5">
        <f t="shared" si="2"/>
        <v>-424584.8999999992</v>
      </c>
      <c r="C47" s="5">
        <f t="shared" si="6"/>
        <v>160550.25</v>
      </c>
      <c r="D47" s="5">
        <v>-173974</v>
      </c>
      <c r="E47" s="5"/>
      <c r="F47" s="5">
        <f t="shared" si="0"/>
        <v>-438008.6499999992</v>
      </c>
      <c r="G47" s="6">
        <v>0.0725</v>
      </c>
      <c r="H47" s="5">
        <f t="shared" si="1"/>
        <v>-2565.200437499995</v>
      </c>
    </row>
    <row r="48" spans="1:8" ht="15">
      <c r="A48" s="4">
        <v>38412</v>
      </c>
      <c r="B48" s="5">
        <f t="shared" si="2"/>
        <v>-438008.6499999992</v>
      </c>
      <c r="C48" s="5">
        <f t="shared" si="6"/>
        <v>160550.25</v>
      </c>
      <c r="D48" s="5">
        <v>-187684</v>
      </c>
      <c r="E48" s="5"/>
      <c r="F48" s="5">
        <f t="shared" si="0"/>
        <v>-465142.3999999992</v>
      </c>
      <c r="G48" s="6">
        <v>0.0725</v>
      </c>
      <c r="H48" s="5">
        <f t="shared" si="1"/>
        <v>-2646.3022604166617</v>
      </c>
    </row>
    <row r="49" spans="1:8" ht="15">
      <c r="A49" s="4">
        <v>38443</v>
      </c>
      <c r="B49" s="5">
        <f t="shared" si="2"/>
        <v>-465142.3999999992</v>
      </c>
      <c r="C49" s="5">
        <f aca="true" t="shared" si="7" ref="C49:C61">$N$13/12</f>
        <v>162804.58333333334</v>
      </c>
      <c r="D49" s="5">
        <v>-183345</v>
      </c>
      <c r="E49" s="5"/>
      <c r="F49" s="5">
        <f t="shared" si="0"/>
        <v>-485682.81666666584</v>
      </c>
      <c r="G49" s="6">
        <v>0.0725</v>
      </c>
      <c r="H49" s="5">
        <f t="shared" si="1"/>
        <v>-2810.2353333333285</v>
      </c>
    </row>
    <row r="50" spans="1:8" ht="15">
      <c r="A50" s="4">
        <v>38473</v>
      </c>
      <c r="B50" s="5">
        <f t="shared" si="2"/>
        <v>-485682.81666666584</v>
      </c>
      <c r="C50" s="5">
        <f t="shared" si="7"/>
        <v>162804.58333333334</v>
      </c>
      <c r="D50" s="5">
        <v>-141252</v>
      </c>
      <c r="E50" s="5"/>
      <c r="F50" s="5">
        <f t="shared" si="0"/>
        <v>-464130.23333333246</v>
      </c>
      <c r="G50" s="6">
        <v>0.0725</v>
      </c>
      <c r="H50" s="5">
        <f t="shared" si="1"/>
        <v>-2934.333684027773</v>
      </c>
    </row>
    <row r="51" spans="1:8" ht="15">
      <c r="A51" s="4">
        <v>38504</v>
      </c>
      <c r="B51" s="5">
        <f t="shared" si="2"/>
        <v>-464130.23333333246</v>
      </c>
      <c r="C51" s="5">
        <f t="shared" si="7"/>
        <v>162804.58333333334</v>
      </c>
      <c r="D51" s="5">
        <v>-155915</v>
      </c>
      <c r="E51" s="5">
        <f>SUM('[1]Revised IRM Balance'!F28:F29)</f>
        <v>901602</v>
      </c>
      <c r="F51" s="5">
        <f t="shared" si="0"/>
        <v>444361.3500000009</v>
      </c>
      <c r="G51" s="6">
        <v>0.0725</v>
      </c>
      <c r="H51" s="5">
        <f t="shared" si="1"/>
        <v>-2804.120159722217</v>
      </c>
    </row>
    <row r="52" spans="1:8" ht="15">
      <c r="A52" s="4">
        <v>38534</v>
      </c>
      <c r="B52" s="5">
        <f t="shared" si="2"/>
        <v>444361.3500000009</v>
      </c>
      <c r="C52" s="5">
        <f t="shared" si="7"/>
        <v>162804.58333333334</v>
      </c>
      <c r="D52" s="5">
        <v>-171262</v>
      </c>
      <c r="E52" s="5"/>
      <c r="F52" s="5">
        <f t="shared" si="0"/>
        <v>435903.9333333343</v>
      </c>
      <c r="G52" s="6">
        <v>0.0725</v>
      </c>
      <c r="H52" s="5">
        <f t="shared" si="1"/>
        <v>2684.683156250005</v>
      </c>
    </row>
    <row r="53" spans="1:8" ht="15">
      <c r="A53" s="4">
        <v>38565</v>
      </c>
      <c r="B53" s="5">
        <f t="shared" si="2"/>
        <v>435903.9333333343</v>
      </c>
      <c r="C53" s="5">
        <f t="shared" si="7"/>
        <v>162804.58333333334</v>
      </c>
      <c r="D53" s="5">
        <v>-171263</v>
      </c>
      <c r="E53" s="5"/>
      <c r="F53" s="5">
        <f t="shared" si="0"/>
        <v>427445.51666666765</v>
      </c>
      <c r="G53" s="6">
        <v>0.0725</v>
      </c>
      <c r="H53" s="5">
        <f t="shared" si="1"/>
        <v>2633.5862638888943</v>
      </c>
    </row>
    <row r="54" spans="1:8" ht="15">
      <c r="A54" s="4">
        <v>38596</v>
      </c>
      <c r="B54" s="5">
        <f t="shared" si="2"/>
        <v>427445.51666666765</v>
      </c>
      <c r="C54" s="5">
        <f t="shared" si="7"/>
        <v>162804.58333333334</v>
      </c>
      <c r="D54" s="5">
        <v>-168176</v>
      </c>
      <c r="E54" s="5"/>
      <c r="F54" s="5">
        <f t="shared" si="0"/>
        <v>422074.100000001</v>
      </c>
      <c r="G54" s="6">
        <v>0.0725</v>
      </c>
      <c r="H54" s="5">
        <f t="shared" si="1"/>
        <v>2582.483329861117</v>
      </c>
    </row>
    <row r="55" spans="1:8" ht="15">
      <c r="A55" s="4">
        <v>38626</v>
      </c>
      <c r="B55" s="5">
        <f t="shared" si="2"/>
        <v>422074.100000001</v>
      </c>
      <c r="C55" s="5">
        <f t="shared" si="7"/>
        <v>162804.58333333334</v>
      </c>
      <c r="D55" s="5">
        <v>-144283</v>
      </c>
      <c r="E55" s="5"/>
      <c r="F55" s="5">
        <f t="shared" si="0"/>
        <v>440595.6833333344</v>
      </c>
      <c r="G55" s="6">
        <v>0.0725</v>
      </c>
      <c r="H55" s="5">
        <f t="shared" si="1"/>
        <v>2550.0310208333394</v>
      </c>
    </row>
    <row r="56" spans="1:8" ht="15">
      <c r="A56" s="4">
        <v>38657</v>
      </c>
      <c r="B56" s="5">
        <f t="shared" si="2"/>
        <v>440595.6833333344</v>
      </c>
      <c r="C56" s="5">
        <f t="shared" si="7"/>
        <v>162804.58333333334</v>
      </c>
      <c r="D56" s="5">
        <v>-115419</v>
      </c>
      <c r="E56" s="5"/>
      <c r="F56" s="5">
        <f t="shared" si="0"/>
        <v>487981.26666666777</v>
      </c>
      <c r="G56" s="6">
        <v>0.0725</v>
      </c>
      <c r="H56" s="5">
        <f t="shared" si="1"/>
        <v>2661.9322534722282</v>
      </c>
    </row>
    <row r="57" spans="1:8" ht="15">
      <c r="A57" s="4">
        <v>38687</v>
      </c>
      <c r="B57" s="5">
        <f t="shared" si="2"/>
        <v>487981.26666666777</v>
      </c>
      <c r="C57" s="5">
        <f t="shared" si="7"/>
        <v>162804.58333333334</v>
      </c>
      <c r="D57" s="5">
        <v>-184577</v>
      </c>
      <c r="E57" s="5"/>
      <c r="F57" s="5">
        <f t="shared" si="0"/>
        <v>466208.85000000114</v>
      </c>
      <c r="G57" s="6">
        <v>0.0725</v>
      </c>
      <c r="H57" s="5">
        <f t="shared" si="1"/>
        <v>2948.220152777784</v>
      </c>
    </row>
    <row r="58" spans="1:8" ht="15">
      <c r="A58" s="4">
        <v>38718</v>
      </c>
      <c r="B58" s="5">
        <f t="shared" si="2"/>
        <v>466208.85000000114</v>
      </c>
      <c r="C58" s="5">
        <f t="shared" si="7"/>
        <v>162804.58333333334</v>
      </c>
      <c r="D58" s="5">
        <v>-210752</v>
      </c>
      <c r="E58" s="5"/>
      <c r="F58" s="5">
        <f t="shared" si="0"/>
        <v>418261.4333333345</v>
      </c>
      <c r="G58" s="6">
        <v>0.0725</v>
      </c>
      <c r="H58" s="5">
        <f t="shared" si="1"/>
        <v>2816.678468750007</v>
      </c>
    </row>
    <row r="59" spans="1:8" ht="15">
      <c r="A59" s="4">
        <v>38749</v>
      </c>
      <c r="B59" s="5">
        <f t="shared" si="2"/>
        <v>418261.4333333345</v>
      </c>
      <c r="C59" s="5">
        <f t="shared" si="7"/>
        <v>162804.58333333334</v>
      </c>
      <c r="D59" s="5">
        <v>-179742</v>
      </c>
      <c r="E59" s="5"/>
      <c r="F59" s="5">
        <f t="shared" si="0"/>
        <v>401324.0166666679</v>
      </c>
      <c r="G59" s="6">
        <v>0.0725</v>
      </c>
      <c r="H59" s="5">
        <f t="shared" si="1"/>
        <v>2526.996159722229</v>
      </c>
    </row>
    <row r="60" spans="1:8" ht="15">
      <c r="A60" s="4">
        <v>38777</v>
      </c>
      <c r="B60" s="5">
        <f t="shared" si="2"/>
        <v>401324.0166666679</v>
      </c>
      <c r="C60" s="5">
        <f t="shared" si="7"/>
        <v>162804.58333333334</v>
      </c>
      <c r="D60" s="5">
        <v>-181858</v>
      </c>
      <c r="E60" s="5"/>
      <c r="F60" s="5">
        <f t="shared" si="0"/>
        <v>382270.60000000126</v>
      </c>
      <c r="G60" s="6">
        <v>0.0725</v>
      </c>
      <c r="H60" s="5">
        <f t="shared" si="1"/>
        <v>2424.665934027785</v>
      </c>
    </row>
    <row r="61" spans="1:8" ht="15">
      <c r="A61" s="4">
        <v>38808</v>
      </c>
      <c r="B61" s="5">
        <f t="shared" si="2"/>
        <v>382270.60000000126</v>
      </c>
      <c r="C61" s="5">
        <f t="shared" si="7"/>
        <v>162804.58333333334</v>
      </c>
      <c r="D61" s="5">
        <v>-167035</v>
      </c>
      <c r="E61" s="5"/>
      <c r="F61" s="5">
        <f t="shared" si="0"/>
        <v>378040.18333333463</v>
      </c>
      <c r="G61" s="6">
        <v>0.0414</v>
      </c>
      <c r="H61" s="5">
        <f t="shared" si="1"/>
        <v>1318.8335700000043</v>
      </c>
    </row>
    <row r="62" spans="1:8" ht="15">
      <c r="A62" s="4">
        <v>38838</v>
      </c>
      <c r="B62" s="5">
        <f t="shared" si="2"/>
        <v>378040.18333333463</v>
      </c>
      <c r="C62" s="5"/>
      <c r="D62" s="5"/>
      <c r="E62" s="5"/>
      <c r="F62" s="5">
        <f t="shared" si="0"/>
        <v>378040.18333333463</v>
      </c>
      <c r="G62" s="6">
        <v>0.0414</v>
      </c>
      <c r="H62" s="5">
        <f t="shared" si="1"/>
        <v>1304.2386325000045</v>
      </c>
    </row>
    <row r="63" spans="1:8" ht="15">
      <c r="A63" s="4">
        <v>38869</v>
      </c>
      <c r="B63" s="5">
        <f t="shared" si="2"/>
        <v>378040.18333333463</v>
      </c>
      <c r="C63" s="5"/>
      <c r="D63" s="5"/>
      <c r="E63" s="5"/>
      <c r="F63" s="5">
        <f t="shared" si="0"/>
        <v>378040.18333333463</v>
      </c>
      <c r="G63" s="6">
        <v>0.0414</v>
      </c>
      <c r="H63" s="5">
        <f t="shared" si="1"/>
        <v>1304.2386325000045</v>
      </c>
    </row>
    <row r="64" spans="1:8" ht="15">
      <c r="A64" s="4">
        <v>38899</v>
      </c>
      <c r="B64" s="5">
        <f t="shared" si="2"/>
        <v>378040.18333333463</v>
      </c>
      <c r="C64" s="5"/>
      <c r="D64" s="5"/>
      <c r="E64" s="5"/>
      <c r="F64" s="5">
        <f t="shared" si="0"/>
        <v>378040.18333333463</v>
      </c>
      <c r="G64" s="6">
        <v>0.0459</v>
      </c>
      <c r="H64" s="5">
        <f t="shared" si="1"/>
        <v>1446.0037012500052</v>
      </c>
    </row>
    <row r="65" spans="1:8" ht="15">
      <c r="A65" s="4">
        <v>38930</v>
      </c>
      <c r="B65" s="5">
        <f t="shared" si="2"/>
        <v>378040.18333333463</v>
      </c>
      <c r="C65" s="5"/>
      <c r="D65" s="5"/>
      <c r="E65" s="5"/>
      <c r="F65" s="5">
        <f t="shared" si="0"/>
        <v>378040.18333333463</v>
      </c>
      <c r="G65" s="6">
        <v>0.0459</v>
      </c>
      <c r="H65" s="5">
        <f t="shared" si="1"/>
        <v>1446.0037012500052</v>
      </c>
    </row>
    <row r="66" spans="1:8" ht="15">
      <c r="A66" s="4">
        <v>38961</v>
      </c>
      <c r="B66" s="5">
        <f t="shared" si="2"/>
        <v>378040.18333333463</v>
      </c>
      <c r="C66" s="5"/>
      <c r="D66" s="5"/>
      <c r="E66" s="5"/>
      <c r="F66" s="5">
        <f t="shared" si="0"/>
        <v>378040.18333333463</v>
      </c>
      <c r="G66" s="6">
        <v>0.0459</v>
      </c>
      <c r="H66" s="5">
        <f t="shared" si="1"/>
        <v>1446.0037012500052</v>
      </c>
    </row>
    <row r="67" spans="1:8" ht="15">
      <c r="A67" s="4">
        <v>38991</v>
      </c>
      <c r="B67" s="5">
        <f t="shared" si="2"/>
        <v>378040.18333333463</v>
      </c>
      <c r="C67" s="5"/>
      <c r="D67" s="5"/>
      <c r="E67" s="5"/>
      <c r="F67" s="5">
        <f t="shared" si="0"/>
        <v>378040.18333333463</v>
      </c>
      <c r="G67" s="6">
        <v>0.0459</v>
      </c>
      <c r="H67" s="5">
        <f t="shared" si="1"/>
        <v>1446.0037012500052</v>
      </c>
    </row>
    <row r="68" spans="1:8" ht="15">
      <c r="A68" s="4">
        <v>39022</v>
      </c>
      <c r="B68" s="5">
        <f t="shared" si="2"/>
        <v>378040.18333333463</v>
      </c>
      <c r="C68" s="5"/>
      <c r="D68" s="5"/>
      <c r="E68" s="5"/>
      <c r="F68" s="5">
        <f t="shared" si="0"/>
        <v>378040.18333333463</v>
      </c>
      <c r="G68" s="6">
        <v>0.0459</v>
      </c>
      <c r="H68" s="5">
        <f t="shared" si="1"/>
        <v>1446.0037012500052</v>
      </c>
    </row>
    <row r="69" spans="1:8" ht="15">
      <c r="A69" s="4">
        <v>39052</v>
      </c>
      <c r="B69" s="5">
        <f t="shared" si="2"/>
        <v>378040.18333333463</v>
      </c>
      <c r="C69" s="5"/>
      <c r="D69" s="5"/>
      <c r="E69" s="5"/>
      <c r="F69" s="5">
        <f t="shared" si="0"/>
        <v>378040.18333333463</v>
      </c>
      <c r="G69" s="6">
        <v>0.0459</v>
      </c>
      <c r="H69" s="5">
        <f t="shared" si="1"/>
        <v>1446.0037012500052</v>
      </c>
    </row>
    <row r="70" spans="1:8" ht="15">
      <c r="A70" s="4">
        <v>39083</v>
      </c>
      <c r="B70" s="5">
        <f t="shared" si="2"/>
        <v>378040.18333333463</v>
      </c>
      <c r="C70" s="5"/>
      <c r="D70" s="5"/>
      <c r="E70" s="5"/>
      <c r="F70" s="5">
        <f t="shared" si="0"/>
        <v>378040.18333333463</v>
      </c>
      <c r="G70" s="6">
        <v>0.0459</v>
      </c>
      <c r="H70" s="5">
        <f t="shared" si="1"/>
        <v>1446.0037012500052</v>
      </c>
    </row>
    <row r="71" spans="1:8" ht="15">
      <c r="A71" s="4">
        <v>39114</v>
      </c>
      <c r="B71" s="5">
        <f t="shared" si="2"/>
        <v>378040.18333333463</v>
      </c>
      <c r="C71" s="5"/>
      <c r="D71" s="5"/>
      <c r="E71" s="5"/>
      <c r="F71" s="5">
        <f t="shared" si="0"/>
        <v>378040.18333333463</v>
      </c>
      <c r="G71" s="6">
        <v>0.0459</v>
      </c>
      <c r="H71" s="5">
        <f t="shared" si="1"/>
        <v>1446.0037012500052</v>
      </c>
    </row>
    <row r="72" spans="1:8" ht="15">
      <c r="A72" s="4">
        <v>39142</v>
      </c>
      <c r="B72" s="5">
        <f t="shared" si="2"/>
        <v>378040.18333333463</v>
      </c>
      <c r="C72" s="5"/>
      <c r="D72" s="5"/>
      <c r="E72" s="5"/>
      <c r="F72" s="5">
        <f aca="true" t="shared" si="8" ref="F72:F117">SUM(B72:E72)</f>
        <v>378040.18333333463</v>
      </c>
      <c r="G72" s="6">
        <v>0.0459</v>
      </c>
      <c r="H72" s="5">
        <f aca="true" t="shared" si="9" ref="H72:H117">B72*G72/12</f>
        <v>1446.0037012500052</v>
      </c>
    </row>
    <row r="73" spans="1:8" ht="15">
      <c r="A73" s="4">
        <v>39173</v>
      </c>
      <c r="B73" s="5">
        <f aca="true" t="shared" si="10" ref="B73:B117">F72</f>
        <v>378040.18333333463</v>
      </c>
      <c r="C73" s="5"/>
      <c r="D73" s="5"/>
      <c r="E73" s="5"/>
      <c r="F73" s="5">
        <f t="shared" si="8"/>
        <v>378040.18333333463</v>
      </c>
      <c r="G73" s="6">
        <v>0.0459</v>
      </c>
      <c r="H73" s="5">
        <f t="shared" si="9"/>
        <v>1446.0037012500052</v>
      </c>
    </row>
    <row r="74" spans="1:8" ht="15">
      <c r="A74" s="4">
        <v>39203</v>
      </c>
      <c r="B74" s="5">
        <f t="shared" si="10"/>
        <v>378040.18333333463</v>
      </c>
      <c r="C74" s="5"/>
      <c r="D74" s="5"/>
      <c r="E74" s="5"/>
      <c r="F74" s="5">
        <f t="shared" si="8"/>
        <v>378040.18333333463</v>
      </c>
      <c r="G74" s="6">
        <v>0.0459</v>
      </c>
      <c r="H74" s="5">
        <f t="shared" si="9"/>
        <v>1446.0037012500052</v>
      </c>
    </row>
    <row r="75" spans="1:8" ht="15">
      <c r="A75" s="4">
        <v>39234</v>
      </c>
      <c r="B75" s="5">
        <f t="shared" si="10"/>
        <v>378040.18333333463</v>
      </c>
      <c r="C75" s="5"/>
      <c r="D75" s="5"/>
      <c r="E75" s="5"/>
      <c r="F75" s="5">
        <f t="shared" si="8"/>
        <v>378040.18333333463</v>
      </c>
      <c r="G75" s="6">
        <v>0.0459</v>
      </c>
      <c r="H75" s="5">
        <f t="shared" si="9"/>
        <v>1446.0037012500052</v>
      </c>
    </row>
    <row r="76" spans="1:8" ht="15">
      <c r="A76" s="4">
        <v>39264</v>
      </c>
      <c r="B76" s="5">
        <f t="shared" si="10"/>
        <v>378040.18333333463</v>
      </c>
      <c r="C76" s="5"/>
      <c r="D76" s="5"/>
      <c r="E76" s="5"/>
      <c r="F76" s="5">
        <f t="shared" si="8"/>
        <v>378040.18333333463</v>
      </c>
      <c r="G76" s="6">
        <v>0.0459</v>
      </c>
      <c r="H76" s="5">
        <f t="shared" si="9"/>
        <v>1446.0037012500052</v>
      </c>
    </row>
    <row r="77" spans="1:8" ht="15">
      <c r="A77" s="4">
        <v>39295</v>
      </c>
      <c r="B77" s="5">
        <f t="shared" si="10"/>
        <v>378040.18333333463</v>
      </c>
      <c r="C77" s="5"/>
      <c r="D77" s="5"/>
      <c r="E77" s="5"/>
      <c r="F77" s="5">
        <f t="shared" si="8"/>
        <v>378040.18333333463</v>
      </c>
      <c r="G77" s="6">
        <v>0.0459</v>
      </c>
      <c r="H77" s="5">
        <f t="shared" si="9"/>
        <v>1446.0037012500052</v>
      </c>
    </row>
    <row r="78" spans="1:8" ht="15">
      <c r="A78" s="4">
        <v>39326</v>
      </c>
      <c r="B78" s="5">
        <f t="shared" si="10"/>
        <v>378040.18333333463</v>
      </c>
      <c r="C78" s="5"/>
      <c r="D78" s="5"/>
      <c r="E78" s="5"/>
      <c r="F78" s="5">
        <f t="shared" si="8"/>
        <v>378040.18333333463</v>
      </c>
      <c r="G78" s="6">
        <v>0.0459</v>
      </c>
      <c r="H78" s="5">
        <f t="shared" si="9"/>
        <v>1446.0037012500052</v>
      </c>
    </row>
    <row r="79" spans="1:8" ht="15">
      <c r="A79" s="4">
        <v>39356</v>
      </c>
      <c r="B79" s="5">
        <f t="shared" si="10"/>
        <v>378040.18333333463</v>
      </c>
      <c r="C79" s="5"/>
      <c r="D79" s="5"/>
      <c r="E79" s="5"/>
      <c r="F79" s="5">
        <f t="shared" si="8"/>
        <v>378040.18333333463</v>
      </c>
      <c r="G79" s="6">
        <v>0.0514</v>
      </c>
      <c r="H79" s="5">
        <f t="shared" si="9"/>
        <v>1619.2721186111166</v>
      </c>
    </row>
    <row r="80" spans="1:8" ht="15">
      <c r="A80" s="4">
        <v>39387</v>
      </c>
      <c r="B80" s="5">
        <f t="shared" si="10"/>
        <v>378040.18333333463</v>
      </c>
      <c r="C80" s="5"/>
      <c r="D80" s="5"/>
      <c r="E80" s="5"/>
      <c r="F80" s="5">
        <f t="shared" si="8"/>
        <v>378040.18333333463</v>
      </c>
      <c r="G80" s="6">
        <v>0.0514</v>
      </c>
      <c r="H80" s="5">
        <f t="shared" si="9"/>
        <v>1619.2721186111166</v>
      </c>
    </row>
    <row r="81" spans="1:8" ht="15">
      <c r="A81" s="4">
        <v>39417</v>
      </c>
      <c r="B81" s="5">
        <f t="shared" si="10"/>
        <v>378040.18333333463</v>
      </c>
      <c r="C81" s="5"/>
      <c r="D81" s="5"/>
      <c r="E81" s="5"/>
      <c r="F81" s="5">
        <f t="shared" si="8"/>
        <v>378040.18333333463</v>
      </c>
      <c r="G81" s="6">
        <v>0.0514</v>
      </c>
      <c r="H81" s="5">
        <f t="shared" si="9"/>
        <v>1619.2721186111166</v>
      </c>
    </row>
    <row r="82" spans="1:8" ht="15">
      <c r="A82" s="4">
        <v>39448</v>
      </c>
      <c r="B82" s="5">
        <f t="shared" si="10"/>
        <v>378040.18333333463</v>
      </c>
      <c r="C82" s="5"/>
      <c r="D82" s="5"/>
      <c r="E82" s="5"/>
      <c r="F82" s="5">
        <f t="shared" si="8"/>
        <v>378040.18333333463</v>
      </c>
      <c r="G82" s="6">
        <v>0.0514</v>
      </c>
      <c r="H82" s="5">
        <f t="shared" si="9"/>
        <v>1619.2721186111166</v>
      </c>
    </row>
    <row r="83" spans="1:8" ht="15">
      <c r="A83" s="4">
        <v>39479</v>
      </c>
      <c r="B83" s="5">
        <f t="shared" si="10"/>
        <v>378040.18333333463</v>
      </c>
      <c r="C83" s="5"/>
      <c r="D83" s="5"/>
      <c r="E83" s="5"/>
      <c r="F83" s="5">
        <f t="shared" si="8"/>
        <v>378040.18333333463</v>
      </c>
      <c r="G83" s="6">
        <v>0.0514</v>
      </c>
      <c r="H83" s="5">
        <f t="shared" si="9"/>
        <v>1619.2721186111166</v>
      </c>
    </row>
    <row r="84" spans="1:8" ht="15">
      <c r="A84" s="4">
        <v>39508</v>
      </c>
      <c r="B84" s="5">
        <f t="shared" si="10"/>
        <v>378040.18333333463</v>
      </c>
      <c r="C84" s="5"/>
      <c r="D84" s="5"/>
      <c r="E84" s="5"/>
      <c r="F84" s="5">
        <f t="shared" si="8"/>
        <v>378040.18333333463</v>
      </c>
      <c r="G84" s="6">
        <v>0.0514</v>
      </c>
      <c r="H84" s="5">
        <f t="shared" si="9"/>
        <v>1619.2721186111166</v>
      </c>
    </row>
    <row r="85" spans="1:8" ht="15">
      <c r="A85" s="4">
        <v>39539</v>
      </c>
      <c r="B85" s="5">
        <f t="shared" si="10"/>
        <v>378040.18333333463</v>
      </c>
      <c r="C85" s="5"/>
      <c r="D85" s="5"/>
      <c r="E85" s="5"/>
      <c r="F85" s="5">
        <f t="shared" si="8"/>
        <v>378040.18333333463</v>
      </c>
      <c r="G85" s="6">
        <v>0.0408</v>
      </c>
      <c r="H85" s="5">
        <f t="shared" si="9"/>
        <v>1285.336623333338</v>
      </c>
    </row>
    <row r="86" spans="1:8" ht="15">
      <c r="A86" s="4">
        <v>39569</v>
      </c>
      <c r="B86" s="5">
        <f t="shared" si="10"/>
        <v>378040.18333333463</v>
      </c>
      <c r="C86" s="5"/>
      <c r="D86" s="5"/>
      <c r="E86" s="5"/>
      <c r="F86" s="5">
        <f t="shared" si="8"/>
        <v>378040.18333333463</v>
      </c>
      <c r="G86" s="6">
        <v>0.0408</v>
      </c>
      <c r="H86" s="5">
        <f t="shared" si="9"/>
        <v>1285.336623333338</v>
      </c>
    </row>
    <row r="87" spans="1:8" ht="15">
      <c r="A87" s="4">
        <v>39600</v>
      </c>
      <c r="B87" s="5">
        <f t="shared" si="10"/>
        <v>378040.18333333463</v>
      </c>
      <c r="C87" s="5"/>
      <c r="D87" s="5"/>
      <c r="E87" s="5"/>
      <c r="F87" s="5">
        <f t="shared" si="8"/>
        <v>378040.18333333463</v>
      </c>
      <c r="G87" s="6">
        <v>0.0408</v>
      </c>
      <c r="H87" s="5">
        <f t="shared" si="9"/>
        <v>1285.336623333338</v>
      </c>
    </row>
    <row r="88" spans="1:8" ht="15">
      <c r="A88" s="4">
        <v>39630</v>
      </c>
      <c r="B88" s="5">
        <f t="shared" si="10"/>
        <v>378040.18333333463</v>
      </c>
      <c r="C88" s="5"/>
      <c r="D88" s="5"/>
      <c r="E88" s="5"/>
      <c r="F88" s="5">
        <f t="shared" si="8"/>
        <v>378040.18333333463</v>
      </c>
      <c r="G88" s="6">
        <v>0.0335</v>
      </c>
      <c r="H88" s="5">
        <f t="shared" si="9"/>
        <v>1055.3621784722259</v>
      </c>
    </row>
    <row r="89" spans="1:8" ht="15">
      <c r="A89" s="4">
        <v>39661</v>
      </c>
      <c r="B89" s="5">
        <f t="shared" si="10"/>
        <v>378040.18333333463</v>
      </c>
      <c r="C89" s="5"/>
      <c r="D89" s="5"/>
      <c r="E89" s="5"/>
      <c r="F89" s="5">
        <f t="shared" si="8"/>
        <v>378040.18333333463</v>
      </c>
      <c r="G89" s="6">
        <v>0.0335</v>
      </c>
      <c r="H89" s="5">
        <f t="shared" si="9"/>
        <v>1055.3621784722259</v>
      </c>
    </row>
    <row r="90" spans="1:8" ht="15">
      <c r="A90" s="4">
        <v>39692</v>
      </c>
      <c r="B90" s="5">
        <f t="shared" si="10"/>
        <v>378040.18333333463</v>
      </c>
      <c r="C90" s="5"/>
      <c r="D90" s="5"/>
      <c r="E90" s="5"/>
      <c r="F90" s="5">
        <f t="shared" si="8"/>
        <v>378040.18333333463</v>
      </c>
      <c r="G90" s="6">
        <v>0.0335</v>
      </c>
      <c r="H90" s="5">
        <f t="shared" si="9"/>
        <v>1055.3621784722259</v>
      </c>
    </row>
    <row r="91" spans="1:8" ht="15">
      <c r="A91" s="4">
        <v>39722</v>
      </c>
      <c r="B91" s="5">
        <f t="shared" si="10"/>
        <v>378040.18333333463</v>
      </c>
      <c r="C91" s="5"/>
      <c r="D91" s="5"/>
      <c r="E91" s="5"/>
      <c r="F91" s="5">
        <f t="shared" si="8"/>
        <v>378040.18333333463</v>
      </c>
      <c r="G91" s="6">
        <v>0.0335</v>
      </c>
      <c r="H91" s="5">
        <f t="shared" si="9"/>
        <v>1055.3621784722259</v>
      </c>
    </row>
    <row r="92" spans="1:8" ht="15">
      <c r="A92" s="4">
        <v>39753</v>
      </c>
      <c r="B92" s="5">
        <f t="shared" si="10"/>
        <v>378040.18333333463</v>
      </c>
      <c r="C92" s="5"/>
      <c r="D92" s="5"/>
      <c r="E92" s="5"/>
      <c r="F92" s="5">
        <f t="shared" si="8"/>
        <v>378040.18333333463</v>
      </c>
      <c r="G92" s="6">
        <v>0.0335</v>
      </c>
      <c r="H92" s="5">
        <f t="shared" si="9"/>
        <v>1055.3621784722259</v>
      </c>
    </row>
    <row r="93" spans="1:8" ht="15">
      <c r="A93" s="4">
        <v>39783</v>
      </c>
      <c r="B93" s="5">
        <f t="shared" si="10"/>
        <v>378040.18333333463</v>
      </c>
      <c r="C93" s="5"/>
      <c r="D93" s="5"/>
      <c r="E93" s="5"/>
      <c r="F93" s="5">
        <f t="shared" si="8"/>
        <v>378040.18333333463</v>
      </c>
      <c r="G93" s="6">
        <v>0.0335</v>
      </c>
      <c r="H93" s="5">
        <f t="shared" si="9"/>
        <v>1055.3621784722259</v>
      </c>
    </row>
    <row r="94" spans="1:8" ht="15">
      <c r="A94" s="4">
        <v>39814</v>
      </c>
      <c r="B94" s="5">
        <f t="shared" si="10"/>
        <v>378040.18333333463</v>
      </c>
      <c r="C94" s="5"/>
      <c r="D94" s="5"/>
      <c r="E94" s="5"/>
      <c r="F94" s="5">
        <f t="shared" si="8"/>
        <v>378040.18333333463</v>
      </c>
      <c r="G94" s="6">
        <v>0.0245</v>
      </c>
      <c r="H94" s="5">
        <f t="shared" si="9"/>
        <v>771.832040972225</v>
      </c>
    </row>
    <row r="95" spans="1:8" ht="15">
      <c r="A95" s="4">
        <v>39845</v>
      </c>
      <c r="B95" s="5">
        <f t="shared" si="10"/>
        <v>378040.18333333463</v>
      </c>
      <c r="C95" s="5"/>
      <c r="D95" s="5"/>
      <c r="E95" s="5"/>
      <c r="F95" s="5">
        <f t="shared" si="8"/>
        <v>378040.18333333463</v>
      </c>
      <c r="G95" s="6">
        <v>0.0245</v>
      </c>
      <c r="H95" s="5">
        <f t="shared" si="9"/>
        <v>771.832040972225</v>
      </c>
    </row>
    <row r="96" spans="1:8" ht="15">
      <c r="A96" s="4">
        <v>39873</v>
      </c>
      <c r="B96" s="5">
        <f t="shared" si="10"/>
        <v>378040.18333333463</v>
      </c>
      <c r="C96" s="5"/>
      <c r="D96" s="5"/>
      <c r="E96" s="5"/>
      <c r="F96" s="5">
        <f t="shared" si="8"/>
        <v>378040.18333333463</v>
      </c>
      <c r="G96" s="6">
        <v>0.0245</v>
      </c>
      <c r="H96" s="5">
        <f t="shared" si="9"/>
        <v>771.832040972225</v>
      </c>
    </row>
    <row r="97" spans="1:8" ht="15">
      <c r="A97" s="4">
        <v>39904</v>
      </c>
      <c r="B97" s="5">
        <f t="shared" si="10"/>
        <v>378040.18333333463</v>
      </c>
      <c r="C97" s="5"/>
      <c r="D97" s="5"/>
      <c r="E97" s="5"/>
      <c r="F97" s="5">
        <f t="shared" si="8"/>
        <v>378040.18333333463</v>
      </c>
      <c r="G97" s="6">
        <v>0.01</v>
      </c>
      <c r="H97" s="5">
        <f t="shared" si="9"/>
        <v>315.0334861111122</v>
      </c>
    </row>
    <row r="98" spans="1:8" ht="15">
      <c r="A98" s="4">
        <v>39934</v>
      </c>
      <c r="B98" s="5">
        <f t="shared" si="10"/>
        <v>378040.18333333463</v>
      </c>
      <c r="C98" s="5"/>
      <c r="D98" s="5"/>
      <c r="E98" s="5"/>
      <c r="F98" s="5">
        <f t="shared" si="8"/>
        <v>378040.18333333463</v>
      </c>
      <c r="G98" s="6">
        <v>0.01</v>
      </c>
      <c r="H98" s="5">
        <f t="shared" si="9"/>
        <v>315.0334861111122</v>
      </c>
    </row>
    <row r="99" spans="1:8" ht="15">
      <c r="A99" s="4">
        <v>39965</v>
      </c>
      <c r="B99" s="5">
        <f t="shared" si="10"/>
        <v>378040.18333333463</v>
      </c>
      <c r="C99" s="5"/>
      <c r="D99" s="5"/>
      <c r="E99" s="5"/>
      <c r="F99" s="5">
        <f t="shared" si="8"/>
        <v>378040.18333333463</v>
      </c>
      <c r="G99" s="6">
        <v>0.01</v>
      </c>
      <c r="H99" s="5">
        <f t="shared" si="9"/>
        <v>315.0334861111122</v>
      </c>
    </row>
    <row r="100" spans="1:8" ht="15">
      <c r="A100" s="4">
        <v>39995</v>
      </c>
      <c r="B100" s="5">
        <f t="shared" si="10"/>
        <v>378040.18333333463</v>
      </c>
      <c r="C100" s="5"/>
      <c r="D100" s="5"/>
      <c r="E100" s="5"/>
      <c r="F100" s="5">
        <f t="shared" si="8"/>
        <v>378040.18333333463</v>
      </c>
      <c r="G100" s="6">
        <v>0.0055</v>
      </c>
      <c r="H100" s="5">
        <f t="shared" si="9"/>
        <v>173.2684173611117</v>
      </c>
    </row>
    <row r="101" spans="1:8" ht="15">
      <c r="A101" s="4">
        <v>40026</v>
      </c>
      <c r="B101" s="5">
        <f t="shared" si="10"/>
        <v>378040.18333333463</v>
      </c>
      <c r="C101" s="5"/>
      <c r="D101" s="5"/>
      <c r="E101" s="5"/>
      <c r="F101" s="5">
        <f t="shared" si="8"/>
        <v>378040.18333333463</v>
      </c>
      <c r="G101" s="6">
        <v>0.0055</v>
      </c>
      <c r="H101" s="5">
        <f t="shared" si="9"/>
        <v>173.2684173611117</v>
      </c>
    </row>
    <row r="102" spans="1:8" ht="15">
      <c r="A102" s="4">
        <v>40057</v>
      </c>
      <c r="B102" s="5">
        <f t="shared" si="10"/>
        <v>378040.18333333463</v>
      </c>
      <c r="C102" s="5"/>
      <c r="D102" s="5"/>
      <c r="E102" s="5"/>
      <c r="F102" s="5">
        <f t="shared" si="8"/>
        <v>378040.18333333463</v>
      </c>
      <c r="G102" s="6">
        <v>0.0055</v>
      </c>
      <c r="H102" s="5">
        <f t="shared" si="9"/>
        <v>173.2684173611117</v>
      </c>
    </row>
    <row r="103" spans="1:8" ht="15">
      <c r="A103" s="4">
        <v>40087</v>
      </c>
      <c r="B103" s="5">
        <f t="shared" si="10"/>
        <v>378040.18333333463</v>
      </c>
      <c r="C103" s="5"/>
      <c r="D103" s="5"/>
      <c r="E103" s="5"/>
      <c r="F103" s="5">
        <f t="shared" si="8"/>
        <v>378040.18333333463</v>
      </c>
      <c r="G103" s="6">
        <v>0.0055</v>
      </c>
      <c r="H103" s="5">
        <f t="shared" si="9"/>
        <v>173.2684173611117</v>
      </c>
    </row>
    <row r="104" spans="1:8" ht="15">
      <c r="A104" s="4">
        <v>40118</v>
      </c>
      <c r="B104" s="5">
        <f t="shared" si="10"/>
        <v>378040.18333333463</v>
      </c>
      <c r="C104" s="5"/>
      <c r="D104" s="5"/>
      <c r="E104" s="5"/>
      <c r="F104" s="5">
        <f t="shared" si="8"/>
        <v>378040.18333333463</v>
      </c>
      <c r="G104" s="6">
        <v>0.0055</v>
      </c>
      <c r="H104" s="5">
        <f t="shared" si="9"/>
        <v>173.2684173611117</v>
      </c>
    </row>
    <row r="105" spans="1:8" ht="15">
      <c r="A105" s="4">
        <v>40148</v>
      </c>
      <c r="B105" s="5">
        <f t="shared" si="10"/>
        <v>378040.18333333463</v>
      </c>
      <c r="C105" s="5"/>
      <c r="D105" s="5"/>
      <c r="E105" s="5"/>
      <c r="F105" s="5">
        <f t="shared" si="8"/>
        <v>378040.18333333463</v>
      </c>
      <c r="G105" s="6">
        <v>0.0055</v>
      </c>
      <c r="H105" s="5">
        <f t="shared" si="9"/>
        <v>173.2684173611117</v>
      </c>
    </row>
    <row r="106" spans="1:8" ht="15">
      <c r="A106" s="4">
        <v>40179</v>
      </c>
      <c r="B106" s="5">
        <f t="shared" si="10"/>
        <v>378040.18333333463</v>
      </c>
      <c r="C106" s="5"/>
      <c r="D106" s="5"/>
      <c r="E106" s="5"/>
      <c r="F106" s="5">
        <f t="shared" si="8"/>
        <v>378040.18333333463</v>
      </c>
      <c r="G106" s="6">
        <v>0.0055</v>
      </c>
      <c r="H106" s="5">
        <f t="shared" si="9"/>
        <v>173.2684173611117</v>
      </c>
    </row>
    <row r="107" spans="1:8" ht="15">
      <c r="A107" s="4">
        <v>40210</v>
      </c>
      <c r="B107" s="5">
        <f t="shared" si="10"/>
        <v>378040.18333333463</v>
      </c>
      <c r="C107" s="5"/>
      <c r="D107" s="5"/>
      <c r="E107" s="5"/>
      <c r="F107" s="5">
        <f t="shared" si="8"/>
        <v>378040.18333333463</v>
      </c>
      <c r="G107" s="6">
        <v>0.0055</v>
      </c>
      <c r="H107" s="5">
        <f t="shared" si="9"/>
        <v>173.2684173611117</v>
      </c>
    </row>
    <row r="108" spans="1:8" ht="15">
      <c r="A108" s="4">
        <v>40238</v>
      </c>
      <c r="B108" s="5">
        <f t="shared" si="10"/>
        <v>378040.18333333463</v>
      </c>
      <c r="C108" s="5"/>
      <c r="D108" s="5"/>
      <c r="E108" s="5"/>
      <c r="F108" s="5">
        <f t="shared" si="8"/>
        <v>378040.18333333463</v>
      </c>
      <c r="G108" s="6">
        <v>0.0055</v>
      </c>
      <c r="H108" s="5">
        <f t="shared" si="9"/>
        <v>173.2684173611117</v>
      </c>
    </row>
    <row r="109" spans="1:8" ht="15">
      <c r="A109" s="4">
        <v>40269</v>
      </c>
      <c r="B109" s="5">
        <f t="shared" si="10"/>
        <v>378040.18333333463</v>
      </c>
      <c r="C109" s="5"/>
      <c r="D109" s="5"/>
      <c r="E109" s="5"/>
      <c r="F109" s="5">
        <f t="shared" si="8"/>
        <v>378040.18333333463</v>
      </c>
      <c r="G109" s="6">
        <v>0.0055</v>
      </c>
      <c r="H109" s="5">
        <f t="shared" si="9"/>
        <v>173.2684173611117</v>
      </c>
    </row>
    <row r="110" spans="1:8" ht="15">
      <c r="A110" s="4">
        <v>40299</v>
      </c>
      <c r="B110" s="5">
        <f t="shared" si="10"/>
        <v>378040.18333333463</v>
      </c>
      <c r="C110" s="5"/>
      <c r="D110" s="5"/>
      <c r="E110" s="5"/>
      <c r="F110" s="5">
        <f t="shared" si="8"/>
        <v>378040.18333333463</v>
      </c>
      <c r="G110" s="6">
        <v>0.0055</v>
      </c>
      <c r="H110" s="5">
        <f t="shared" si="9"/>
        <v>173.2684173611117</v>
      </c>
    </row>
    <row r="111" spans="1:8" ht="15">
      <c r="A111" s="4">
        <v>40330</v>
      </c>
      <c r="B111" s="5">
        <f t="shared" si="10"/>
        <v>378040.18333333463</v>
      </c>
      <c r="C111" s="5"/>
      <c r="D111" s="5"/>
      <c r="E111" s="5"/>
      <c r="F111" s="5">
        <f t="shared" si="8"/>
        <v>378040.18333333463</v>
      </c>
      <c r="G111" s="6">
        <v>0.0055</v>
      </c>
      <c r="H111" s="5">
        <f t="shared" si="9"/>
        <v>173.2684173611117</v>
      </c>
    </row>
    <row r="112" spans="1:8" ht="15">
      <c r="A112" s="4">
        <v>40360</v>
      </c>
      <c r="B112" s="5">
        <f t="shared" si="10"/>
        <v>378040.18333333463</v>
      </c>
      <c r="C112" s="5"/>
      <c r="D112" s="5"/>
      <c r="E112" s="5"/>
      <c r="F112" s="5">
        <f t="shared" si="8"/>
        <v>378040.18333333463</v>
      </c>
      <c r="G112" s="6">
        <v>0.0089</v>
      </c>
      <c r="H112" s="5">
        <f t="shared" si="9"/>
        <v>280.3798026388899</v>
      </c>
    </row>
    <row r="113" spans="1:8" ht="15">
      <c r="A113" s="4">
        <v>40391</v>
      </c>
      <c r="B113" s="5">
        <f t="shared" si="10"/>
        <v>378040.18333333463</v>
      </c>
      <c r="C113" s="5"/>
      <c r="D113" s="5"/>
      <c r="E113" s="5"/>
      <c r="F113" s="5">
        <f t="shared" si="8"/>
        <v>378040.18333333463</v>
      </c>
      <c r="G113" s="6">
        <v>0.0089</v>
      </c>
      <c r="H113" s="5">
        <f t="shared" si="9"/>
        <v>280.3798026388899</v>
      </c>
    </row>
    <row r="114" spans="1:8" ht="15">
      <c r="A114" s="4">
        <v>40422</v>
      </c>
      <c r="B114" s="5">
        <f t="shared" si="10"/>
        <v>378040.18333333463</v>
      </c>
      <c r="C114" s="5"/>
      <c r="D114" s="5"/>
      <c r="E114" s="5"/>
      <c r="F114" s="5">
        <f t="shared" si="8"/>
        <v>378040.18333333463</v>
      </c>
      <c r="G114" s="6">
        <v>0.0089</v>
      </c>
      <c r="H114" s="5">
        <f t="shared" si="9"/>
        <v>280.3798026388899</v>
      </c>
    </row>
    <row r="115" spans="1:8" ht="15">
      <c r="A115" s="4">
        <v>40452</v>
      </c>
      <c r="B115" s="5">
        <f t="shared" si="10"/>
        <v>378040.18333333463</v>
      </c>
      <c r="C115" s="5"/>
      <c r="D115" s="5"/>
      <c r="E115" s="5"/>
      <c r="F115" s="5">
        <f t="shared" si="8"/>
        <v>378040.18333333463</v>
      </c>
      <c r="G115" s="6">
        <v>0.012</v>
      </c>
      <c r="H115" s="5">
        <f t="shared" si="9"/>
        <v>378.04018333333465</v>
      </c>
    </row>
    <row r="116" spans="1:8" ht="15">
      <c r="A116" s="4">
        <v>40483</v>
      </c>
      <c r="B116" s="5">
        <f t="shared" si="10"/>
        <v>378040.18333333463</v>
      </c>
      <c r="C116" s="5"/>
      <c r="D116" s="5"/>
      <c r="E116" s="5"/>
      <c r="F116" s="5">
        <f t="shared" si="8"/>
        <v>378040.18333333463</v>
      </c>
      <c r="G116" s="6">
        <v>0.012</v>
      </c>
      <c r="H116" s="5">
        <f t="shared" si="9"/>
        <v>378.04018333333465</v>
      </c>
    </row>
    <row r="117" spans="1:8" ht="15.75" thickBot="1">
      <c r="A117" s="11">
        <v>40513</v>
      </c>
      <c r="B117" s="12">
        <f t="shared" si="10"/>
        <v>378040.18333333463</v>
      </c>
      <c r="C117" s="12"/>
      <c r="D117" s="12"/>
      <c r="E117" s="12"/>
      <c r="F117" s="12">
        <f t="shared" si="8"/>
        <v>378040.18333333463</v>
      </c>
      <c r="G117" s="13">
        <v>0.012</v>
      </c>
      <c r="H117" s="12">
        <f t="shared" si="9"/>
        <v>378.04018333333465</v>
      </c>
    </row>
    <row r="118" spans="2:8" ht="15">
      <c r="B118" s="14"/>
      <c r="C118" s="5"/>
      <c r="D118" s="5"/>
      <c r="E118" s="5"/>
      <c r="F118" s="5"/>
      <c r="H118" s="14"/>
    </row>
    <row r="119" spans="1:8" ht="15.75" thickBot="1">
      <c r="A119" s="15"/>
      <c r="B119" s="16"/>
      <c r="C119" s="17">
        <f>SUM(C7:C118)</f>
        <v>9684415.583333338</v>
      </c>
      <c r="D119" s="17">
        <f>SUM(D7:D118)</f>
        <v>-9167139.4</v>
      </c>
      <c r="E119" s="17">
        <f>SUM(E7:E118)</f>
        <v>-139236</v>
      </c>
      <c r="F119" s="17"/>
      <c r="G119" s="15"/>
      <c r="H119" s="17">
        <f>SUM(H7:H118)</f>
        <v>57594.574116250384</v>
      </c>
    </row>
    <row r="120" spans="2:8" ht="15">
      <c r="B120" s="14"/>
      <c r="C120" s="5"/>
      <c r="D120" s="5"/>
      <c r="E120" s="5"/>
      <c r="F120" s="5"/>
      <c r="H120" s="14"/>
    </row>
    <row r="121" spans="1:8" ht="15">
      <c r="A121" s="18" t="s">
        <v>14</v>
      </c>
      <c r="B121" s="19" t="s">
        <v>3</v>
      </c>
      <c r="C121" s="20">
        <f>C119</f>
        <v>9684415.583333338</v>
      </c>
      <c r="D121" s="5"/>
      <c r="E121" s="5"/>
      <c r="F121" s="5"/>
      <c r="G121" s="5"/>
      <c r="H121" s="5"/>
    </row>
    <row r="122" spans="1:8" ht="15">
      <c r="A122" s="18"/>
      <c r="B122" s="19" t="s">
        <v>4</v>
      </c>
      <c r="C122" s="20">
        <f>D119</f>
        <v>-9167139.4</v>
      </c>
      <c r="D122" s="5"/>
      <c r="E122" s="5"/>
      <c r="F122" s="5"/>
      <c r="G122" s="5"/>
      <c r="H122" s="5"/>
    </row>
    <row r="123" spans="1:8" ht="15">
      <c r="A123" s="18"/>
      <c r="B123" s="19" t="s">
        <v>15</v>
      </c>
      <c r="C123" s="21">
        <f>E119</f>
        <v>-139236</v>
      </c>
      <c r="D123" s="5"/>
      <c r="E123" s="5"/>
      <c r="F123" s="5"/>
      <c r="G123" s="5"/>
      <c r="H123" s="5"/>
    </row>
    <row r="124" spans="1:8" ht="15">
      <c r="A124" s="18"/>
      <c r="B124" s="19"/>
      <c r="C124" s="20">
        <f>SUM(C121:C123)</f>
        <v>378040.1833333373</v>
      </c>
      <c r="D124" s="5"/>
      <c r="E124" s="5"/>
      <c r="F124" s="5"/>
      <c r="G124" s="5"/>
      <c r="H124" s="5"/>
    </row>
    <row r="125" spans="1:8" ht="15">
      <c r="A125" s="18"/>
      <c r="B125" s="19" t="s">
        <v>16</v>
      </c>
      <c r="C125" s="20">
        <f>H119</f>
        <v>57594.574116250384</v>
      </c>
      <c r="D125" s="5"/>
      <c r="E125" s="5"/>
      <c r="F125" s="5"/>
      <c r="G125" s="5"/>
      <c r="H125" s="5"/>
    </row>
    <row r="126" spans="1:8" ht="15.75" thickBot="1">
      <c r="A126" s="18"/>
      <c r="B126" s="18"/>
      <c r="C126" s="22">
        <f>SUM(C124:C125)</f>
        <v>435634.7574495877</v>
      </c>
      <c r="D126" s="5"/>
      <c r="E126" s="5"/>
      <c r="F126" s="5"/>
      <c r="G126" s="5"/>
      <c r="H126" s="5"/>
    </row>
  </sheetData>
  <sheetProtection/>
  <mergeCells count="2">
    <mergeCell ref="A3:H3"/>
    <mergeCell ref="A4:H4"/>
  </mergeCells>
  <printOptions/>
  <pageMargins left="0.7" right="0.7" top="0.75" bottom="0.75" header="0.3" footer="0.3"/>
  <pageSetup fitToHeight="0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gocoolna</cp:lastModifiedBy>
  <dcterms:created xsi:type="dcterms:W3CDTF">2011-11-15T14:52:04Z</dcterms:created>
  <dcterms:modified xsi:type="dcterms:W3CDTF">2011-11-16T16:53:10Z</dcterms:modified>
  <cp:category/>
  <cp:version/>
  <cp:contentType/>
  <cp:contentStatus/>
</cp:coreProperties>
</file>