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O'ville" sheetId="1" r:id="rId1"/>
    <sheet name="Interest Calcs to 2012" sheetId="2" r:id="rId2"/>
  </sheets>
  <externalReferences>
    <externalReference r:id="rId5"/>
  </externalReferences>
  <definedNames>
    <definedName name="_xlnm.Print_Area" localSheetId="1">'Interest Calcs to 2012'!$A$1:$N$135</definedName>
  </definedNames>
  <calcPr fullCalcOnLoad="1"/>
</workbook>
</file>

<file path=xl/comments1.xml><?xml version="1.0" encoding="utf-8"?>
<comments xmlns="http://schemas.openxmlformats.org/spreadsheetml/2006/main">
  <authors>
    <author>JHoward</author>
  </authors>
  <commentList>
    <comment ref="N629" authorId="0">
      <text>
        <r>
          <rPr>
            <b/>
            <sz val="8"/>
            <rFont val="Tahoma"/>
            <family val="2"/>
          </rPr>
          <t>JHoward:</t>
        </r>
        <r>
          <rPr>
            <sz val="8"/>
            <rFont val="Tahoma"/>
            <family val="2"/>
          </rPr>
          <t xml:space="preserve">
Total including carrying charges</t>
        </r>
      </text>
    </comment>
  </commentList>
</comments>
</file>

<file path=xl/comments2.xml><?xml version="1.0" encoding="utf-8"?>
<comments xmlns="http://schemas.openxmlformats.org/spreadsheetml/2006/main">
  <authors>
    <author>JHoward</author>
  </authors>
  <commentList>
    <comment ref="E126" authorId="0">
      <text>
        <r>
          <rPr>
            <b/>
            <sz val="8"/>
            <rFont val="Tahoma"/>
            <family val="2"/>
          </rPr>
          <t>JHoward:</t>
        </r>
        <r>
          <rPr>
            <sz val="8"/>
            <rFont val="Tahoma"/>
            <family val="2"/>
          </rPr>
          <t xml:space="preserve">
May need to revise interest for Nov and Dec 2011 and Jan to Apri if the OEB issues updated rates</t>
        </r>
      </text>
    </comment>
  </commentList>
</comments>
</file>

<file path=xl/sharedStrings.xml><?xml version="1.0" encoding="utf-8"?>
<sst xmlns="http://schemas.openxmlformats.org/spreadsheetml/2006/main" count="743" uniqueCount="79">
  <si>
    <t>PILs Worksheet</t>
  </si>
  <si>
    <t>Approved Amounts</t>
  </si>
  <si>
    <t>Per 2002 RAM</t>
  </si>
  <si>
    <t>Per 2004 RAM</t>
  </si>
  <si>
    <t>Per 2005 RAM</t>
  </si>
  <si>
    <t>April 1, 2004 - Feb. 28, 2005</t>
  </si>
  <si>
    <t>Rates Frozen</t>
  </si>
  <si>
    <t>Year 2003</t>
  </si>
  <si>
    <t>Methodology</t>
  </si>
  <si>
    <t>April 1, 2004 - April 30, 2006</t>
  </si>
  <si>
    <t>October</t>
  </si>
  <si>
    <t>Approved</t>
  </si>
  <si>
    <t>Billed</t>
  </si>
  <si>
    <t>Interest</t>
  </si>
  <si>
    <t>Dr</t>
  </si>
  <si>
    <t>Cr</t>
  </si>
  <si>
    <t>Account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</si>
  <si>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</si>
  <si>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</si>
  <si>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</si>
  <si>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</si>
  <si>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</si>
  <si>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</si>
  <si>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</si>
  <si>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</si>
  <si>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</si>
  <si>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</si>
  <si>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</si>
  <si>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Orangeville Hydro Limited</t>
  </si>
  <si>
    <t>True Up</t>
  </si>
  <si>
    <t xml:space="preserve">Principal Balance </t>
  </si>
  <si>
    <t>Allocated Q4 as noted below divided by 3 months.  For 2002 approved amount only divided by 12 beginning in Jan to Dec</t>
  </si>
  <si>
    <t>For 2003 approved amount for 2002 monthly divided by 12 beginning Jan to Dec.</t>
  </si>
  <si>
    <t>For 2004 approved amount divided by 12 from Jan 2004 to Mar 31, 2005</t>
  </si>
  <si>
    <t>For 2005 approved amount divided by 13 from Apr 2005 to Apr 30, 2006</t>
  </si>
  <si>
    <t>Dates Covered by OEB Rate Approvals</t>
  </si>
  <si>
    <t>If the opening principal balance is a debit in 1562 this number is positive (i.e. Dr to 1562 Cr to 1563)</t>
  </si>
  <si>
    <t>Cumulative</t>
  </si>
  <si>
    <t>Dec</t>
  </si>
  <si>
    <t>Nov</t>
  </si>
  <si>
    <t>Oct</t>
  </si>
  <si>
    <t>Sep</t>
  </si>
  <si>
    <t>Aug</t>
  </si>
  <si>
    <t>Jul</t>
  </si>
  <si>
    <t>Jan</t>
  </si>
  <si>
    <t>Feb</t>
  </si>
  <si>
    <t>Mar</t>
  </si>
  <si>
    <t>Apr</t>
  </si>
  <si>
    <t>Jun</t>
  </si>
  <si>
    <t>Per 2006 EDR</t>
  </si>
  <si>
    <t>May 1, 2006 - April 30, 2007</t>
  </si>
  <si>
    <t>2001 True Up</t>
  </si>
  <si>
    <t>2002 True Up</t>
  </si>
  <si>
    <t>PILS</t>
  </si>
  <si>
    <t>2006 - PILS Carrying Charges</t>
  </si>
  <si>
    <t>Effective May 1,2006</t>
  </si>
  <si>
    <t>Q3/06-Q3/07</t>
  </si>
  <si>
    <t>Annual</t>
  </si>
  <si>
    <t>Starting Balance</t>
  </si>
  <si>
    <t>Actual Recovery</t>
  </si>
  <si>
    <t>Ending Balance</t>
  </si>
  <si>
    <t>Interest Improvement</t>
  </si>
  <si>
    <t>Acum Interest</t>
  </si>
  <si>
    <t>Accum Total Bal 15620</t>
  </si>
  <si>
    <t>Q2-2006</t>
  </si>
  <si>
    <t>Q4/07-Q1/08</t>
  </si>
  <si>
    <t>Q2/08</t>
  </si>
  <si>
    <t>Q3/08-Q4/08</t>
  </si>
  <si>
    <t>Q1/09</t>
  </si>
  <si>
    <t>Q2/09</t>
  </si>
  <si>
    <t>Q3/09-Q2/10</t>
  </si>
  <si>
    <t>Q3/10</t>
  </si>
  <si>
    <t>Q4/10</t>
  </si>
  <si>
    <t>Q1/11-Q3/11</t>
  </si>
  <si>
    <t>.</t>
  </si>
  <si>
    <t>Interest July 2006 to April 2012</t>
  </si>
  <si>
    <t>Interest Jan 2006 to June 2006</t>
  </si>
  <si>
    <t>Total Interest Jan 1 2006 to April 2012</t>
  </si>
  <si>
    <r>
      <t xml:space="preserve">March 1, 2002 - </t>
    </r>
    <r>
      <rPr>
        <b/>
        <sz val="10"/>
        <color indexed="48"/>
        <rFont val="Calibri"/>
        <family val="2"/>
      </rPr>
      <t>March 31, 2004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</si>
</sst>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_-* #,##0.00_-;\-* #,##0.0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Alignment="1">
      <alignment/>
    </xf>
    <xf numFmtId="167" fontId="24" fillId="0" borderId="0" xfId="44" applyNumberFormat="1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7" fontId="23" fillId="33" borderId="0" xfId="44" applyNumberFormat="1" applyFont="1" applyFill="1" applyAlignment="1">
      <alignment/>
    </xf>
    <xf numFmtId="167" fontId="23" fillId="0" borderId="0" xfId="44" applyNumberFormat="1" applyFont="1" applyAlignment="1">
      <alignment/>
    </xf>
    <xf numFmtId="167" fontId="23" fillId="0" borderId="0" xfId="44" applyNumberFormat="1" applyFont="1" applyFill="1" applyAlignment="1">
      <alignment/>
    </xf>
    <xf numFmtId="0" fontId="23" fillId="34" borderId="0" xfId="0" applyFont="1" applyFill="1" applyAlignment="1">
      <alignment horizontal="center" wrapText="1"/>
    </xf>
    <xf numFmtId="167" fontId="25" fillId="0" borderId="0" xfId="44" applyNumberFormat="1" applyFont="1" applyAlignment="1">
      <alignment/>
    </xf>
    <xf numFmtId="0" fontId="24" fillId="0" borderId="0" xfId="0" applyFont="1" applyAlignment="1">
      <alignment horizontal="left"/>
    </xf>
    <xf numFmtId="167" fontId="24" fillId="33" borderId="0" xfId="44" applyNumberFormat="1" applyFont="1" applyFill="1" applyAlignment="1">
      <alignment horizontal="left"/>
    </xf>
    <xf numFmtId="0" fontId="24" fillId="0" borderId="0" xfId="0" applyFont="1" applyFill="1" applyAlignment="1">
      <alignment/>
    </xf>
    <xf numFmtId="1" fontId="24" fillId="0" borderId="0" xfId="44" applyNumberFormat="1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right"/>
    </xf>
    <xf numFmtId="167" fontId="24" fillId="0" borderId="0" xfId="44" applyNumberFormat="1" applyFont="1" applyFill="1" applyAlignment="1">
      <alignment horizontal="left"/>
    </xf>
    <xf numFmtId="1" fontId="24" fillId="0" borderId="0" xfId="44" applyNumberFormat="1" applyFont="1" applyAlignment="1">
      <alignment horizontal="right"/>
    </xf>
    <xf numFmtId="167" fontId="24" fillId="33" borderId="0" xfId="44" applyNumberFormat="1" applyFont="1" applyFill="1" applyAlignment="1">
      <alignment/>
    </xf>
    <xf numFmtId="1" fontId="24" fillId="0" borderId="0" xfId="44" applyNumberFormat="1" applyFont="1" applyAlignment="1">
      <alignment horizontal="left"/>
    </xf>
    <xf numFmtId="167" fontId="24" fillId="0" borderId="0" xfId="44" applyNumberFormat="1" applyFont="1" applyFill="1" applyAlignment="1">
      <alignment horizontal="right"/>
    </xf>
    <xf numFmtId="167" fontId="24" fillId="0" borderId="0" xfId="44" applyNumberFormat="1" applyFont="1" applyAlignment="1">
      <alignment horizontal="left"/>
    </xf>
    <xf numFmtId="167" fontId="24" fillId="34" borderId="0" xfId="44" applyNumberFormat="1" applyFont="1" applyFill="1" applyAlignment="1">
      <alignment/>
    </xf>
    <xf numFmtId="167" fontId="24" fillId="0" borderId="0" xfId="44" applyNumberFormat="1" applyFont="1" applyAlignment="1">
      <alignment horizontal="right"/>
    </xf>
    <xf numFmtId="167" fontId="24" fillId="0" borderId="0" xfId="0" applyNumberFormat="1" applyFont="1" applyAlignment="1">
      <alignment/>
    </xf>
    <xf numFmtId="0" fontId="24" fillId="2" borderId="0" xfId="0" applyFont="1" applyFill="1" applyAlignment="1">
      <alignment/>
    </xf>
    <xf numFmtId="167" fontId="24" fillId="0" borderId="0" xfId="44" applyNumberFormat="1" applyFont="1" applyFill="1" applyAlignment="1">
      <alignment/>
    </xf>
    <xf numFmtId="169" fontId="24" fillId="0" borderId="0" xfId="42" applyNumberFormat="1" applyFont="1" applyAlignment="1">
      <alignment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left"/>
    </xf>
    <xf numFmtId="167" fontId="24" fillId="0" borderId="0" xfId="44" applyNumberFormat="1" applyFont="1" applyBorder="1" applyAlignment="1">
      <alignment/>
    </xf>
    <xf numFmtId="167" fontId="24" fillId="0" borderId="10" xfId="44" applyNumberFormat="1" applyFont="1" applyBorder="1" applyAlignment="1">
      <alignment/>
    </xf>
    <xf numFmtId="167" fontId="24" fillId="0" borderId="10" xfId="0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43" fontId="24" fillId="0" borderId="0" xfId="0" applyNumberFormat="1" applyFont="1" applyAlignment="1">
      <alignment/>
    </xf>
    <xf numFmtId="43" fontId="24" fillId="0" borderId="0" xfId="42" applyFont="1" applyAlignment="1">
      <alignment/>
    </xf>
    <xf numFmtId="10" fontId="24" fillId="0" borderId="0" xfId="59" applyNumberFormat="1" applyFont="1" applyAlignment="1">
      <alignment/>
    </xf>
    <xf numFmtId="10" fontId="24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170" fontId="24" fillId="0" borderId="0" xfId="0" applyNumberFormat="1" applyFont="1" applyAlignment="1">
      <alignment/>
    </xf>
    <xf numFmtId="0" fontId="24" fillId="35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4" fontId="24" fillId="0" borderId="0" xfId="44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\2012%20Filing\PILS%201562\Orangeville%20Old%20Models\15620%20PILs%20Interest%20Jul%2006-Apr%20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es"/>
      <sheetName val="Billed Revenue (NEW RATES)"/>
      <sheetName val="Revenue Share"/>
      <sheetName val="Carrying Charges"/>
    </sheetNames>
    <sheetDataSet>
      <sheetData sheetId="3">
        <row r="11">
          <cell r="D11">
            <v>-21675.15</v>
          </cell>
          <cell r="E11">
            <v>-2372.4233581685494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0"/>
  <sheetViews>
    <sheetView zoomScale="90" zoomScaleNormal="90" zoomScalePageLayoutView="0" workbookViewId="0" topLeftCell="A585">
      <selection activeCell="O554" sqref="O554"/>
    </sheetView>
  </sheetViews>
  <sheetFormatPr defaultColWidth="9.140625" defaultRowHeight="12" customHeight="1"/>
  <cols>
    <col min="1" max="1" width="4.57421875" style="4" customWidth="1"/>
    <col min="2" max="3" width="9.140625" style="4" customWidth="1"/>
    <col min="4" max="4" width="4.28125" style="4" customWidth="1"/>
    <col min="5" max="5" width="7.28125" style="4" customWidth="1"/>
    <col min="6" max="6" width="12.7109375" style="4" customWidth="1"/>
    <col min="7" max="9" width="12.140625" style="4" customWidth="1"/>
    <col min="10" max="10" width="10.57421875" style="4" bestFit="1" customWidth="1"/>
    <col min="11" max="11" width="11.140625" style="4" customWidth="1"/>
    <col min="12" max="12" width="11.28125" style="4" customWidth="1"/>
    <col min="13" max="13" width="3.00390625" style="4" customWidth="1"/>
    <col min="14" max="14" width="11.7109375" style="4" customWidth="1"/>
    <col min="15" max="15" width="11.00390625" style="5" bestFit="1" customWidth="1"/>
    <col min="16" max="16" width="8.57421875" style="4" customWidth="1"/>
    <col min="17" max="17" width="10.28125" style="4" customWidth="1"/>
    <col min="18" max="18" width="9.8515625" style="4" customWidth="1"/>
    <col min="19" max="16384" width="9.140625" style="4" customWidth="1"/>
  </cols>
  <sheetData>
    <row r="1" spans="1:5" ht="12" customHeight="1">
      <c r="A1" s="1" t="s">
        <v>0</v>
      </c>
      <c r="B1" s="1"/>
      <c r="C1" s="2" t="s">
        <v>28</v>
      </c>
      <c r="D1" s="3"/>
      <c r="E1" s="3"/>
    </row>
    <row r="2" ht="12" customHeight="1" hidden="1"/>
    <row r="3" spans="2:9" ht="12" customHeight="1" hidden="1">
      <c r="B3" s="1"/>
      <c r="E3" s="6" t="s">
        <v>1</v>
      </c>
      <c r="G3" s="46" t="s">
        <v>35</v>
      </c>
      <c r="H3" s="46"/>
      <c r="I3" s="7"/>
    </row>
    <row r="4" spans="3:7" ht="12" customHeight="1" hidden="1">
      <c r="C4" s="1" t="s">
        <v>2</v>
      </c>
      <c r="D4" s="8">
        <v>2001</v>
      </c>
      <c r="E4" s="9">
        <v>135238</v>
      </c>
      <c r="F4" s="10"/>
      <c r="G4" s="4" t="s">
        <v>78</v>
      </c>
    </row>
    <row r="5" spans="3:6" ht="12" customHeight="1" hidden="1">
      <c r="C5" s="1"/>
      <c r="D5" s="8">
        <v>2002</v>
      </c>
      <c r="E5" s="9">
        <v>369477</v>
      </c>
      <c r="F5" s="10"/>
    </row>
    <row r="6" spans="3:6" ht="12" customHeight="1" hidden="1">
      <c r="C6" s="1"/>
      <c r="D6" s="8"/>
      <c r="E6" s="10"/>
      <c r="F6" s="10"/>
    </row>
    <row r="7" spans="3:7" ht="12" customHeight="1" hidden="1">
      <c r="C7" s="1" t="s">
        <v>7</v>
      </c>
      <c r="D7" s="8"/>
      <c r="E7" s="9">
        <v>369477</v>
      </c>
      <c r="F7" s="10"/>
      <c r="G7" s="4" t="s">
        <v>6</v>
      </c>
    </row>
    <row r="8" spans="3:6" ht="12" customHeight="1" hidden="1">
      <c r="C8" s="1"/>
      <c r="D8" s="8"/>
      <c r="E8" s="10"/>
      <c r="F8" s="10"/>
    </row>
    <row r="9" spans="3:6" ht="12" customHeight="1" hidden="1">
      <c r="C9" s="1"/>
      <c r="D9" s="8"/>
      <c r="E9" s="10"/>
      <c r="F9" s="10"/>
    </row>
    <row r="10" spans="3:7" ht="12" customHeight="1" hidden="1">
      <c r="C10" s="1" t="s">
        <v>3</v>
      </c>
      <c r="D10" s="8">
        <v>2004</v>
      </c>
      <c r="E10" s="9">
        <v>369477</v>
      </c>
      <c r="F10" s="10"/>
      <c r="G10" s="4" t="s">
        <v>5</v>
      </c>
    </row>
    <row r="11" spans="3:6" ht="12" customHeight="1" hidden="1">
      <c r="C11" s="1"/>
      <c r="D11" s="8"/>
      <c r="E11" s="10"/>
      <c r="F11" s="10"/>
    </row>
    <row r="12" spans="3:7" ht="12" customHeight="1" hidden="1">
      <c r="C12" s="1" t="s">
        <v>4</v>
      </c>
      <c r="D12" s="8">
        <v>2005</v>
      </c>
      <c r="E12" s="9">
        <v>337202</v>
      </c>
      <c r="F12" s="10"/>
      <c r="G12" s="4" t="s">
        <v>9</v>
      </c>
    </row>
    <row r="13" spans="3:6" ht="12" customHeight="1" hidden="1">
      <c r="C13" s="1"/>
      <c r="D13" s="8"/>
      <c r="E13" s="11"/>
      <c r="F13" s="10"/>
    </row>
    <row r="14" spans="3:7" ht="12" customHeight="1" hidden="1">
      <c r="C14" s="1" t="s">
        <v>49</v>
      </c>
      <c r="D14" s="8">
        <v>2006</v>
      </c>
      <c r="E14" s="9"/>
      <c r="F14" s="10"/>
      <c r="G14" s="4" t="s">
        <v>50</v>
      </c>
    </row>
    <row r="15" ht="12" customHeight="1" hidden="1"/>
    <row r="16" ht="12" customHeight="1" hidden="1">
      <c r="C16" s="1" t="s">
        <v>8</v>
      </c>
    </row>
    <row r="17" ht="12" customHeight="1" hidden="1"/>
    <row r="18" spans="3:12" ht="12" customHeight="1" hidden="1">
      <c r="C18" s="3" t="s">
        <v>31</v>
      </c>
      <c r="D18" s="3"/>
      <c r="E18" s="3"/>
      <c r="F18" s="3"/>
      <c r="G18" s="3"/>
      <c r="H18" s="3"/>
      <c r="I18" s="3"/>
      <c r="J18" s="3"/>
      <c r="K18" s="3"/>
      <c r="L18" s="3"/>
    </row>
    <row r="19" spans="3:9" ht="12" customHeight="1" hidden="1">
      <c r="C19" s="3" t="s">
        <v>32</v>
      </c>
      <c r="D19" s="3"/>
      <c r="E19" s="3"/>
      <c r="F19" s="3"/>
      <c r="G19" s="3"/>
      <c r="H19" s="3"/>
      <c r="I19" s="3"/>
    </row>
    <row r="20" spans="3:8" ht="12" customHeight="1" hidden="1">
      <c r="C20" s="3" t="s">
        <v>33</v>
      </c>
      <c r="D20" s="3"/>
      <c r="E20" s="3"/>
      <c r="F20" s="3"/>
      <c r="G20" s="3"/>
      <c r="H20" s="3"/>
    </row>
    <row r="21" spans="3:8" ht="12" customHeight="1" hidden="1">
      <c r="C21" s="3" t="s">
        <v>34</v>
      </c>
      <c r="D21" s="3"/>
      <c r="E21" s="3"/>
      <c r="F21" s="3"/>
      <c r="G21" s="3"/>
      <c r="H21" s="3"/>
    </row>
    <row r="22" spans="4:15" ht="12" customHeight="1">
      <c r="D22" s="45" t="s">
        <v>16</v>
      </c>
      <c r="E22" s="45"/>
      <c r="F22" s="45" t="s">
        <v>11</v>
      </c>
      <c r="G22" s="47"/>
      <c r="H22" s="45" t="s">
        <v>12</v>
      </c>
      <c r="I22" s="48"/>
      <c r="J22" s="45" t="s">
        <v>29</v>
      </c>
      <c r="K22" s="45"/>
      <c r="L22" s="12" t="s">
        <v>30</v>
      </c>
      <c r="M22" s="6"/>
      <c r="N22" s="8" t="s">
        <v>13</v>
      </c>
      <c r="O22" s="13" t="s">
        <v>37</v>
      </c>
    </row>
    <row r="23" spans="6:11" ht="12" customHeight="1">
      <c r="F23" s="8" t="s">
        <v>14</v>
      </c>
      <c r="G23" s="8" t="s">
        <v>15</v>
      </c>
      <c r="H23" s="8" t="s">
        <v>14</v>
      </c>
      <c r="I23" s="8" t="s">
        <v>15</v>
      </c>
      <c r="J23" s="8" t="s">
        <v>14</v>
      </c>
      <c r="K23" s="8" t="s">
        <v>15</v>
      </c>
    </row>
    <row r="24" spans="1:14" ht="12" customHeight="1">
      <c r="A24" s="4">
        <v>2001</v>
      </c>
      <c r="B24" s="4" t="s">
        <v>10</v>
      </c>
      <c r="C24" s="4" t="s">
        <v>11</v>
      </c>
      <c r="D24" s="4" t="s">
        <v>14</v>
      </c>
      <c r="E24" s="14">
        <v>1562</v>
      </c>
      <c r="F24" s="15">
        <f>$E$4/3</f>
        <v>45079.333333333336</v>
      </c>
      <c r="G24" s="16"/>
      <c r="H24" s="17"/>
      <c r="I24" s="17"/>
      <c r="J24" s="17"/>
      <c r="K24" s="17"/>
      <c r="N24" s="17"/>
    </row>
    <row r="25" spans="2:14" ht="12" customHeight="1">
      <c r="B25" s="4">
        <v>2001</v>
      </c>
      <c r="D25" s="18" t="s">
        <v>15</v>
      </c>
      <c r="E25" s="18">
        <v>1563</v>
      </c>
      <c r="F25" s="19"/>
      <c r="G25" s="20">
        <f>F24</f>
        <v>45079.333333333336</v>
      </c>
      <c r="H25" s="17"/>
      <c r="I25" s="17"/>
      <c r="J25" s="17"/>
      <c r="K25" s="17"/>
      <c r="N25" s="17"/>
    </row>
    <row r="26" spans="4:14" ht="12" customHeight="1">
      <c r="D26" s="18"/>
      <c r="E26" s="18"/>
      <c r="F26" s="18"/>
      <c r="G26" s="21"/>
      <c r="H26" s="17"/>
      <c r="I26" s="17"/>
      <c r="J26" s="17"/>
      <c r="K26" s="17"/>
      <c r="N26" s="17"/>
    </row>
    <row r="27" spans="3:14" ht="12" customHeight="1">
      <c r="C27" s="4" t="s">
        <v>12</v>
      </c>
      <c r="D27" s="4" t="s">
        <v>14</v>
      </c>
      <c r="E27" s="14">
        <v>1563</v>
      </c>
      <c r="F27" s="14"/>
      <c r="G27" s="17"/>
      <c r="H27" s="22"/>
      <c r="I27" s="23"/>
      <c r="J27" s="23"/>
      <c r="K27" s="23"/>
      <c r="N27" s="17"/>
    </row>
    <row r="28" spans="4:14" ht="12" customHeight="1">
      <c r="D28" s="18" t="s">
        <v>15</v>
      </c>
      <c r="E28" s="4">
        <v>1562</v>
      </c>
      <c r="G28" s="17"/>
      <c r="H28" s="17"/>
      <c r="I28" s="24">
        <f>H27</f>
        <v>0</v>
      </c>
      <c r="J28" s="21"/>
      <c r="K28" s="21"/>
      <c r="N28" s="17"/>
    </row>
    <row r="29" spans="4:14" ht="12" customHeight="1">
      <c r="D29" s="18"/>
      <c r="G29" s="17"/>
      <c r="H29" s="17"/>
      <c r="I29" s="21"/>
      <c r="J29" s="21"/>
      <c r="K29" s="21"/>
      <c r="N29" s="17"/>
    </row>
    <row r="30" spans="3:15" ht="12" customHeight="1">
      <c r="C30" s="4" t="s">
        <v>13</v>
      </c>
      <c r="D30" s="14" t="s">
        <v>36</v>
      </c>
      <c r="E30" s="14"/>
      <c r="F30" s="14"/>
      <c r="G30" s="17"/>
      <c r="H30" s="17"/>
      <c r="I30" s="17"/>
      <c r="J30" s="17"/>
      <c r="K30" s="17"/>
      <c r="N30" s="17"/>
      <c r="O30" s="25"/>
    </row>
    <row r="31" spans="4:15" ht="12" customHeight="1">
      <c r="D31" s="18"/>
      <c r="E31" s="18"/>
      <c r="F31" s="18"/>
      <c r="G31" s="17"/>
      <c r="H31" s="17"/>
      <c r="I31" s="17"/>
      <c r="J31" s="17"/>
      <c r="K31" s="17"/>
      <c r="L31" s="26">
        <f>F24-I28</f>
        <v>45079.333333333336</v>
      </c>
      <c r="N31" s="17"/>
      <c r="O31" s="27"/>
    </row>
    <row r="32" ht="12" customHeight="1">
      <c r="M32" s="5"/>
    </row>
    <row r="33" spans="1:14" ht="12" customHeight="1">
      <c r="A33" s="4">
        <v>2001</v>
      </c>
      <c r="B33" s="4" t="s">
        <v>17</v>
      </c>
      <c r="C33" s="4" t="s">
        <v>11</v>
      </c>
      <c r="D33" s="4" t="s">
        <v>14</v>
      </c>
      <c r="E33" s="14">
        <v>1562</v>
      </c>
      <c r="F33" s="15">
        <f>$E$4/3</f>
        <v>45079.333333333336</v>
      </c>
      <c r="G33" s="16"/>
      <c r="H33" s="17"/>
      <c r="I33" s="17"/>
      <c r="J33" s="17"/>
      <c r="K33" s="17"/>
      <c r="N33" s="17"/>
    </row>
    <row r="34" spans="2:14" ht="12" customHeight="1">
      <c r="B34" s="4">
        <v>2001</v>
      </c>
      <c r="D34" s="18" t="s">
        <v>15</v>
      </c>
      <c r="E34" s="18">
        <v>1563</v>
      </c>
      <c r="F34" s="19"/>
      <c r="G34" s="20">
        <f>F33</f>
        <v>45079.333333333336</v>
      </c>
      <c r="H34" s="17"/>
      <c r="I34" s="17"/>
      <c r="J34" s="17"/>
      <c r="K34" s="17"/>
      <c r="N34" s="17"/>
    </row>
    <row r="35" spans="4:14" ht="12" customHeight="1">
      <c r="D35" s="18"/>
      <c r="E35" s="18"/>
      <c r="F35" s="18"/>
      <c r="G35" s="21"/>
      <c r="H35" s="17"/>
      <c r="I35" s="17"/>
      <c r="J35" s="17"/>
      <c r="K35" s="17"/>
      <c r="N35" s="17"/>
    </row>
    <row r="36" spans="3:14" ht="12" customHeight="1">
      <c r="C36" s="4" t="s">
        <v>12</v>
      </c>
      <c r="D36" s="4" t="s">
        <v>14</v>
      </c>
      <c r="E36" s="14">
        <v>1563</v>
      </c>
      <c r="F36" s="14"/>
      <c r="G36" s="17"/>
      <c r="H36" s="22"/>
      <c r="I36" s="23"/>
      <c r="J36" s="23"/>
      <c r="K36" s="23"/>
      <c r="N36" s="17"/>
    </row>
    <row r="37" spans="4:14" ht="12" customHeight="1">
      <c r="D37" s="18" t="s">
        <v>15</v>
      </c>
      <c r="E37" s="4">
        <v>1562</v>
      </c>
      <c r="G37" s="17"/>
      <c r="H37" s="17"/>
      <c r="I37" s="24">
        <f>H36</f>
        <v>0</v>
      </c>
      <c r="J37" s="21"/>
      <c r="K37" s="21"/>
      <c r="N37" s="17"/>
    </row>
    <row r="38" spans="4:14" ht="12" customHeight="1">
      <c r="D38" s="18"/>
      <c r="G38" s="17"/>
      <c r="H38" s="17"/>
      <c r="I38" s="21"/>
      <c r="J38" s="21"/>
      <c r="K38" s="21"/>
      <c r="N38" s="17"/>
    </row>
    <row r="39" spans="3:15" ht="12" customHeight="1">
      <c r="C39" s="4" t="s">
        <v>13</v>
      </c>
      <c r="D39" s="14" t="s">
        <v>36</v>
      </c>
      <c r="E39" s="14"/>
      <c r="F39" s="14"/>
      <c r="G39" s="17"/>
      <c r="H39" s="17"/>
      <c r="I39" s="17"/>
      <c r="J39" s="17"/>
      <c r="K39" s="17"/>
      <c r="N39" s="5">
        <f>L31*7.25%/12</f>
        <v>272.3543055555555</v>
      </c>
      <c r="O39" s="25">
        <f>N39</f>
        <v>272.3543055555555</v>
      </c>
    </row>
    <row r="40" spans="4:15" ht="12" customHeight="1">
      <c r="D40" s="18"/>
      <c r="E40" s="18"/>
      <c r="F40" s="18"/>
      <c r="G40" s="17"/>
      <c r="H40" s="17"/>
      <c r="I40" s="17"/>
      <c r="J40" s="17"/>
      <c r="K40" s="17"/>
      <c r="N40" s="17"/>
      <c r="O40" s="27"/>
    </row>
    <row r="41" spans="12:13" ht="12" customHeight="1">
      <c r="L41" s="26">
        <f>F33-I37+L31</f>
        <v>90158.66666666667</v>
      </c>
      <c r="M41" s="5"/>
    </row>
    <row r="42" spans="12:13" ht="12" customHeight="1">
      <c r="L42" s="5"/>
      <c r="M42" s="5"/>
    </row>
    <row r="43" spans="1:14" ht="12" customHeight="1">
      <c r="A43" s="4">
        <v>2001</v>
      </c>
      <c r="B43" s="4" t="s">
        <v>18</v>
      </c>
      <c r="C43" s="4" t="s">
        <v>11</v>
      </c>
      <c r="D43" s="4" t="s">
        <v>14</v>
      </c>
      <c r="E43" s="14">
        <v>1562</v>
      </c>
      <c r="F43" s="15">
        <f>$E$4/3</f>
        <v>45079.333333333336</v>
      </c>
      <c r="G43" s="16"/>
      <c r="H43" s="17"/>
      <c r="I43" s="17"/>
      <c r="J43" s="17"/>
      <c r="K43" s="17"/>
      <c r="N43" s="17"/>
    </row>
    <row r="44" spans="2:14" ht="12" customHeight="1">
      <c r="B44" s="4">
        <v>2001</v>
      </c>
      <c r="D44" s="18" t="s">
        <v>15</v>
      </c>
      <c r="E44" s="18">
        <v>1563</v>
      </c>
      <c r="F44" s="19"/>
      <c r="G44" s="20">
        <f>F43</f>
        <v>45079.333333333336</v>
      </c>
      <c r="H44" s="17"/>
      <c r="I44" s="17"/>
      <c r="J44" s="17"/>
      <c r="K44" s="17"/>
      <c r="N44" s="17"/>
    </row>
    <row r="45" spans="4:14" ht="12" customHeight="1">
      <c r="D45" s="18"/>
      <c r="E45" s="18"/>
      <c r="F45" s="18"/>
      <c r="G45" s="21"/>
      <c r="H45" s="17"/>
      <c r="I45" s="17"/>
      <c r="J45" s="17"/>
      <c r="K45" s="17"/>
      <c r="N45" s="17"/>
    </row>
    <row r="46" spans="3:14" ht="12" customHeight="1">
      <c r="C46" s="4" t="s">
        <v>12</v>
      </c>
      <c r="D46" s="4" t="s">
        <v>14</v>
      </c>
      <c r="E46" s="14">
        <v>1563</v>
      </c>
      <c r="F46" s="14"/>
      <c r="G46" s="17"/>
      <c r="H46" s="22"/>
      <c r="I46" s="23"/>
      <c r="J46" s="23"/>
      <c r="K46" s="23"/>
      <c r="N46" s="17"/>
    </row>
    <row r="47" spans="4:14" ht="12" customHeight="1">
      <c r="D47" s="18" t="s">
        <v>15</v>
      </c>
      <c r="E47" s="4">
        <v>1562</v>
      </c>
      <c r="G47" s="17"/>
      <c r="H47" s="17"/>
      <c r="I47" s="24">
        <f>H46</f>
        <v>0</v>
      </c>
      <c r="J47" s="21"/>
      <c r="K47" s="21"/>
      <c r="N47" s="17"/>
    </row>
    <row r="48" spans="4:18" ht="12" customHeight="1">
      <c r="D48" s="18"/>
      <c r="G48" s="17"/>
      <c r="H48" s="17"/>
      <c r="I48" s="21"/>
      <c r="J48" s="21"/>
      <c r="K48" s="21"/>
      <c r="N48" s="17"/>
      <c r="P48" s="28"/>
      <c r="Q48" s="28">
        <f>SUM(F24:F43)</f>
        <v>135238</v>
      </c>
      <c r="R48" s="4">
        <v>0</v>
      </c>
    </row>
    <row r="49" spans="3:15" ht="12" customHeight="1">
      <c r="C49" s="4" t="s">
        <v>13</v>
      </c>
      <c r="D49" s="14" t="s">
        <v>36</v>
      </c>
      <c r="E49" s="14"/>
      <c r="F49" s="14"/>
      <c r="G49" s="17"/>
      <c r="H49" s="17"/>
      <c r="I49" s="17"/>
      <c r="J49" s="17"/>
      <c r="K49" s="17"/>
      <c r="N49" s="5">
        <f>L41*7.25%/12</f>
        <v>544.708611111111</v>
      </c>
      <c r="O49" s="25">
        <f>O39+N49</f>
        <v>817.0629166666665</v>
      </c>
    </row>
    <row r="50" spans="4:15" ht="12" customHeight="1">
      <c r="D50" s="18"/>
      <c r="E50" s="18"/>
      <c r="F50" s="18"/>
      <c r="G50" s="17"/>
      <c r="H50" s="17"/>
      <c r="I50" s="17"/>
      <c r="J50" s="17"/>
      <c r="K50" s="17"/>
      <c r="N50" s="17"/>
      <c r="O50" s="27"/>
    </row>
    <row r="51" spans="12:13" ht="12" customHeight="1">
      <c r="L51" s="26">
        <f>F43-I47+L41</f>
        <v>135238</v>
      </c>
      <c r="M51" s="5"/>
    </row>
    <row r="52" spans="12:13" ht="12" customHeight="1">
      <c r="L52" s="5"/>
      <c r="M52" s="5"/>
    </row>
    <row r="53" spans="1:14" ht="12" customHeight="1">
      <c r="A53" s="4">
        <v>2002</v>
      </c>
      <c r="B53" s="4" t="s">
        <v>19</v>
      </c>
      <c r="C53" s="4" t="s">
        <v>11</v>
      </c>
      <c r="D53" s="4" t="s">
        <v>14</v>
      </c>
      <c r="E53" s="14">
        <v>1562</v>
      </c>
      <c r="F53" s="15">
        <f>$E$5/12</f>
        <v>30789.75</v>
      </c>
      <c r="G53" s="16"/>
      <c r="H53" s="17"/>
      <c r="I53" s="17"/>
      <c r="J53" s="17"/>
      <c r="K53" s="17"/>
      <c r="N53" s="17"/>
    </row>
    <row r="54" spans="2:14" ht="12" customHeight="1">
      <c r="B54" s="4">
        <v>2002</v>
      </c>
      <c r="D54" s="18" t="s">
        <v>15</v>
      </c>
      <c r="E54" s="18">
        <v>1563</v>
      </c>
      <c r="F54" s="19"/>
      <c r="G54" s="20">
        <f>F53</f>
        <v>30789.75</v>
      </c>
      <c r="H54" s="17"/>
      <c r="I54" s="17"/>
      <c r="J54" s="17"/>
      <c r="K54" s="17"/>
      <c r="N54" s="17"/>
    </row>
    <row r="55" spans="4:14" ht="12" customHeight="1">
      <c r="D55" s="18"/>
      <c r="E55" s="18"/>
      <c r="F55" s="18"/>
      <c r="G55" s="21"/>
      <c r="H55" s="17"/>
      <c r="I55" s="17"/>
      <c r="J55" s="17"/>
      <c r="K55" s="17"/>
      <c r="N55" s="17"/>
    </row>
    <row r="56" spans="3:14" ht="12" customHeight="1">
      <c r="C56" s="4" t="s">
        <v>12</v>
      </c>
      <c r="D56" s="4" t="s">
        <v>14</v>
      </c>
      <c r="E56" s="14">
        <v>1563</v>
      </c>
      <c r="F56" s="14"/>
      <c r="G56" s="17"/>
      <c r="H56" s="22"/>
      <c r="I56" s="23"/>
      <c r="J56" s="23"/>
      <c r="K56" s="23"/>
      <c r="N56" s="17"/>
    </row>
    <row r="57" spans="4:14" ht="12" customHeight="1">
      <c r="D57" s="18" t="s">
        <v>15</v>
      </c>
      <c r="E57" s="4">
        <v>1562</v>
      </c>
      <c r="G57" s="17"/>
      <c r="H57" s="17"/>
      <c r="I57" s="24">
        <f>H56</f>
        <v>0</v>
      </c>
      <c r="J57" s="21"/>
      <c r="K57" s="21"/>
      <c r="N57" s="17"/>
    </row>
    <row r="58" spans="4:14" ht="12" customHeight="1">
      <c r="D58" s="18"/>
      <c r="G58" s="17"/>
      <c r="H58" s="17"/>
      <c r="I58" s="21"/>
      <c r="J58" s="21"/>
      <c r="K58" s="21"/>
      <c r="N58" s="17"/>
    </row>
    <row r="59" spans="3:15" ht="12" customHeight="1">
      <c r="C59" s="4" t="s">
        <v>13</v>
      </c>
      <c r="D59" s="14" t="s">
        <v>36</v>
      </c>
      <c r="E59" s="14"/>
      <c r="F59" s="14"/>
      <c r="G59" s="17"/>
      <c r="H59" s="17"/>
      <c r="I59" s="17"/>
      <c r="J59" s="17"/>
      <c r="K59" s="17"/>
      <c r="N59" s="5">
        <f>L51*7.25%/12</f>
        <v>817.0629166666666</v>
      </c>
      <c r="O59" s="25">
        <f>O49+N59</f>
        <v>1634.125833333333</v>
      </c>
    </row>
    <row r="60" spans="4:15" ht="12" customHeight="1">
      <c r="D60" s="18"/>
      <c r="E60" s="18"/>
      <c r="F60" s="18"/>
      <c r="G60" s="17"/>
      <c r="H60" s="17"/>
      <c r="I60" s="17"/>
      <c r="J60" s="17"/>
      <c r="K60" s="17"/>
      <c r="N60" s="5"/>
      <c r="O60" s="27"/>
    </row>
    <row r="61" spans="12:14" ht="12" customHeight="1">
      <c r="L61" s="26">
        <f>F53-I57+L51</f>
        <v>166027.75</v>
      </c>
      <c r="M61" s="5"/>
      <c r="N61" s="5"/>
    </row>
    <row r="62" spans="12:14" ht="12" customHeight="1">
      <c r="L62" s="5"/>
      <c r="M62" s="5"/>
      <c r="N62" s="5"/>
    </row>
    <row r="63" spans="1:14" ht="12" customHeight="1">
      <c r="A63" s="4">
        <v>2002</v>
      </c>
      <c r="B63" s="4" t="s">
        <v>20</v>
      </c>
      <c r="C63" s="4" t="s">
        <v>11</v>
      </c>
      <c r="D63" s="4" t="s">
        <v>14</v>
      </c>
      <c r="E63" s="14">
        <v>1562</v>
      </c>
      <c r="F63" s="15">
        <f>$E$5/12</f>
        <v>30789.75</v>
      </c>
      <c r="G63" s="16"/>
      <c r="H63" s="17"/>
      <c r="I63" s="17"/>
      <c r="J63" s="17"/>
      <c r="K63" s="17"/>
      <c r="N63" s="5"/>
    </row>
    <row r="64" spans="2:14" ht="12" customHeight="1">
      <c r="B64" s="4">
        <v>2002</v>
      </c>
      <c r="D64" s="18" t="s">
        <v>15</v>
      </c>
      <c r="E64" s="18">
        <v>1563</v>
      </c>
      <c r="F64" s="19"/>
      <c r="G64" s="20">
        <f>F63</f>
        <v>30789.75</v>
      </c>
      <c r="H64" s="17"/>
      <c r="I64" s="17"/>
      <c r="J64" s="17"/>
      <c r="K64" s="17"/>
      <c r="N64" s="5"/>
    </row>
    <row r="65" spans="4:14" ht="12" customHeight="1">
      <c r="D65" s="18"/>
      <c r="E65" s="18"/>
      <c r="F65" s="18"/>
      <c r="G65" s="21"/>
      <c r="H65" s="17"/>
      <c r="I65" s="17"/>
      <c r="J65" s="17"/>
      <c r="K65" s="17"/>
      <c r="N65" s="5"/>
    </row>
    <row r="66" spans="3:14" ht="12" customHeight="1">
      <c r="C66" s="4" t="s">
        <v>12</v>
      </c>
      <c r="D66" s="4" t="s">
        <v>14</v>
      </c>
      <c r="E66" s="14">
        <v>1563</v>
      </c>
      <c r="F66" s="14"/>
      <c r="G66" s="17"/>
      <c r="H66" s="22"/>
      <c r="I66" s="23"/>
      <c r="J66" s="23"/>
      <c r="K66" s="23"/>
      <c r="N66" s="5"/>
    </row>
    <row r="67" spans="4:14" ht="12" customHeight="1">
      <c r="D67" s="18" t="s">
        <v>15</v>
      </c>
      <c r="E67" s="4">
        <v>1562</v>
      </c>
      <c r="G67" s="17"/>
      <c r="H67" s="17"/>
      <c r="I67" s="24">
        <f>H66</f>
        <v>0</v>
      </c>
      <c r="J67" s="21"/>
      <c r="K67" s="21"/>
      <c r="N67" s="5"/>
    </row>
    <row r="68" spans="4:14" ht="12" customHeight="1">
      <c r="D68" s="18"/>
      <c r="G68" s="17"/>
      <c r="H68" s="17"/>
      <c r="I68" s="21"/>
      <c r="J68" s="21"/>
      <c r="K68" s="21"/>
      <c r="N68" s="5"/>
    </row>
    <row r="69" spans="3:15" ht="12" customHeight="1">
      <c r="C69" s="4" t="s">
        <v>13</v>
      </c>
      <c r="D69" s="14" t="s">
        <v>36</v>
      </c>
      <c r="E69" s="14"/>
      <c r="F69" s="14"/>
      <c r="G69" s="17"/>
      <c r="H69" s="17"/>
      <c r="I69" s="17"/>
      <c r="J69" s="17"/>
      <c r="K69" s="17"/>
      <c r="N69" s="5">
        <f>L61*7.25%/12</f>
        <v>1003.0843229166666</v>
      </c>
      <c r="O69" s="25">
        <f>O59+N69</f>
        <v>2637.2101562499997</v>
      </c>
    </row>
    <row r="70" spans="4:15" ht="12" customHeight="1">
      <c r="D70" s="18"/>
      <c r="E70" s="18"/>
      <c r="F70" s="18"/>
      <c r="G70" s="17"/>
      <c r="H70" s="17"/>
      <c r="I70" s="17"/>
      <c r="J70" s="17"/>
      <c r="K70" s="17"/>
      <c r="N70" s="5"/>
      <c r="O70" s="27"/>
    </row>
    <row r="71" spans="12:14" ht="12" customHeight="1">
      <c r="L71" s="26">
        <f>F63-I67+L61</f>
        <v>196817.5</v>
      </c>
      <c r="M71" s="5"/>
      <c r="N71" s="5"/>
    </row>
    <row r="72" spans="12:14" ht="12" customHeight="1">
      <c r="L72" s="5"/>
      <c r="M72" s="5"/>
      <c r="N72" s="5"/>
    </row>
    <row r="73" spans="1:14" ht="12" customHeight="1">
      <c r="A73" s="4">
        <v>2002</v>
      </c>
      <c r="B73" s="4" t="s">
        <v>21</v>
      </c>
      <c r="C73" s="4" t="s">
        <v>11</v>
      </c>
      <c r="D73" s="4" t="s">
        <v>14</v>
      </c>
      <c r="E73" s="14">
        <v>1562</v>
      </c>
      <c r="F73" s="15">
        <f>$E$5/12</f>
        <v>30789.75</v>
      </c>
      <c r="G73" s="16"/>
      <c r="H73" s="17"/>
      <c r="I73" s="17"/>
      <c r="N73" s="5"/>
    </row>
    <row r="74" spans="2:14" ht="12" customHeight="1">
      <c r="B74" s="4">
        <v>2002</v>
      </c>
      <c r="D74" s="18" t="s">
        <v>15</v>
      </c>
      <c r="E74" s="18">
        <v>1563</v>
      </c>
      <c r="F74" s="19"/>
      <c r="G74" s="20">
        <f>F73</f>
        <v>30789.75</v>
      </c>
      <c r="H74" s="17"/>
      <c r="I74" s="17"/>
      <c r="N74" s="5"/>
    </row>
    <row r="75" spans="4:14" ht="12" customHeight="1">
      <c r="D75" s="18"/>
      <c r="E75" s="18"/>
      <c r="F75" s="18"/>
      <c r="G75" s="21"/>
      <c r="H75" s="17"/>
      <c r="I75" s="17"/>
      <c r="J75" s="5"/>
      <c r="K75" s="5"/>
      <c r="N75" s="5"/>
    </row>
    <row r="76" spans="3:14" ht="12" customHeight="1">
      <c r="C76" s="4" t="s">
        <v>12</v>
      </c>
      <c r="D76" s="4" t="s">
        <v>14</v>
      </c>
      <c r="E76" s="14">
        <v>1563</v>
      </c>
      <c r="F76" s="14"/>
      <c r="G76" s="17"/>
      <c r="H76" s="22">
        <v>17258</v>
      </c>
      <c r="I76" s="23"/>
      <c r="J76" s="5"/>
      <c r="K76" s="5"/>
      <c r="N76" s="5"/>
    </row>
    <row r="77" spans="4:14" ht="12" customHeight="1">
      <c r="D77" s="18" t="s">
        <v>15</v>
      </c>
      <c r="E77" s="4">
        <v>1562</v>
      </c>
      <c r="G77" s="17"/>
      <c r="H77" s="17"/>
      <c r="I77" s="24">
        <f>H76</f>
        <v>17258</v>
      </c>
      <c r="J77" s="5"/>
      <c r="K77" s="5"/>
      <c r="N77" s="5"/>
    </row>
    <row r="78" spans="4:14" ht="12" customHeight="1">
      <c r="D78" s="18"/>
      <c r="G78" s="17"/>
      <c r="H78" s="17"/>
      <c r="I78" s="27"/>
      <c r="J78" s="27"/>
      <c r="K78" s="27"/>
      <c r="N78" s="5"/>
    </row>
    <row r="79" spans="3:15" ht="12" customHeight="1">
      <c r="C79" s="4" t="s">
        <v>13</v>
      </c>
      <c r="D79" s="14" t="s">
        <v>36</v>
      </c>
      <c r="E79" s="14"/>
      <c r="F79" s="14"/>
      <c r="G79" s="17"/>
      <c r="H79" s="17"/>
      <c r="I79" s="5"/>
      <c r="J79" s="5"/>
      <c r="K79" s="5"/>
      <c r="N79" s="5">
        <f>L71*7.25%/12</f>
        <v>1189.1057291666666</v>
      </c>
      <c r="O79" s="25">
        <f>O69+N79</f>
        <v>3826.3158854166663</v>
      </c>
    </row>
    <row r="80" spans="4:15" ht="12" customHeight="1">
      <c r="D80" s="18"/>
      <c r="E80" s="18"/>
      <c r="F80" s="18"/>
      <c r="G80" s="17"/>
      <c r="H80" s="17"/>
      <c r="I80" s="5"/>
      <c r="J80" s="5"/>
      <c r="K80" s="5"/>
      <c r="N80" s="5"/>
      <c r="O80" s="27"/>
    </row>
    <row r="81" spans="9:14" ht="12" customHeight="1">
      <c r="I81" s="5"/>
      <c r="J81" s="5"/>
      <c r="K81" s="5"/>
      <c r="L81" s="26">
        <f>F73-I77+L71</f>
        <v>210349.25</v>
      </c>
      <c r="M81" s="5"/>
      <c r="N81" s="5"/>
    </row>
    <row r="82" spans="9:14" ht="12" customHeight="1">
      <c r="I82" s="5"/>
      <c r="J82" s="5"/>
      <c r="K82" s="5"/>
      <c r="L82" s="5"/>
      <c r="M82" s="5"/>
      <c r="N82" s="5"/>
    </row>
    <row r="83" spans="1:14" ht="12" customHeight="1">
      <c r="A83" s="4">
        <v>2002</v>
      </c>
      <c r="B83" s="4" t="s">
        <v>22</v>
      </c>
      <c r="C83" s="4" t="s">
        <v>11</v>
      </c>
      <c r="D83" s="4" t="s">
        <v>14</v>
      </c>
      <c r="E83" s="14">
        <v>1562</v>
      </c>
      <c r="F83" s="15">
        <f>$E$5/12</f>
        <v>30789.75</v>
      </c>
      <c r="G83" s="16"/>
      <c r="H83" s="17"/>
      <c r="I83" s="17"/>
      <c r="N83" s="5"/>
    </row>
    <row r="84" spans="2:14" ht="12" customHeight="1">
      <c r="B84" s="4">
        <v>2002</v>
      </c>
      <c r="D84" s="18" t="s">
        <v>15</v>
      </c>
      <c r="E84" s="18">
        <v>1563</v>
      </c>
      <c r="F84" s="19"/>
      <c r="G84" s="20">
        <f>F83</f>
        <v>30789.75</v>
      </c>
      <c r="H84" s="17"/>
      <c r="I84" s="17"/>
      <c r="N84" s="5"/>
    </row>
    <row r="85" spans="4:14" ht="12" customHeight="1">
      <c r="D85" s="18"/>
      <c r="E85" s="18"/>
      <c r="F85" s="18"/>
      <c r="G85" s="21"/>
      <c r="H85" s="17"/>
      <c r="I85" s="17"/>
      <c r="J85" s="5"/>
      <c r="K85" s="5"/>
      <c r="N85" s="5"/>
    </row>
    <row r="86" spans="3:14" ht="12" customHeight="1">
      <c r="C86" s="4" t="s">
        <v>12</v>
      </c>
      <c r="D86" s="4" t="s">
        <v>14</v>
      </c>
      <c r="E86" s="14">
        <v>1563</v>
      </c>
      <c r="F86" s="14"/>
      <c r="G86" s="17"/>
      <c r="H86" s="22">
        <v>47467</v>
      </c>
      <c r="I86" s="23"/>
      <c r="J86" s="5"/>
      <c r="K86" s="5"/>
      <c r="N86" s="5"/>
    </row>
    <row r="87" spans="4:14" ht="12" customHeight="1">
      <c r="D87" s="18" t="s">
        <v>15</v>
      </c>
      <c r="E87" s="4">
        <v>1562</v>
      </c>
      <c r="G87" s="17"/>
      <c r="H87" s="17"/>
      <c r="I87" s="24">
        <f>H86</f>
        <v>47467</v>
      </c>
      <c r="J87" s="5"/>
      <c r="K87" s="5"/>
      <c r="N87" s="5"/>
    </row>
    <row r="88" spans="4:14" ht="12" customHeight="1">
      <c r="D88" s="18"/>
      <c r="G88" s="17"/>
      <c r="H88" s="17"/>
      <c r="I88" s="27"/>
      <c r="J88" s="27"/>
      <c r="K88" s="27"/>
      <c r="N88" s="5"/>
    </row>
    <row r="89" spans="3:15" ht="12" customHeight="1">
      <c r="C89" s="4" t="s">
        <v>13</v>
      </c>
      <c r="D89" s="14" t="s">
        <v>36</v>
      </c>
      <c r="E89" s="14"/>
      <c r="F89" s="14"/>
      <c r="G89" s="17"/>
      <c r="H89" s="17"/>
      <c r="I89" s="5"/>
      <c r="J89" s="5"/>
      <c r="K89" s="5"/>
      <c r="N89" s="5">
        <f>L81*7.25%/12</f>
        <v>1270.8600520833331</v>
      </c>
      <c r="O89" s="25">
        <f>O79+N89</f>
        <v>5097.175937499999</v>
      </c>
    </row>
    <row r="90" spans="4:15" ht="12" customHeight="1">
      <c r="D90" s="18"/>
      <c r="E90" s="18"/>
      <c r="F90" s="18"/>
      <c r="G90" s="17"/>
      <c r="H90" s="17"/>
      <c r="I90" s="5"/>
      <c r="J90" s="5"/>
      <c r="K90" s="5"/>
      <c r="N90" s="5"/>
      <c r="O90" s="27"/>
    </row>
    <row r="91" spans="9:14" ht="12" customHeight="1">
      <c r="I91" s="5"/>
      <c r="J91" s="5"/>
      <c r="K91" s="5"/>
      <c r="L91" s="26">
        <f>F83-I87+L81</f>
        <v>193672</v>
      </c>
      <c r="M91" s="5"/>
      <c r="N91" s="5"/>
    </row>
    <row r="92" spans="9:14" ht="12" customHeight="1">
      <c r="I92" s="5"/>
      <c r="J92" s="5"/>
      <c r="K92" s="5"/>
      <c r="L92" s="5"/>
      <c r="M92" s="5"/>
      <c r="N92" s="5"/>
    </row>
    <row r="93" spans="1:14" ht="12" customHeight="1">
      <c r="A93" s="4">
        <v>2002</v>
      </c>
      <c r="B93" s="4" t="s">
        <v>23</v>
      </c>
      <c r="C93" s="4" t="s">
        <v>11</v>
      </c>
      <c r="D93" s="4" t="s">
        <v>14</v>
      </c>
      <c r="E93" s="14">
        <v>1562</v>
      </c>
      <c r="F93" s="15">
        <f>$E$5/12</f>
        <v>30789.75</v>
      </c>
      <c r="G93" s="16"/>
      <c r="H93" s="17"/>
      <c r="I93" s="17"/>
      <c r="J93" s="5"/>
      <c r="K93" s="5"/>
      <c r="N93" s="5"/>
    </row>
    <row r="94" spans="2:14" ht="12" customHeight="1">
      <c r="B94" s="4">
        <v>2002</v>
      </c>
      <c r="D94" s="18" t="s">
        <v>15</v>
      </c>
      <c r="E94" s="18">
        <v>1563</v>
      </c>
      <c r="F94" s="19"/>
      <c r="G94" s="20">
        <f>F93</f>
        <v>30789.75</v>
      </c>
      <c r="H94" s="17"/>
      <c r="I94" s="17"/>
      <c r="J94" s="5"/>
      <c r="K94" s="5"/>
      <c r="N94" s="5"/>
    </row>
    <row r="95" spans="4:14" ht="12" customHeight="1">
      <c r="D95" s="18"/>
      <c r="E95" s="18"/>
      <c r="F95" s="18"/>
      <c r="G95" s="21"/>
      <c r="H95" s="17"/>
      <c r="I95" s="17"/>
      <c r="J95" s="5"/>
      <c r="K95" s="5"/>
      <c r="N95" s="5"/>
    </row>
    <row r="96" spans="3:14" ht="12" customHeight="1">
      <c r="C96" s="4" t="s">
        <v>12</v>
      </c>
      <c r="D96" s="4" t="s">
        <v>14</v>
      </c>
      <c r="E96" s="14">
        <v>1563</v>
      </c>
      <c r="F96" s="14"/>
      <c r="G96" s="17"/>
      <c r="H96" s="22">
        <v>41013</v>
      </c>
      <c r="I96" s="23"/>
      <c r="J96" s="25"/>
      <c r="K96" s="25"/>
      <c r="N96" s="5"/>
    </row>
    <row r="97" spans="4:14" ht="12" customHeight="1">
      <c r="D97" s="18" t="s">
        <v>15</v>
      </c>
      <c r="E97" s="4">
        <v>1562</v>
      </c>
      <c r="G97" s="17"/>
      <c r="H97" s="17"/>
      <c r="I97" s="24">
        <f>H96</f>
        <v>41013</v>
      </c>
      <c r="J97" s="27"/>
      <c r="K97" s="27"/>
      <c r="N97" s="5"/>
    </row>
    <row r="98" spans="4:14" ht="12" customHeight="1">
      <c r="D98" s="18"/>
      <c r="G98" s="17"/>
      <c r="H98" s="17"/>
      <c r="I98" s="27"/>
      <c r="J98" s="27"/>
      <c r="K98" s="27"/>
      <c r="N98" s="5"/>
    </row>
    <row r="99" spans="3:15" ht="12" customHeight="1">
      <c r="C99" s="4" t="s">
        <v>13</v>
      </c>
      <c r="D99" s="14" t="s">
        <v>36</v>
      </c>
      <c r="E99" s="14"/>
      <c r="F99" s="14"/>
      <c r="G99" s="17"/>
      <c r="H99" s="17"/>
      <c r="I99" s="5"/>
      <c r="J99" s="5"/>
      <c r="K99" s="5"/>
      <c r="N99" s="5">
        <f>L91*7.25%/12</f>
        <v>1170.1016666666667</v>
      </c>
      <c r="O99" s="25">
        <f>O89+N99</f>
        <v>6267.277604166666</v>
      </c>
    </row>
    <row r="100" spans="4:15" ht="12" customHeight="1">
      <c r="D100" s="18"/>
      <c r="E100" s="18"/>
      <c r="F100" s="18"/>
      <c r="G100" s="17"/>
      <c r="H100" s="17"/>
      <c r="I100" s="5"/>
      <c r="J100" s="5"/>
      <c r="K100" s="5"/>
      <c r="N100" s="5"/>
      <c r="O100" s="27"/>
    </row>
    <row r="101" spans="9:14" ht="12" customHeight="1">
      <c r="I101" s="5"/>
      <c r="J101" s="5"/>
      <c r="K101" s="5"/>
      <c r="L101" s="26">
        <f>F93-I97+L91</f>
        <v>183448.75</v>
      </c>
      <c r="M101" s="5"/>
      <c r="N101" s="5"/>
    </row>
    <row r="102" spans="9:14" ht="12" customHeight="1">
      <c r="I102" s="5"/>
      <c r="J102" s="5"/>
      <c r="K102" s="5"/>
      <c r="L102" s="5"/>
      <c r="M102" s="5"/>
      <c r="N102" s="5"/>
    </row>
    <row r="103" spans="1:14" ht="12" customHeight="1">
      <c r="A103" s="4">
        <v>2002</v>
      </c>
      <c r="B103" s="4" t="s">
        <v>24</v>
      </c>
      <c r="C103" s="4" t="s">
        <v>11</v>
      </c>
      <c r="D103" s="4" t="s">
        <v>14</v>
      </c>
      <c r="E103" s="14">
        <v>1562</v>
      </c>
      <c r="F103" s="15">
        <f>$E$5/12</f>
        <v>30789.75</v>
      </c>
      <c r="G103" s="16"/>
      <c r="H103" s="17"/>
      <c r="I103" s="17"/>
      <c r="J103" s="5"/>
      <c r="K103" s="5"/>
      <c r="N103" s="5"/>
    </row>
    <row r="104" spans="2:14" ht="12" customHeight="1">
      <c r="B104" s="4">
        <v>2002</v>
      </c>
      <c r="D104" s="18" t="s">
        <v>15</v>
      </c>
      <c r="E104" s="18">
        <v>1563</v>
      </c>
      <c r="F104" s="19"/>
      <c r="G104" s="20">
        <f>F103</f>
        <v>30789.75</v>
      </c>
      <c r="H104" s="17"/>
      <c r="I104" s="17"/>
      <c r="J104" s="5"/>
      <c r="K104" s="5"/>
      <c r="N104" s="5"/>
    </row>
    <row r="105" spans="4:14" ht="12" customHeight="1">
      <c r="D105" s="18"/>
      <c r="E105" s="18"/>
      <c r="F105" s="18"/>
      <c r="G105" s="21"/>
      <c r="H105" s="17"/>
      <c r="I105" s="17"/>
      <c r="J105" s="5"/>
      <c r="K105" s="5"/>
      <c r="N105" s="5"/>
    </row>
    <row r="106" spans="3:14" ht="12" customHeight="1">
      <c r="C106" s="4" t="s">
        <v>12</v>
      </c>
      <c r="D106" s="4" t="s">
        <v>14</v>
      </c>
      <c r="E106" s="14">
        <v>1563</v>
      </c>
      <c r="F106" s="14"/>
      <c r="G106" s="17"/>
      <c r="H106" s="22">
        <v>40598</v>
      </c>
      <c r="I106" s="23"/>
      <c r="J106" s="25"/>
      <c r="K106" s="25"/>
      <c r="N106" s="5"/>
    </row>
    <row r="107" spans="4:14" ht="12" customHeight="1">
      <c r="D107" s="18" t="s">
        <v>15</v>
      </c>
      <c r="E107" s="4">
        <v>1562</v>
      </c>
      <c r="G107" s="17"/>
      <c r="H107" s="17"/>
      <c r="I107" s="24">
        <f>H106</f>
        <v>40598</v>
      </c>
      <c r="J107" s="27"/>
      <c r="K107" s="27"/>
      <c r="N107" s="5"/>
    </row>
    <row r="108" spans="4:14" ht="12" customHeight="1">
      <c r="D108" s="18"/>
      <c r="G108" s="17"/>
      <c r="H108" s="17"/>
      <c r="I108" s="27"/>
      <c r="J108" s="27"/>
      <c r="K108" s="27"/>
      <c r="N108" s="5"/>
    </row>
    <row r="109" spans="3:15" ht="12" customHeight="1">
      <c r="C109" s="4" t="s">
        <v>13</v>
      </c>
      <c r="D109" s="14" t="s">
        <v>36</v>
      </c>
      <c r="E109" s="14"/>
      <c r="F109" s="14"/>
      <c r="G109" s="17"/>
      <c r="H109" s="17"/>
      <c r="I109" s="5"/>
      <c r="J109" s="5"/>
      <c r="K109" s="5"/>
      <c r="N109" s="5">
        <f>L101*7.25%/12</f>
        <v>1108.3361979166666</v>
      </c>
      <c r="O109" s="25">
        <f>O99+N109</f>
        <v>7375.613802083332</v>
      </c>
    </row>
    <row r="110" spans="4:15" ht="12" customHeight="1">
      <c r="D110" s="18"/>
      <c r="E110" s="18"/>
      <c r="F110" s="18"/>
      <c r="G110" s="17"/>
      <c r="H110" s="17"/>
      <c r="I110" s="5"/>
      <c r="J110" s="5"/>
      <c r="K110" s="5"/>
      <c r="L110" s="5"/>
      <c r="M110" s="5"/>
      <c r="N110" s="5"/>
      <c r="O110" s="27"/>
    </row>
    <row r="111" spans="4:15" ht="12" customHeight="1">
      <c r="D111" s="18"/>
      <c r="E111" s="18"/>
      <c r="F111" s="18"/>
      <c r="G111" s="17"/>
      <c r="H111" s="17"/>
      <c r="I111" s="5"/>
      <c r="J111" s="5"/>
      <c r="K111" s="5"/>
      <c r="L111" s="5"/>
      <c r="M111" s="5"/>
      <c r="N111" s="5"/>
      <c r="O111" s="27"/>
    </row>
    <row r="112" spans="3:15" ht="12" customHeight="1">
      <c r="C112" s="29" t="s">
        <v>51</v>
      </c>
      <c r="D112" s="14" t="s">
        <v>14</v>
      </c>
      <c r="E112" s="14">
        <v>1562</v>
      </c>
      <c r="F112" s="18"/>
      <c r="G112" s="17"/>
      <c r="H112" s="17"/>
      <c r="J112" s="22">
        <v>11674</v>
      </c>
      <c r="L112" s="5"/>
      <c r="M112" s="5"/>
      <c r="N112" s="5"/>
      <c r="O112" s="27"/>
    </row>
    <row r="113" spans="4:15" ht="12" customHeight="1">
      <c r="D113" s="18" t="s">
        <v>15</v>
      </c>
      <c r="E113" s="18">
        <v>1563</v>
      </c>
      <c r="F113" s="18"/>
      <c r="G113" s="17"/>
      <c r="H113" s="17"/>
      <c r="K113" s="30">
        <f>J112</f>
        <v>11674</v>
      </c>
      <c r="L113" s="5"/>
      <c r="M113" s="5"/>
      <c r="N113" s="5"/>
      <c r="O113" s="27"/>
    </row>
    <row r="114" spans="9:14" ht="12" customHeight="1">
      <c r="I114" s="5"/>
      <c r="J114" s="5"/>
      <c r="K114" s="5"/>
      <c r="L114" s="26">
        <f>F103-I107+L101+J112</f>
        <v>185314.5</v>
      </c>
      <c r="M114" s="5"/>
      <c r="N114" s="5"/>
    </row>
    <row r="115" spans="9:14" ht="12" customHeight="1">
      <c r="I115" s="5"/>
      <c r="J115" s="5"/>
      <c r="K115" s="5"/>
      <c r="L115" s="5"/>
      <c r="M115" s="5"/>
      <c r="N115" s="5"/>
    </row>
    <row r="116" spans="1:14" ht="12" customHeight="1">
      <c r="A116" s="4">
        <v>2002</v>
      </c>
      <c r="B116" s="4" t="s">
        <v>25</v>
      </c>
      <c r="C116" s="4" t="s">
        <v>11</v>
      </c>
      <c r="D116" s="4" t="s">
        <v>14</v>
      </c>
      <c r="E116" s="14">
        <v>1562</v>
      </c>
      <c r="F116" s="15">
        <f>$E$5/12</f>
        <v>30789.75</v>
      </c>
      <c r="G116" s="16"/>
      <c r="H116" s="17"/>
      <c r="I116" s="17"/>
      <c r="J116" s="5"/>
      <c r="K116" s="5"/>
      <c r="N116" s="5"/>
    </row>
    <row r="117" spans="2:14" ht="12" customHeight="1">
      <c r="B117" s="4">
        <v>2002</v>
      </c>
      <c r="D117" s="18" t="s">
        <v>15</v>
      </c>
      <c r="E117" s="18">
        <v>1563</v>
      </c>
      <c r="F117" s="19"/>
      <c r="G117" s="20">
        <f>F116</f>
        <v>30789.75</v>
      </c>
      <c r="H117" s="17"/>
      <c r="I117" s="17"/>
      <c r="J117" s="5"/>
      <c r="K117" s="5"/>
      <c r="N117" s="5"/>
    </row>
    <row r="118" spans="4:14" ht="12" customHeight="1">
      <c r="D118" s="18"/>
      <c r="E118" s="18"/>
      <c r="F118" s="18"/>
      <c r="G118" s="21"/>
      <c r="H118" s="17"/>
      <c r="I118" s="17"/>
      <c r="J118" s="5"/>
      <c r="K118" s="5"/>
      <c r="N118" s="5"/>
    </row>
    <row r="119" spans="3:14" ht="12" customHeight="1">
      <c r="C119" s="4" t="s">
        <v>12</v>
      </c>
      <c r="D119" s="4" t="s">
        <v>14</v>
      </c>
      <c r="E119" s="14">
        <v>1563</v>
      </c>
      <c r="F119" s="14"/>
      <c r="G119" s="17"/>
      <c r="H119" s="22">
        <v>38967</v>
      </c>
      <c r="I119" s="23"/>
      <c r="J119" s="25"/>
      <c r="K119" s="25"/>
      <c r="N119" s="5"/>
    </row>
    <row r="120" spans="4:14" ht="12" customHeight="1">
      <c r="D120" s="18" t="s">
        <v>15</v>
      </c>
      <c r="E120" s="4">
        <v>1562</v>
      </c>
      <c r="G120" s="17"/>
      <c r="H120" s="17"/>
      <c r="I120" s="24">
        <f>H119</f>
        <v>38967</v>
      </c>
      <c r="J120" s="27"/>
      <c r="K120" s="27"/>
      <c r="N120" s="5"/>
    </row>
    <row r="121" spans="4:14" ht="12" customHeight="1">
      <c r="D121" s="18"/>
      <c r="G121" s="17"/>
      <c r="H121" s="17"/>
      <c r="I121" s="27"/>
      <c r="J121" s="27"/>
      <c r="K121" s="27"/>
      <c r="N121" s="5"/>
    </row>
    <row r="122" spans="3:15" ht="12" customHeight="1">
      <c r="C122" s="4" t="s">
        <v>13</v>
      </c>
      <c r="D122" s="14" t="s">
        <v>36</v>
      </c>
      <c r="E122" s="14"/>
      <c r="F122" s="14"/>
      <c r="G122" s="17"/>
      <c r="H122" s="17"/>
      <c r="I122" s="5"/>
      <c r="J122" s="5"/>
      <c r="K122" s="5"/>
      <c r="N122" s="5">
        <f>L114*7.25%/12</f>
        <v>1119.6084374999998</v>
      </c>
      <c r="O122" s="25">
        <f>O109+N122</f>
        <v>8495.222239583332</v>
      </c>
    </row>
    <row r="123" spans="4:15" ht="12" customHeight="1">
      <c r="D123" s="18"/>
      <c r="E123" s="18"/>
      <c r="F123" s="18"/>
      <c r="G123" s="17"/>
      <c r="H123" s="17"/>
      <c r="I123" s="5"/>
      <c r="J123" s="5"/>
      <c r="K123" s="5"/>
      <c r="N123" s="5"/>
      <c r="O123" s="27"/>
    </row>
    <row r="124" spans="9:14" ht="12" customHeight="1">
      <c r="I124" s="5"/>
      <c r="J124" s="5"/>
      <c r="K124" s="5"/>
      <c r="L124" s="26">
        <f>F116-I120+L114</f>
        <v>177137.25</v>
      </c>
      <c r="M124" s="5"/>
      <c r="N124" s="5"/>
    </row>
    <row r="125" spans="9:14" ht="12" customHeight="1">
      <c r="I125" s="5"/>
      <c r="J125" s="5"/>
      <c r="K125" s="5"/>
      <c r="L125" s="5"/>
      <c r="M125" s="5"/>
      <c r="N125" s="5"/>
    </row>
    <row r="126" spans="1:14" ht="12" customHeight="1">
      <c r="A126" s="4">
        <v>2002</v>
      </c>
      <c r="B126" s="4" t="s">
        <v>26</v>
      </c>
      <c r="C126" s="4" t="s">
        <v>11</v>
      </c>
      <c r="D126" s="4" t="s">
        <v>14</v>
      </c>
      <c r="E126" s="14">
        <v>1562</v>
      </c>
      <c r="F126" s="15">
        <f>$E$5/12</f>
        <v>30789.75</v>
      </c>
      <c r="G126" s="16"/>
      <c r="H126" s="17"/>
      <c r="I126" s="17"/>
      <c r="J126" s="5"/>
      <c r="K126" s="5"/>
      <c r="N126" s="5"/>
    </row>
    <row r="127" spans="2:14" ht="12" customHeight="1">
      <c r="B127" s="4">
        <v>2002</v>
      </c>
      <c r="D127" s="18" t="s">
        <v>15</v>
      </c>
      <c r="E127" s="18">
        <v>1563</v>
      </c>
      <c r="F127" s="19"/>
      <c r="G127" s="20">
        <f>F126</f>
        <v>30789.75</v>
      </c>
      <c r="H127" s="17"/>
      <c r="I127" s="17"/>
      <c r="J127" s="5"/>
      <c r="K127" s="5"/>
      <c r="N127" s="5"/>
    </row>
    <row r="128" spans="4:14" ht="12" customHeight="1">
      <c r="D128" s="18"/>
      <c r="E128" s="18"/>
      <c r="F128" s="18"/>
      <c r="G128" s="21"/>
      <c r="H128" s="17"/>
      <c r="I128" s="17"/>
      <c r="J128" s="5"/>
      <c r="K128" s="5"/>
      <c r="N128" s="5"/>
    </row>
    <row r="129" spans="3:14" ht="12" customHeight="1">
      <c r="C129" s="4" t="s">
        <v>12</v>
      </c>
      <c r="D129" s="4" t="s">
        <v>14</v>
      </c>
      <c r="E129" s="14">
        <v>1563</v>
      </c>
      <c r="F129" s="14"/>
      <c r="G129" s="17"/>
      <c r="H129" s="22">
        <v>39798</v>
      </c>
      <c r="I129" s="23"/>
      <c r="J129" s="25"/>
      <c r="K129" s="25"/>
      <c r="N129" s="5"/>
    </row>
    <row r="130" spans="4:14" ht="12" customHeight="1">
      <c r="D130" s="18" t="s">
        <v>15</v>
      </c>
      <c r="E130" s="4">
        <v>1562</v>
      </c>
      <c r="G130" s="17"/>
      <c r="H130" s="17"/>
      <c r="I130" s="24">
        <f>H129</f>
        <v>39798</v>
      </c>
      <c r="J130" s="27"/>
      <c r="K130" s="27"/>
      <c r="N130" s="5"/>
    </row>
    <row r="131" spans="4:14" ht="12" customHeight="1">
      <c r="D131" s="18"/>
      <c r="G131" s="17"/>
      <c r="H131" s="17"/>
      <c r="I131" s="27"/>
      <c r="J131" s="27"/>
      <c r="K131" s="27"/>
      <c r="N131" s="5"/>
    </row>
    <row r="132" spans="3:15" ht="12" customHeight="1">
      <c r="C132" s="4" t="s">
        <v>13</v>
      </c>
      <c r="D132" s="14" t="s">
        <v>36</v>
      </c>
      <c r="E132" s="14"/>
      <c r="F132" s="14"/>
      <c r="G132" s="17"/>
      <c r="H132" s="17"/>
      <c r="I132" s="5"/>
      <c r="J132" s="5"/>
      <c r="K132" s="5"/>
      <c r="N132" s="5">
        <f>L124*7.25%/12</f>
        <v>1070.2042187499999</v>
      </c>
      <c r="O132" s="25">
        <f>O122+N132</f>
        <v>9565.426458333332</v>
      </c>
    </row>
    <row r="133" spans="4:15" ht="12" customHeight="1">
      <c r="D133" s="18"/>
      <c r="E133" s="18"/>
      <c r="F133" s="18"/>
      <c r="G133" s="17"/>
      <c r="H133" s="17"/>
      <c r="I133" s="5"/>
      <c r="J133" s="5"/>
      <c r="K133" s="5"/>
      <c r="N133" s="5"/>
      <c r="O133" s="27"/>
    </row>
    <row r="134" spans="9:14" ht="12" customHeight="1">
      <c r="I134" s="5"/>
      <c r="J134" s="5"/>
      <c r="K134" s="5"/>
      <c r="L134" s="26">
        <f>F126-I130+L124</f>
        <v>168129</v>
      </c>
      <c r="M134" s="5"/>
      <c r="N134" s="5"/>
    </row>
    <row r="135" spans="9:14" ht="12" customHeight="1">
      <c r="I135" s="5"/>
      <c r="J135" s="5"/>
      <c r="K135" s="5"/>
      <c r="L135" s="5"/>
      <c r="M135" s="5"/>
      <c r="N135" s="5"/>
    </row>
    <row r="136" spans="1:14" ht="12" customHeight="1">
      <c r="A136" s="4">
        <v>2002</v>
      </c>
      <c r="B136" s="4" t="s">
        <v>27</v>
      </c>
      <c r="C136" s="4" t="s">
        <v>11</v>
      </c>
      <c r="D136" s="4" t="s">
        <v>14</v>
      </c>
      <c r="E136" s="14">
        <v>1562</v>
      </c>
      <c r="F136" s="15">
        <f>$E$5/12</f>
        <v>30789.75</v>
      </c>
      <c r="G136" s="16"/>
      <c r="H136" s="17"/>
      <c r="I136" s="17"/>
      <c r="J136" s="5"/>
      <c r="K136" s="5"/>
      <c r="N136" s="5"/>
    </row>
    <row r="137" spans="2:14" ht="12" customHeight="1">
      <c r="B137" s="4">
        <v>2002</v>
      </c>
      <c r="D137" s="18" t="s">
        <v>15</v>
      </c>
      <c r="E137" s="18">
        <v>1563</v>
      </c>
      <c r="F137" s="19"/>
      <c r="G137" s="20">
        <f>F136</f>
        <v>30789.75</v>
      </c>
      <c r="H137" s="17"/>
      <c r="I137" s="17"/>
      <c r="J137" s="5"/>
      <c r="K137" s="5"/>
      <c r="N137" s="5"/>
    </row>
    <row r="138" spans="4:14" ht="12" customHeight="1">
      <c r="D138" s="18"/>
      <c r="E138" s="18"/>
      <c r="F138" s="18"/>
      <c r="G138" s="21"/>
      <c r="H138" s="17"/>
      <c r="I138" s="17"/>
      <c r="J138" s="5"/>
      <c r="K138" s="5"/>
      <c r="N138" s="5"/>
    </row>
    <row r="139" spans="3:14" ht="12" customHeight="1">
      <c r="C139" s="4" t="s">
        <v>12</v>
      </c>
      <c r="D139" s="4" t="s">
        <v>14</v>
      </c>
      <c r="E139" s="14">
        <v>1563</v>
      </c>
      <c r="F139" s="14"/>
      <c r="G139" s="17"/>
      <c r="H139" s="22">
        <v>43769</v>
      </c>
      <c r="I139" s="23"/>
      <c r="J139" s="25"/>
      <c r="K139" s="25"/>
      <c r="N139" s="5"/>
    </row>
    <row r="140" spans="4:14" ht="12" customHeight="1">
      <c r="D140" s="18" t="s">
        <v>15</v>
      </c>
      <c r="E140" s="4">
        <v>1562</v>
      </c>
      <c r="G140" s="17"/>
      <c r="H140" s="17"/>
      <c r="I140" s="24">
        <f>H139</f>
        <v>43769</v>
      </c>
      <c r="J140" s="27"/>
      <c r="K140" s="27"/>
      <c r="N140" s="5"/>
    </row>
    <row r="141" spans="4:14" ht="12" customHeight="1">
      <c r="D141" s="18"/>
      <c r="G141" s="17"/>
      <c r="H141" s="17"/>
      <c r="I141" s="27"/>
      <c r="J141" s="27"/>
      <c r="K141" s="27"/>
      <c r="N141" s="5"/>
    </row>
    <row r="142" spans="3:15" ht="12" customHeight="1">
      <c r="C142" s="4" t="s">
        <v>13</v>
      </c>
      <c r="D142" s="14" t="s">
        <v>36</v>
      </c>
      <c r="E142" s="14"/>
      <c r="F142" s="14"/>
      <c r="G142" s="17"/>
      <c r="H142" s="17"/>
      <c r="I142" s="5"/>
      <c r="J142" s="5"/>
      <c r="K142" s="5"/>
      <c r="N142" s="5">
        <f>L134*7.25%/12</f>
        <v>1015.779375</v>
      </c>
      <c r="O142" s="25">
        <f>O132+N142</f>
        <v>10581.205833333332</v>
      </c>
    </row>
    <row r="143" spans="4:15" ht="12" customHeight="1">
      <c r="D143" s="18"/>
      <c r="E143" s="18"/>
      <c r="F143" s="18"/>
      <c r="G143" s="17"/>
      <c r="H143" s="17"/>
      <c r="I143" s="5"/>
      <c r="J143" s="5"/>
      <c r="K143" s="5"/>
      <c r="N143" s="5"/>
      <c r="O143" s="27"/>
    </row>
    <row r="144" spans="9:14" ht="12" customHeight="1">
      <c r="I144" s="5"/>
      <c r="J144" s="5"/>
      <c r="K144" s="5"/>
      <c r="L144" s="26">
        <f>F136-I140+L134</f>
        <v>155149.75</v>
      </c>
      <c r="M144" s="5"/>
      <c r="N144" s="5"/>
    </row>
    <row r="145" spans="9:14" ht="12" customHeight="1">
      <c r="I145" s="5"/>
      <c r="J145" s="5"/>
      <c r="K145" s="5"/>
      <c r="L145" s="5"/>
      <c r="M145" s="5"/>
      <c r="N145" s="5"/>
    </row>
    <row r="146" spans="1:14" ht="12" customHeight="1">
      <c r="A146" s="4">
        <v>2002</v>
      </c>
      <c r="B146" s="4" t="s">
        <v>10</v>
      </c>
      <c r="C146" s="4" t="s">
        <v>11</v>
      </c>
      <c r="D146" s="4" t="s">
        <v>14</v>
      </c>
      <c r="E146" s="14">
        <v>1562</v>
      </c>
      <c r="F146" s="15">
        <f>$E$5/12</f>
        <v>30789.75</v>
      </c>
      <c r="G146" s="16"/>
      <c r="H146" s="17"/>
      <c r="I146" s="17"/>
      <c r="J146" s="5"/>
      <c r="K146" s="5"/>
      <c r="N146" s="5"/>
    </row>
    <row r="147" spans="2:14" ht="12" customHeight="1">
      <c r="B147" s="4">
        <v>2002</v>
      </c>
      <c r="D147" s="18" t="s">
        <v>15</v>
      </c>
      <c r="E147" s="18">
        <v>1563</v>
      </c>
      <c r="F147" s="19"/>
      <c r="G147" s="20">
        <f>F146</f>
        <v>30789.75</v>
      </c>
      <c r="H147" s="17"/>
      <c r="I147" s="17"/>
      <c r="J147" s="5"/>
      <c r="K147" s="5"/>
      <c r="N147" s="5"/>
    </row>
    <row r="148" spans="4:14" ht="12" customHeight="1">
      <c r="D148" s="18"/>
      <c r="E148" s="18"/>
      <c r="F148" s="18"/>
      <c r="G148" s="21"/>
      <c r="H148" s="17"/>
      <c r="I148" s="17"/>
      <c r="J148" s="5"/>
      <c r="K148" s="5"/>
      <c r="N148" s="5"/>
    </row>
    <row r="149" spans="3:14" ht="12" customHeight="1">
      <c r="C149" s="4" t="s">
        <v>12</v>
      </c>
      <c r="D149" s="4" t="s">
        <v>14</v>
      </c>
      <c r="E149" s="14">
        <v>1563</v>
      </c>
      <c r="F149" s="14"/>
      <c r="G149" s="17"/>
      <c r="H149" s="22">
        <v>38466</v>
      </c>
      <c r="I149" s="23"/>
      <c r="J149" s="25"/>
      <c r="K149" s="25"/>
      <c r="N149" s="5"/>
    </row>
    <row r="150" spans="4:14" ht="12" customHeight="1">
      <c r="D150" s="18" t="s">
        <v>15</v>
      </c>
      <c r="E150" s="4">
        <v>1562</v>
      </c>
      <c r="G150" s="17"/>
      <c r="H150" s="17"/>
      <c r="I150" s="24">
        <f>H149</f>
        <v>38466</v>
      </c>
      <c r="J150" s="27"/>
      <c r="K150" s="27"/>
      <c r="N150" s="5"/>
    </row>
    <row r="151" spans="4:14" ht="12" customHeight="1">
      <c r="D151" s="18"/>
      <c r="G151" s="17"/>
      <c r="H151" s="17"/>
      <c r="I151" s="27"/>
      <c r="J151" s="27"/>
      <c r="K151" s="27"/>
      <c r="N151" s="5"/>
    </row>
    <row r="152" spans="3:15" ht="12" customHeight="1">
      <c r="C152" s="4" t="s">
        <v>13</v>
      </c>
      <c r="D152" s="14" t="s">
        <v>36</v>
      </c>
      <c r="E152" s="14"/>
      <c r="F152" s="14"/>
      <c r="G152" s="17"/>
      <c r="H152" s="17"/>
      <c r="I152" s="5"/>
      <c r="J152" s="5"/>
      <c r="K152" s="5"/>
      <c r="N152" s="5">
        <f>L144*7.25%/12</f>
        <v>937.3630729166666</v>
      </c>
      <c r="O152" s="25">
        <f>O142+N152</f>
        <v>11518.568906249999</v>
      </c>
    </row>
    <row r="153" spans="4:15" ht="12" customHeight="1">
      <c r="D153" s="18"/>
      <c r="E153" s="18"/>
      <c r="F153" s="18"/>
      <c r="G153" s="17"/>
      <c r="H153" s="17"/>
      <c r="I153" s="5"/>
      <c r="J153" s="5"/>
      <c r="K153" s="5"/>
      <c r="N153" s="5"/>
      <c r="O153" s="27"/>
    </row>
    <row r="154" spans="9:14" ht="12" customHeight="1">
      <c r="I154" s="5"/>
      <c r="J154" s="5"/>
      <c r="K154" s="5"/>
      <c r="L154" s="26">
        <f>F146-I150+L144</f>
        <v>147473.5</v>
      </c>
      <c r="M154" s="5"/>
      <c r="N154" s="5"/>
    </row>
    <row r="155" spans="9:14" ht="12" customHeight="1">
      <c r="I155" s="5"/>
      <c r="J155" s="5"/>
      <c r="K155" s="5"/>
      <c r="L155" s="5"/>
      <c r="M155" s="5"/>
      <c r="N155" s="5"/>
    </row>
    <row r="156" spans="1:14" ht="12" customHeight="1">
      <c r="A156" s="4">
        <v>2002</v>
      </c>
      <c r="B156" s="4" t="s">
        <v>17</v>
      </c>
      <c r="C156" s="4" t="s">
        <v>11</v>
      </c>
      <c r="D156" s="4" t="s">
        <v>14</v>
      </c>
      <c r="E156" s="14">
        <v>1562</v>
      </c>
      <c r="F156" s="15">
        <f>$E$5/12</f>
        <v>30789.75</v>
      </c>
      <c r="G156" s="16"/>
      <c r="H156" s="17"/>
      <c r="I156" s="17"/>
      <c r="J156" s="5"/>
      <c r="K156" s="5"/>
      <c r="N156" s="5"/>
    </row>
    <row r="157" spans="2:14" ht="12" customHeight="1">
      <c r="B157" s="4">
        <v>2002</v>
      </c>
      <c r="D157" s="18" t="s">
        <v>15</v>
      </c>
      <c r="E157" s="18">
        <v>1563</v>
      </c>
      <c r="F157" s="19"/>
      <c r="G157" s="20">
        <f>F156</f>
        <v>30789.75</v>
      </c>
      <c r="H157" s="17"/>
      <c r="I157" s="17"/>
      <c r="J157" s="5"/>
      <c r="K157" s="5"/>
      <c r="N157" s="5"/>
    </row>
    <row r="158" spans="4:14" ht="12" customHeight="1">
      <c r="D158" s="18"/>
      <c r="E158" s="18"/>
      <c r="F158" s="18"/>
      <c r="G158" s="21"/>
      <c r="H158" s="17"/>
      <c r="I158" s="17"/>
      <c r="J158" s="5"/>
      <c r="K158" s="5"/>
      <c r="N158" s="5"/>
    </row>
    <row r="159" spans="3:14" ht="12" customHeight="1">
      <c r="C159" s="4" t="s">
        <v>12</v>
      </c>
      <c r="D159" s="4" t="s">
        <v>14</v>
      </c>
      <c r="E159" s="14">
        <v>1563</v>
      </c>
      <c r="F159" s="14"/>
      <c r="G159" s="17"/>
      <c r="H159" s="22">
        <v>37487</v>
      </c>
      <c r="I159" s="23"/>
      <c r="J159" s="25"/>
      <c r="K159" s="25"/>
      <c r="N159" s="5"/>
    </row>
    <row r="160" spans="4:14" ht="12" customHeight="1">
      <c r="D160" s="18" t="s">
        <v>15</v>
      </c>
      <c r="E160" s="4">
        <v>1562</v>
      </c>
      <c r="G160" s="17"/>
      <c r="H160" s="17"/>
      <c r="I160" s="24">
        <f>H159</f>
        <v>37487</v>
      </c>
      <c r="J160" s="27"/>
      <c r="K160" s="27"/>
      <c r="N160" s="5"/>
    </row>
    <row r="161" spans="4:14" ht="12" customHeight="1">
      <c r="D161" s="18"/>
      <c r="G161" s="17"/>
      <c r="H161" s="17"/>
      <c r="I161" s="27"/>
      <c r="J161" s="27"/>
      <c r="K161" s="27"/>
      <c r="N161" s="5"/>
    </row>
    <row r="162" spans="3:15" ht="12" customHeight="1">
      <c r="C162" s="4" t="s">
        <v>13</v>
      </c>
      <c r="D162" s="14" t="s">
        <v>36</v>
      </c>
      <c r="E162" s="14"/>
      <c r="F162" s="14"/>
      <c r="G162" s="17"/>
      <c r="H162" s="17"/>
      <c r="I162" s="5"/>
      <c r="J162" s="5"/>
      <c r="K162" s="5"/>
      <c r="N162" s="5">
        <f>L154*7.25%/12</f>
        <v>890.9857291666666</v>
      </c>
      <c r="O162" s="25">
        <f>O152+N162</f>
        <v>12409.554635416665</v>
      </c>
    </row>
    <row r="163" spans="4:15" ht="12" customHeight="1">
      <c r="D163" s="18"/>
      <c r="E163" s="18"/>
      <c r="F163" s="18"/>
      <c r="G163" s="17"/>
      <c r="H163" s="17"/>
      <c r="I163" s="5"/>
      <c r="J163" s="5"/>
      <c r="K163" s="5"/>
      <c r="N163" s="5"/>
      <c r="O163" s="27"/>
    </row>
    <row r="164" spans="9:14" ht="12" customHeight="1">
      <c r="I164" s="5"/>
      <c r="J164" s="5"/>
      <c r="K164" s="5"/>
      <c r="L164" s="26">
        <f>F156-I160+L154</f>
        <v>140776.25</v>
      </c>
      <c r="M164" s="5"/>
      <c r="N164" s="5"/>
    </row>
    <row r="165" spans="9:14" ht="12" customHeight="1">
      <c r="I165" s="5"/>
      <c r="J165" s="5"/>
      <c r="K165" s="5"/>
      <c r="L165" s="5"/>
      <c r="M165" s="5"/>
      <c r="N165" s="5"/>
    </row>
    <row r="166" spans="1:14" ht="12" customHeight="1">
      <c r="A166" s="4">
        <v>2002</v>
      </c>
      <c r="B166" s="4" t="s">
        <v>18</v>
      </c>
      <c r="C166" s="4" t="s">
        <v>11</v>
      </c>
      <c r="D166" s="4" t="s">
        <v>14</v>
      </c>
      <c r="E166" s="14">
        <v>1562</v>
      </c>
      <c r="F166" s="15">
        <f>$E$5/12</f>
        <v>30789.75</v>
      </c>
      <c r="G166" s="16"/>
      <c r="H166" s="17"/>
      <c r="I166" s="17"/>
      <c r="J166" s="5"/>
      <c r="K166" s="5"/>
      <c r="N166" s="5"/>
    </row>
    <row r="167" spans="2:14" ht="12" customHeight="1">
      <c r="B167" s="4">
        <v>2002</v>
      </c>
      <c r="D167" s="18" t="s">
        <v>15</v>
      </c>
      <c r="E167" s="18">
        <v>1563</v>
      </c>
      <c r="F167" s="19"/>
      <c r="G167" s="20">
        <f>F166</f>
        <v>30789.75</v>
      </c>
      <c r="H167" s="17"/>
      <c r="I167" s="17"/>
      <c r="J167" s="5"/>
      <c r="K167" s="5"/>
      <c r="N167" s="5"/>
    </row>
    <row r="168" spans="4:14" ht="12" customHeight="1">
      <c r="D168" s="18"/>
      <c r="E168" s="18"/>
      <c r="F168" s="18"/>
      <c r="G168" s="21"/>
      <c r="H168" s="17"/>
      <c r="I168" s="17"/>
      <c r="J168" s="5"/>
      <c r="K168" s="5"/>
      <c r="N168" s="5"/>
    </row>
    <row r="169" spans="3:14" ht="12" customHeight="1">
      <c r="C169" s="4" t="s">
        <v>12</v>
      </c>
      <c r="D169" s="4" t="s">
        <v>14</v>
      </c>
      <c r="E169" s="14">
        <v>1563</v>
      </c>
      <c r="F169" s="14"/>
      <c r="G169" s="17"/>
      <c r="H169" s="22">
        <v>53123</v>
      </c>
      <c r="I169" s="23"/>
      <c r="J169" s="25"/>
      <c r="K169" s="25"/>
      <c r="N169" s="5"/>
    </row>
    <row r="170" spans="4:14" ht="12" customHeight="1">
      <c r="D170" s="18" t="s">
        <v>15</v>
      </c>
      <c r="E170" s="4">
        <v>1562</v>
      </c>
      <c r="G170" s="17"/>
      <c r="H170" s="17"/>
      <c r="I170" s="24">
        <f>H169</f>
        <v>53123</v>
      </c>
      <c r="J170" s="27"/>
      <c r="K170" s="27"/>
      <c r="N170" s="5"/>
    </row>
    <row r="171" spans="4:14" ht="12" customHeight="1">
      <c r="D171" s="18"/>
      <c r="G171" s="17"/>
      <c r="H171" s="17"/>
      <c r="I171" s="27"/>
      <c r="J171" s="27"/>
      <c r="K171" s="27"/>
      <c r="N171" s="5"/>
    </row>
    <row r="172" spans="3:18" ht="12" customHeight="1">
      <c r="C172" s="4" t="s">
        <v>13</v>
      </c>
      <c r="D172" s="14" t="s">
        <v>36</v>
      </c>
      <c r="E172" s="14"/>
      <c r="F172" s="14"/>
      <c r="G172" s="17"/>
      <c r="H172" s="17"/>
      <c r="I172" s="5"/>
      <c r="J172" s="5"/>
      <c r="K172" s="5"/>
      <c r="N172" s="5">
        <f>L164*7.25%/12</f>
        <v>850.5231770833333</v>
      </c>
      <c r="O172" s="25">
        <f>O162+N172</f>
        <v>13260.077812499998</v>
      </c>
      <c r="P172" s="31">
        <f>SUM(N58:N172)</f>
        <v>12443.014895833332</v>
      </c>
      <c r="Q172" s="5">
        <f>SUM(F52:F170)</f>
        <v>369477</v>
      </c>
      <c r="R172" s="5">
        <f>SUM(H53:H169)</f>
        <v>397946</v>
      </c>
    </row>
    <row r="173" spans="4:15" ht="12" customHeight="1">
      <c r="D173" s="18"/>
      <c r="E173" s="18"/>
      <c r="F173" s="18"/>
      <c r="G173" s="17"/>
      <c r="H173" s="17"/>
      <c r="I173" s="5"/>
      <c r="J173" s="5"/>
      <c r="K173" s="5"/>
      <c r="N173" s="5"/>
      <c r="O173" s="27"/>
    </row>
    <row r="174" spans="9:14" ht="12" customHeight="1">
      <c r="I174" s="5"/>
      <c r="J174" s="5"/>
      <c r="K174" s="5"/>
      <c r="L174" s="26">
        <f>F166-I170+L164</f>
        <v>118443</v>
      </c>
      <c r="M174" s="5"/>
      <c r="N174" s="5"/>
    </row>
    <row r="175" spans="9:14" ht="12" customHeight="1">
      <c r="I175" s="5"/>
      <c r="J175" s="5"/>
      <c r="K175" s="5"/>
      <c r="L175" s="5"/>
      <c r="M175" s="5"/>
      <c r="N175" s="5"/>
    </row>
    <row r="176" spans="1:14" ht="12" customHeight="1">
      <c r="A176" s="4">
        <v>2003</v>
      </c>
      <c r="B176" s="4" t="s">
        <v>19</v>
      </c>
      <c r="C176" s="4" t="s">
        <v>11</v>
      </c>
      <c r="D176" s="4" t="s">
        <v>14</v>
      </c>
      <c r="E176" s="14">
        <v>1562</v>
      </c>
      <c r="F176" s="15">
        <f>($E$4+$E$5)/12</f>
        <v>42059.583333333336</v>
      </c>
      <c r="G176" s="16"/>
      <c r="H176" s="17"/>
      <c r="I176" s="17"/>
      <c r="J176" s="5"/>
      <c r="K176" s="5"/>
      <c r="N176" s="5"/>
    </row>
    <row r="177" spans="2:14" ht="12" customHeight="1">
      <c r="B177" s="4">
        <v>2003</v>
      </c>
      <c r="D177" s="18" t="s">
        <v>15</v>
      </c>
      <c r="E177" s="18">
        <v>1563</v>
      </c>
      <c r="F177" s="19"/>
      <c r="G177" s="20">
        <f>F176</f>
        <v>42059.583333333336</v>
      </c>
      <c r="H177" s="17"/>
      <c r="I177" s="17"/>
      <c r="J177" s="5"/>
      <c r="K177" s="5"/>
      <c r="N177" s="5"/>
    </row>
    <row r="178" spans="4:14" ht="12" customHeight="1">
      <c r="D178" s="18"/>
      <c r="E178" s="18"/>
      <c r="F178" s="18"/>
      <c r="G178" s="21"/>
      <c r="H178" s="17"/>
      <c r="I178" s="17"/>
      <c r="J178" s="5"/>
      <c r="K178" s="5"/>
      <c r="N178" s="5"/>
    </row>
    <row r="179" spans="3:14" ht="12" customHeight="1">
      <c r="C179" s="4" t="s">
        <v>12</v>
      </c>
      <c r="D179" s="4" t="s">
        <v>14</v>
      </c>
      <c r="E179" s="14">
        <v>1563</v>
      </c>
      <c r="F179" s="14"/>
      <c r="G179" s="17"/>
      <c r="H179" s="22">
        <v>52608</v>
      </c>
      <c r="I179" s="23"/>
      <c r="J179" s="25"/>
      <c r="K179" s="25"/>
      <c r="N179" s="5"/>
    </row>
    <row r="180" spans="4:14" ht="12" customHeight="1">
      <c r="D180" s="18" t="s">
        <v>15</v>
      </c>
      <c r="E180" s="4">
        <v>1562</v>
      </c>
      <c r="G180" s="17"/>
      <c r="H180" s="17"/>
      <c r="I180" s="24">
        <f>H179</f>
        <v>52608</v>
      </c>
      <c r="J180" s="27"/>
      <c r="K180" s="27"/>
      <c r="N180" s="5"/>
    </row>
    <row r="181" spans="4:14" ht="12" customHeight="1">
      <c r="D181" s="18"/>
      <c r="G181" s="17"/>
      <c r="H181" s="17"/>
      <c r="I181" s="27"/>
      <c r="J181" s="27"/>
      <c r="K181" s="27"/>
      <c r="N181" s="5"/>
    </row>
    <row r="182" spans="3:15" ht="12" customHeight="1">
      <c r="C182" s="4" t="s">
        <v>13</v>
      </c>
      <c r="D182" s="14" t="s">
        <v>36</v>
      </c>
      <c r="E182" s="14"/>
      <c r="F182" s="14"/>
      <c r="G182" s="17"/>
      <c r="H182" s="17"/>
      <c r="I182" s="5"/>
      <c r="J182" s="5"/>
      <c r="K182" s="5"/>
      <c r="N182" s="5">
        <f>L174*7.25%/12</f>
        <v>715.593125</v>
      </c>
      <c r="O182" s="25">
        <f>O172+N182</f>
        <v>13975.670937499997</v>
      </c>
    </row>
    <row r="183" spans="4:15" ht="12" customHeight="1">
      <c r="D183" s="18"/>
      <c r="E183" s="18"/>
      <c r="F183" s="18"/>
      <c r="G183" s="17"/>
      <c r="H183" s="17"/>
      <c r="I183" s="5"/>
      <c r="J183" s="5"/>
      <c r="K183" s="5"/>
      <c r="N183" s="5"/>
      <c r="O183" s="27"/>
    </row>
    <row r="184" spans="9:14" ht="12" customHeight="1">
      <c r="I184" s="5"/>
      <c r="J184" s="5"/>
      <c r="K184" s="5"/>
      <c r="L184" s="26">
        <f>F176-I180+L174</f>
        <v>107894.58333333334</v>
      </c>
      <c r="M184" s="5"/>
      <c r="N184" s="5"/>
    </row>
    <row r="185" spans="9:14" ht="12" customHeight="1">
      <c r="I185" s="5"/>
      <c r="J185" s="5"/>
      <c r="K185" s="5"/>
      <c r="L185" s="5"/>
      <c r="M185" s="5"/>
      <c r="N185" s="5"/>
    </row>
    <row r="186" spans="1:14" ht="12" customHeight="1">
      <c r="A186" s="4">
        <v>2003</v>
      </c>
      <c r="B186" s="4" t="s">
        <v>20</v>
      </c>
      <c r="C186" s="4" t="s">
        <v>11</v>
      </c>
      <c r="D186" s="4" t="s">
        <v>14</v>
      </c>
      <c r="E186" s="14">
        <v>1562</v>
      </c>
      <c r="F186" s="15">
        <f>($E$4+$E$5)/12</f>
        <v>42059.583333333336</v>
      </c>
      <c r="G186" s="16"/>
      <c r="H186" s="17"/>
      <c r="I186" s="17"/>
      <c r="J186" s="5"/>
      <c r="K186" s="5"/>
      <c r="N186" s="5"/>
    </row>
    <row r="187" spans="2:14" ht="12" customHeight="1">
      <c r="B187" s="4">
        <v>2003</v>
      </c>
      <c r="D187" s="18" t="s">
        <v>15</v>
      </c>
      <c r="E187" s="18">
        <v>1563</v>
      </c>
      <c r="F187" s="19"/>
      <c r="G187" s="20">
        <f>F186</f>
        <v>42059.583333333336</v>
      </c>
      <c r="H187" s="17"/>
      <c r="I187" s="17"/>
      <c r="J187" s="5"/>
      <c r="K187" s="5"/>
      <c r="N187" s="5"/>
    </row>
    <row r="188" spans="4:14" ht="12" customHeight="1">
      <c r="D188" s="18"/>
      <c r="E188" s="18"/>
      <c r="F188" s="18"/>
      <c r="G188" s="21"/>
      <c r="H188" s="17"/>
      <c r="I188" s="17"/>
      <c r="J188" s="5"/>
      <c r="K188" s="5"/>
      <c r="N188" s="5"/>
    </row>
    <row r="189" spans="3:14" ht="12" customHeight="1">
      <c r="C189" s="4" t="s">
        <v>12</v>
      </c>
      <c r="D189" s="4" t="s">
        <v>14</v>
      </c>
      <c r="E189" s="14">
        <v>1563</v>
      </c>
      <c r="F189" s="14"/>
      <c r="G189" s="17"/>
      <c r="H189" s="22">
        <v>40220</v>
      </c>
      <c r="I189" s="23"/>
      <c r="J189" s="25"/>
      <c r="K189" s="25"/>
      <c r="N189" s="5"/>
    </row>
    <row r="190" spans="4:14" ht="12" customHeight="1">
      <c r="D190" s="18" t="s">
        <v>15</v>
      </c>
      <c r="E190" s="4">
        <v>1562</v>
      </c>
      <c r="G190" s="17"/>
      <c r="H190" s="17"/>
      <c r="I190" s="24">
        <f>H189</f>
        <v>40220</v>
      </c>
      <c r="J190" s="27"/>
      <c r="K190" s="27"/>
      <c r="N190" s="5"/>
    </row>
    <row r="191" spans="4:14" ht="12" customHeight="1">
      <c r="D191" s="18"/>
      <c r="G191" s="17"/>
      <c r="H191" s="17"/>
      <c r="I191" s="27"/>
      <c r="J191" s="27"/>
      <c r="K191" s="27"/>
      <c r="N191" s="5"/>
    </row>
    <row r="192" spans="3:15" ht="12" customHeight="1">
      <c r="C192" s="4" t="s">
        <v>13</v>
      </c>
      <c r="D192" s="14" t="s">
        <v>36</v>
      </c>
      <c r="E192" s="14"/>
      <c r="F192" s="14"/>
      <c r="G192" s="17"/>
      <c r="H192" s="17"/>
      <c r="I192" s="5"/>
      <c r="J192" s="5"/>
      <c r="K192" s="5"/>
      <c r="N192" s="5">
        <f>L184*7.25%/12</f>
        <v>651.8631076388889</v>
      </c>
      <c r="O192" s="25">
        <f>O182+N192</f>
        <v>14627.534045138886</v>
      </c>
    </row>
    <row r="193" spans="4:15" ht="12" customHeight="1">
      <c r="D193" s="18"/>
      <c r="E193" s="18"/>
      <c r="F193" s="18"/>
      <c r="G193" s="17"/>
      <c r="H193" s="17"/>
      <c r="I193" s="5"/>
      <c r="J193" s="5"/>
      <c r="K193" s="5"/>
      <c r="N193" s="5"/>
      <c r="O193" s="27"/>
    </row>
    <row r="194" spans="9:14" ht="12" customHeight="1">
      <c r="I194" s="5"/>
      <c r="J194" s="5"/>
      <c r="K194" s="5"/>
      <c r="L194" s="26">
        <f>F186-I190+L184</f>
        <v>109734.16666666669</v>
      </c>
      <c r="M194" s="5"/>
      <c r="N194" s="5"/>
    </row>
    <row r="195" spans="9:14" ht="12" customHeight="1">
      <c r="I195" s="5"/>
      <c r="J195" s="5"/>
      <c r="K195" s="5"/>
      <c r="L195" s="5"/>
      <c r="M195" s="5"/>
      <c r="N195" s="5"/>
    </row>
    <row r="196" spans="1:14" ht="12" customHeight="1">
      <c r="A196" s="4">
        <v>2003</v>
      </c>
      <c r="B196" s="4" t="s">
        <v>21</v>
      </c>
      <c r="C196" s="4" t="s">
        <v>11</v>
      </c>
      <c r="D196" s="4" t="s">
        <v>14</v>
      </c>
      <c r="E196" s="14">
        <v>1562</v>
      </c>
      <c r="F196" s="15">
        <f>($E$4+$E$5)/12</f>
        <v>42059.583333333336</v>
      </c>
      <c r="G196" s="16"/>
      <c r="H196" s="17"/>
      <c r="I196" s="17"/>
      <c r="J196" s="5"/>
      <c r="K196" s="5"/>
      <c r="N196" s="5"/>
    </row>
    <row r="197" spans="2:14" ht="12" customHeight="1">
      <c r="B197" s="4">
        <v>2003</v>
      </c>
      <c r="D197" s="18" t="s">
        <v>15</v>
      </c>
      <c r="E197" s="18">
        <v>1563</v>
      </c>
      <c r="F197" s="19"/>
      <c r="G197" s="20">
        <f>F196</f>
        <v>42059.583333333336</v>
      </c>
      <c r="H197" s="17"/>
      <c r="I197" s="17"/>
      <c r="J197" s="5"/>
      <c r="K197" s="5"/>
      <c r="N197" s="5"/>
    </row>
    <row r="198" spans="4:14" ht="12" customHeight="1">
      <c r="D198" s="18"/>
      <c r="E198" s="18"/>
      <c r="F198" s="18"/>
      <c r="G198" s="21"/>
      <c r="H198" s="17"/>
      <c r="I198" s="17"/>
      <c r="J198" s="5"/>
      <c r="K198" s="5"/>
      <c r="N198" s="5"/>
    </row>
    <row r="199" spans="3:14" ht="12" customHeight="1">
      <c r="C199" s="4" t="s">
        <v>12</v>
      </c>
      <c r="D199" s="4" t="s">
        <v>14</v>
      </c>
      <c r="E199" s="14">
        <v>1563</v>
      </c>
      <c r="F199" s="14"/>
      <c r="G199" s="17"/>
      <c r="H199" s="22">
        <v>51035</v>
      </c>
      <c r="I199" s="23"/>
      <c r="J199" s="25"/>
      <c r="K199" s="25"/>
      <c r="N199" s="5"/>
    </row>
    <row r="200" spans="4:14" ht="12" customHeight="1">
      <c r="D200" s="18" t="s">
        <v>15</v>
      </c>
      <c r="E200" s="4">
        <v>1562</v>
      </c>
      <c r="G200" s="17"/>
      <c r="H200" s="17"/>
      <c r="I200" s="24">
        <f>H199</f>
        <v>51035</v>
      </c>
      <c r="J200" s="27"/>
      <c r="K200" s="27"/>
      <c r="N200" s="5"/>
    </row>
    <row r="201" spans="4:14" ht="12" customHeight="1">
      <c r="D201" s="18"/>
      <c r="G201" s="17"/>
      <c r="H201" s="17"/>
      <c r="I201" s="27"/>
      <c r="J201" s="27"/>
      <c r="K201" s="27"/>
      <c r="N201" s="5"/>
    </row>
    <row r="202" spans="3:15" ht="12" customHeight="1">
      <c r="C202" s="4" t="s">
        <v>13</v>
      </c>
      <c r="D202" s="14" t="s">
        <v>36</v>
      </c>
      <c r="E202" s="14"/>
      <c r="F202" s="14"/>
      <c r="G202" s="17"/>
      <c r="H202" s="17"/>
      <c r="I202" s="5"/>
      <c r="J202" s="5"/>
      <c r="K202" s="5"/>
      <c r="N202" s="5">
        <f>L194*7.25%/12</f>
        <v>662.9772569444445</v>
      </c>
      <c r="O202" s="25">
        <f>O192+N202</f>
        <v>15290.51130208333</v>
      </c>
    </row>
    <row r="203" spans="4:15" ht="12" customHeight="1">
      <c r="D203" s="18"/>
      <c r="E203" s="18"/>
      <c r="F203" s="18"/>
      <c r="G203" s="17"/>
      <c r="H203" s="17"/>
      <c r="I203" s="5"/>
      <c r="J203" s="5"/>
      <c r="K203" s="5"/>
      <c r="N203" s="5"/>
      <c r="O203" s="27"/>
    </row>
    <row r="204" spans="9:14" ht="12" customHeight="1">
      <c r="I204" s="5"/>
      <c r="J204" s="5"/>
      <c r="K204" s="5"/>
      <c r="L204" s="26">
        <f>F196-I200+L194</f>
        <v>100758.75000000003</v>
      </c>
      <c r="M204" s="5"/>
      <c r="N204" s="5"/>
    </row>
    <row r="205" spans="9:14" ht="12" customHeight="1">
      <c r="I205" s="5"/>
      <c r="J205" s="5"/>
      <c r="K205" s="5"/>
      <c r="L205" s="5"/>
      <c r="M205" s="5"/>
      <c r="N205" s="5"/>
    </row>
    <row r="206" spans="1:14" ht="12" customHeight="1">
      <c r="A206" s="4">
        <v>2003</v>
      </c>
      <c r="B206" s="4" t="s">
        <v>22</v>
      </c>
      <c r="C206" s="4" t="s">
        <v>11</v>
      </c>
      <c r="D206" s="4" t="s">
        <v>14</v>
      </c>
      <c r="E206" s="14">
        <v>1562</v>
      </c>
      <c r="F206" s="15">
        <f>($E$4+$E$5)/12</f>
        <v>42059.583333333336</v>
      </c>
      <c r="G206" s="16"/>
      <c r="H206" s="17"/>
      <c r="I206" s="17"/>
      <c r="J206" s="5"/>
      <c r="K206" s="5"/>
      <c r="N206" s="5"/>
    </row>
    <row r="207" spans="2:14" ht="12" customHeight="1">
      <c r="B207" s="4">
        <v>2003</v>
      </c>
      <c r="D207" s="18" t="s">
        <v>15</v>
      </c>
      <c r="E207" s="18">
        <v>1563</v>
      </c>
      <c r="F207" s="19"/>
      <c r="G207" s="20">
        <f>F206</f>
        <v>42059.583333333336</v>
      </c>
      <c r="H207" s="17"/>
      <c r="I207" s="17"/>
      <c r="J207" s="5"/>
      <c r="K207" s="5"/>
      <c r="N207" s="5"/>
    </row>
    <row r="208" spans="4:14" ht="12" customHeight="1">
      <c r="D208" s="18"/>
      <c r="E208" s="18"/>
      <c r="F208" s="18"/>
      <c r="G208" s="21"/>
      <c r="H208" s="17"/>
      <c r="I208" s="17"/>
      <c r="J208" s="5"/>
      <c r="K208" s="5"/>
      <c r="N208" s="5"/>
    </row>
    <row r="209" spans="3:14" ht="12" customHeight="1">
      <c r="C209" s="4" t="s">
        <v>12</v>
      </c>
      <c r="D209" s="4" t="s">
        <v>14</v>
      </c>
      <c r="E209" s="14">
        <v>1563</v>
      </c>
      <c r="F209" s="14"/>
      <c r="G209" s="17"/>
      <c r="H209" s="22">
        <v>40491</v>
      </c>
      <c r="I209" s="23"/>
      <c r="J209" s="25"/>
      <c r="K209" s="25"/>
      <c r="N209" s="5"/>
    </row>
    <row r="210" spans="4:14" ht="12" customHeight="1">
      <c r="D210" s="18" t="s">
        <v>15</v>
      </c>
      <c r="E210" s="4">
        <v>1562</v>
      </c>
      <c r="G210" s="17"/>
      <c r="H210" s="17"/>
      <c r="I210" s="24">
        <f>H209</f>
        <v>40491</v>
      </c>
      <c r="J210" s="27"/>
      <c r="K210" s="27"/>
      <c r="N210" s="5"/>
    </row>
    <row r="211" spans="4:14" ht="12" customHeight="1">
      <c r="D211" s="18"/>
      <c r="G211" s="17"/>
      <c r="H211" s="17"/>
      <c r="I211" s="27"/>
      <c r="J211" s="27"/>
      <c r="K211" s="27"/>
      <c r="N211" s="5"/>
    </row>
    <row r="212" spans="3:15" ht="12" customHeight="1">
      <c r="C212" s="4" t="s">
        <v>13</v>
      </c>
      <c r="D212" s="14" t="s">
        <v>36</v>
      </c>
      <c r="E212" s="14"/>
      <c r="F212" s="14"/>
      <c r="G212" s="17"/>
      <c r="H212" s="17"/>
      <c r="I212" s="5"/>
      <c r="J212" s="5"/>
      <c r="K212" s="5"/>
      <c r="N212" s="5">
        <f>L204*7.25%/12</f>
        <v>608.7507812500002</v>
      </c>
      <c r="O212" s="25">
        <f>O202+N212</f>
        <v>15899.262083333331</v>
      </c>
    </row>
    <row r="213" spans="4:15" ht="12" customHeight="1">
      <c r="D213" s="18"/>
      <c r="E213" s="18"/>
      <c r="F213" s="18"/>
      <c r="G213" s="17"/>
      <c r="H213" s="17"/>
      <c r="I213" s="5"/>
      <c r="J213" s="5"/>
      <c r="K213" s="5"/>
      <c r="N213" s="5"/>
      <c r="O213" s="27"/>
    </row>
    <row r="214" spans="9:14" ht="12" customHeight="1">
      <c r="I214" s="5"/>
      <c r="J214" s="5"/>
      <c r="K214" s="5"/>
      <c r="L214" s="26">
        <f>F206-I210+L204</f>
        <v>102327.33333333337</v>
      </c>
      <c r="M214" s="5"/>
      <c r="N214" s="5"/>
    </row>
    <row r="215" spans="9:14" ht="12" customHeight="1">
      <c r="I215" s="5"/>
      <c r="J215" s="5"/>
      <c r="K215" s="5"/>
      <c r="L215" s="5"/>
      <c r="M215" s="5"/>
      <c r="N215" s="5"/>
    </row>
    <row r="216" spans="1:14" ht="12" customHeight="1">
      <c r="A216" s="4">
        <v>2003</v>
      </c>
      <c r="B216" s="4" t="s">
        <v>23</v>
      </c>
      <c r="C216" s="4" t="s">
        <v>11</v>
      </c>
      <c r="D216" s="4" t="s">
        <v>14</v>
      </c>
      <c r="E216" s="14">
        <v>1562</v>
      </c>
      <c r="F216" s="15">
        <f>($E$4+$E$5)/12</f>
        <v>42059.583333333336</v>
      </c>
      <c r="G216" s="16"/>
      <c r="H216" s="17"/>
      <c r="I216" s="17"/>
      <c r="J216" s="5"/>
      <c r="K216" s="5"/>
      <c r="N216" s="5"/>
    </row>
    <row r="217" spans="2:14" ht="12" customHeight="1">
      <c r="B217" s="4">
        <v>2003</v>
      </c>
      <c r="D217" s="18" t="s">
        <v>15</v>
      </c>
      <c r="E217" s="18">
        <v>1563</v>
      </c>
      <c r="F217" s="19"/>
      <c r="G217" s="20">
        <f>F216</f>
        <v>42059.583333333336</v>
      </c>
      <c r="H217" s="17"/>
      <c r="I217" s="17"/>
      <c r="J217" s="5"/>
      <c r="K217" s="5"/>
      <c r="N217" s="5"/>
    </row>
    <row r="218" spans="4:14" ht="12" customHeight="1">
      <c r="D218" s="18"/>
      <c r="E218" s="18"/>
      <c r="F218" s="18"/>
      <c r="G218" s="21"/>
      <c r="H218" s="17"/>
      <c r="I218" s="17"/>
      <c r="J218" s="5"/>
      <c r="K218" s="5"/>
      <c r="N218" s="5"/>
    </row>
    <row r="219" spans="3:14" ht="12" customHeight="1">
      <c r="C219" s="4" t="s">
        <v>12</v>
      </c>
      <c r="D219" s="4" t="s">
        <v>14</v>
      </c>
      <c r="E219" s="14">
        <v>1563</v>
      </c>
      <c r="F219" s="14"/>
      <c r="G219" s="17"/>
      <c r="H219" s="22">
        <v>40797</v>
      </c>
      <c r="I219" s="23"/>
      <c r="J219" s="25"/>
      <c r="K219" s="25"/>
      <c r="N219" s="5"/>
    </row>
    <row r="220" spans="4:14" ht="12" customHeight="1">
      <c r="D220" s="18" t="s">
        <v>15</v>
      </c>
      <c r="E220" s="4">
        <v>1562</v>
      </c>
      <c r="G220" s="17"/>
      <c r="H220" s="17"/>
      <c r="I220" s="24">
        <f>H219</f>
        <v>40797</v>
      </c>
      <c r="J220" s="27"/>
      <c r="K220" s="27"/>
      <c r="N220" s="5"/>
    </row>
    <row r="221" spans="4:14" ht="12" customHeight="1">
      <c r="D221" s="18"/>
      <c r="G221" s="17"/>
      <c r="H221" s="17"/>
      <c r="I221" s="27"/>
      <c r="J221" s="27"/>
      <c r="K221" s="27"/>
      <c r="N221" s="5"/>
    </row>
    <row r="222" spans="3:15" ht="12" customHeight="1">
      <c r="C222" s="4" t="s">
        <v>13</v>
      </c>
      <c r="D222" s="14" t="s">
        <v>36</v>
      </c>
      <c r="E222" s="14"/>
      <c r="F222" s="14"/>
      <c r="G222" s="17"/>
      <c r="H222" s="17"/>
      <c r="I222" s="5"/>
      <c r="J222" s="5"/>
      <c r="K222" s="5"/>
      <c r="N222" s="5">
        <f>L214*7.25%/12</f>
        <v>618.2276388888891</v>
      </c>
      <c r="O222" s="25">
        <f>O212+N222</f>
        <v>16517.48972222222</v>
      </c>
    </row>
    <row r="223" spans="4:15" ht="12" customHeight="1">
      <c r="D223" s="18"/>
      <c r="E223" s="18"/>
      <c r="F223" s="18"/>
      <c r="G223" s="17"/>
      <c r="H223" s="17"/>
      <c r="I223" s="5"/>
      <c r="J223" s="5"/>
      <c r="K223" s="5"/>
      <c r="N223" s="5"/>
      <c r="O223" s="27"/>
    </row>
    <row r="224" spans="9:14" ht="12" customHeight="1">
      <c r="I224" s="5"/>
      <c r="J224" s="5"/>
      <c r="K224" s="5"/>
      <c r="L224" s="26">
        <f>F216-I220+L214</f>
        <v>103589.91666666672</v>
      </c>
      <c r="M224" s="5"/>
      <c r="N224" s="5"/>
    </row>
    <row r="225" spans="9:14" ht="12" customHeight="1">
      <c r="I225" s="5"/>
      <c r="J225" s="5"/>
      <c r="K225" s="5"/>
      <c r="L225" s="5"/>
      <c r="M225" s="5"/>
      <c r="N225" s="5"/>
    </row>
    <row r="226" spans="1:14" ht="12" customHeight="1">
      <c r="A226" s="4">
        <v>2003</v>
      </c>
      <c r="B226" s="4" t="s">
        <v>24</v>
      </c>
      <c r="C226" s="4" t="s">
        <v>11</v>
      </c>
      <c r="D226" s="4" t="s">
        <v>14</v>
      </c>
      <c r="E226" s="14">
        <v>1562</v>
      </c>
      <c r="F226" s="15">
        <f>($E$4+$E$5)/12</f>
        <v>42059.583333333336</v>
      </c>
      <c r="G226" s="16"/>
      <c r="H226" s="17"/>
      <c r="I226" s="17"/>
      <c r="J226" s="5"/>
      <c r="K226" s="5"/>
      <c r="N226" s="5"/>
    </row>
    <row r="227" spans="2:14" ht="12" customHeight="1">
      <c r="B227" s="4">
        <v>2003</v>
      </c>
      <c r="D227" s="18" t="s">
        <v>15</v>
      </c>
      <c r="E227" s="18">
        <v>1563</v>
      </c>
      <c r="F227" s="19"/>
      <c r="G227" s="20">
        <f>F226</f>
        <v>42059.583333333336</v>
      </c>
      <c r="H227" s="17"/>
      <c r="I227" s="17"/>
      <c r="J227" s="5"/>
      <c r="K227" s="5"/>
      <c r="N227" s="5"/>
    </row>
    <row r="228" spans="4:14" ht="12" customHeight="1">
      <c r="D228" s="18"/>
      <c r="E228" s="18"/>
      <c r="F228" s="18"/>
      <c r="G228" s="21"/>
      <c r="H228" s="17"/>
      <c r="I228" s="17"/>
      <c r="J228" s="5"/>
      <c r="K228" s="5"/>
      <c r="N228" s="5"/>
    </row>
    <row r="229" spans="3:14" ht="12" customHeight="1">
      <c r="C229" s="4" t="s">
        <v>12</v>
      </c>
      <c r="D229" s="4" t="s">
        <v>14</v>
      </c>
      <c r="E229" s="14">
        <v>1563</v>
      </c>
      <c r="F229" s="14"/>
      <c r="G229" s="17"/>
      <c r="H229" s="22">
        <v>40573</v>
      </c>
      <c r="I229" s="23"/>
      <c r="J229" s="25"/>
      <c r="K229" s="25"/>
      <c r="N229" s="5"/>
    </row>
    <row r="230" spans="4:14" ht="12" customHeight="1">
      <c r="D230" s="18" t="s">
        <v>15</v>
      </c>
      <c r="E230" s="4">
        <v>1562</v>
      </c>
      <c r="G230" s="17"/>
      <c r="H230" s="17"/>
      <c r="I230" s="24">
        <f>H229</f>
        <v>40573</v>
      </c>
      <c r="J230" s="27"/>
      <c r="K230" s="27"/>
      <c r="N230" s="5"/>
    </row>
    <row r="231" spans="4:14" ht="12" customHeight="1">
      <c r="D231" s="18"/>
      <c r="G231" s="17"/>
      <c r="H231" s="17"/>
      <c r="I231" s="27"/>
      <c r="J231" s="27"/>
      <c r="K231" s="27"/>
      <c r="N231" s="5"/>
    </row>
    <row r="232" spans="3:15" ht="12" customHeight="1">
      <c r="C232" s="4" t="s">
        <v>13</v>
      </c>
      <c r="D232" s="14" t="s">
        <v>36</v>
      </c>
      <c r="E232" s="14"/>
      <c r="F232" s="14"/>
      <c r="G232" s="17"/>
      <c r="H232" s="17"/>
      <c r="I232" s="5"/>
      <c r="J232" s="5"/>
      <c r="K232" s="5"/>
      <c r="N232" s="5">
        <f>L224*7.25%/12</f>
        <v>625.855746527778</v>
      </c>
      <c r="O232" s="25">
        <f>O222+N232</f>
        <v>17143.345468749998</v>
      </c>
    </row>
    <row r="233" spans="4:15" ht="12" customHeight="1">
      <c r="D233" s="18"/>
      <c r="E233" s="18"/>
      <c r="F233" s="18"/>
      <c r="G233" s="17"/>
      <c r="H233" s="17"/>
      <c r="I233" s="5"/>
      <c r="J233" s="5"/>
      <c r="K233" s="5"/>
      <c r="N233" s="5"/>
      <c r="O233" s="27"/>
    </row>
    <row r="234" spans="4:15" ht="12" customHeight="1">
      <c r="D234" s="18"/>
      <c r="E234" s="18"/>
      <c r="F234" s="18"/>
      <c r="G234" s="17"/>
      <c r="H234" s="17"/>
      <c r="I234" s="5"/>
      <c r="J234" s="5"/>
      <c r="K234" s="5"/>
      <c r="N234" s="5"/>
      <c r="O234" s="27"/>
    </row>
    <row r="235" spans="3:15" ht="12" customHeight="1">
      <c r="C235" s="29" t="s">
        <v>52</v>
      </c>
      <c r="D235" s="14" t="s">
        <v>14</v>
      </c>
      <c r="E235" s="32">
        <v>1562</v>
      </c>
      <c r="F235" s="18"/>
      <c r="G235" s="17"/>
      <c r="H235" s="17"/>
      <c r="J235" s="22">
        <v>59408</v>
      </c>
      <c r="N235" s="5"/>
      <c r="O235" s="27"/>
    </row>
    <row r="236" spans="4:15" ht="12" customHeight="1">
      <c r="D236" s="18" t="s">
        <v>15</v>
      </c>
      <c r="E236" s="33">
        <v>1563</v>
      </c>
      <c r="F236" s="18"/>
      <c r="G236" s="17"/>
      <c r="H236" s="17"/>
      <c r="K236" s="30">
        <f>J235</f>
        <v>59408</v>
      </c>
      <c r="N236" s="5"/>
      <c r="O236" s="27"/>
    </row>
    <row r="237" spans="9:14" ht="12" customHeight="1">
      <c r="I237" s="5"/>
      <c r="J237" s="5"/>
      <c r="K237" s="5"/>
      <c r="L237" s="26">
        <f>F226-I230+L224+J235</f>
        <v>164484.50000000006</v>
      </c>
      <c r="M237" s="5"/>
      <c r="N237" s="5"/>
    </row>
    <row r="238" spans="9:14" ht="12" customHeight="1">
      <c r="I238" s="5"/>
      <c r="J238" s="5"/>
      <c r="K238" s="5"/>
      <c r="L238" s="5"/>
      <c r="M238" s="5"/>
      <c r="N238" s="5"/>
    </row>
    <row r="239" spans="1:14" ht="12" customHeight="1">
      <c r="A239" s="4">
        <v>2003</v>
      </c>
      <c r="B239" s="4" t="s">
        <v>25</v>
      </c>
      <c r="C239" s="4" t="s">
        <v>11</v>
      </c>
      <c r="D239" s="4" t="s">
        <v>14</v>
      </c>
      <c r="E239" s="14">
        <v>1562</v>
      </c>
      <c r="F239" s="15">
        <f>($E$4+$E$5)/12</f>
        <v>42059.583333333336</v>
      </c>
      <c r="H239" s="17"/>
      <c r="I239" s="5"/>
      <c r="J239" s="5"/>
      <c r="K239" s="5"/>
      <c r="N239" s="5"/>
    </row>
    <row r="240" spans="2:14" ht="12" customHeight="1">
      <c r="B240" s="4">
        <v>2003</v>
      </c>
      <c r="D240" s="18" t="s">
        <v>15</v>
      </c>
      <c r="E240" s="18">
        <v>1563</v>
      </c>
      <c r="F240" s="18"/>
      <c r="G240" s="20">
        <f>F239</f>
        <v>42059.583333333336</v>
      </c>
      <c r="H240" s="17"/>
      <c r="I240" s="5"/>
      <c r="J240" s="5"/>
      <c r="K240" s="5"/>
      <c r="N240" s="5"/>
    </row>
    <row r="241" spans="4:14" ht="12" customHeight="1">
      <c r="D241" s="18"/>
      <c r="E241" s="18"/>
      <c r="F241" s="18"/>
      <c r="G241" s="21"/>
      <c r="H241" s="17"/>
      <c r="I241" s="5"/>
      <c r="J241" s="5"/>
      <c r="K241" s="5"/>
      <c r="N241" s="5"/>
    </row>
    <row r="242" spans="3:14" ht="12" customHeight="1">
      <c r="C242" s="4" t="s">
        <v>12</v>
      </c>
      <c r="D242" s="4" t="s">
        <v>14</v>
      </c>
      <c r="E242" s="14">
        <v>1563</v>
      </c>
      <c r="F242" s="14"/>
      <c r="G242" s="17"/>
      <c r="H242" s="15">
        <v>47686</v>
      </c>
      <c r="J242" s="25"/>
      <c r="K242" s="25"/>
      <c r="N242" s="5"/>
    </row>
    <row r="243" spans="4:14" ht="12" customHeight="1">
      <c r="D243" s="18" t="s">
        <v>15</v>
      </c>
      <c r="E243" s="4">
        <v>1562</v>
      </c>
      <c r="G243" s="17"/>
      <c r="H243" s="17"/>
      <c r="I243" s="24">
        <f>H242</f>
        <v>47686</v>
      </c>
      <c r="J243" s="27"/>
      <c r="K243" s="27"/>
      <c r="N243" s="5"/>
    </row>
    <row r="244" spans="4:14" ht="12" customHeight="1">
      <c r="D244" s="18"/>
      <c r="G244" s="17"/>
      <c r="H244" s="17"/>
      <c r="I244" s="27"/>
      <c r="J244" s="27"/>
      <c r="K244" s="27"/>
      <c r="N244" s="5"/>
    </row>
    <row r="245" spans="3:15" ht="12" customHeight="1">
      <c r="C245" s="4" t="s">
        <v>13</v>
      </c>
      <c r="D245" s="14" t="s">
        <v>36</v>
      </c>
      <c r="E245" s="14"/>
      <c r="F245" s="14"/>
      <c r="G245" s="17"/>
      <c r="H245" s="17"/>
      <c r="I245" s="5"/>
      <c r="J245" s="5"/>
      <c r="K245" s="5"/>
      <c r="N245" s="5">
        <f>L237*7.25%/12</f>
        <v>993.7605208333335</v>
      </c>
      <c r="O245" s="25">
        <f>O232+N245</f>
        <v>18137.10598958333</v>
      </c>
    </row>
    <row r="246" spans="4:15" ht="12" customHeight="1">
      <c r="D246" s="18"/>
      <c r="E246" s="18"/>
      <c r="F246" s="18"/>
      <c r="G246" s="17"/>
      <c r="H246" s="17"/>
      <c r="I246" s="5"/>
      <c r="J246" s="5"/>
      <c r="K246" s="5"/>
      <c r="N246" s="5"/>
      <c r="O246" s="27"/>
    </row>
    <row r="247" spans="9:14" ht="12" customHeight="1">
      <c r="I247" s="5"/>
      <c r="J247" s="5"/>
      <c r="K247" s="5"/>
      <c r="L247" s="26">
        <f>F239-I243+L237</f>
        <v>158858.0833333334</v>
      </c>
      <c r="M247" s="5"/>
      <c r="N247" s="5"/>
    </row>
    <row r="248" spans="9:14" ht="12" customHeight="1">
      <c r="I248" s="5"/>
      <c r="J248" s="5"/>
      <c r="K248" s="5"/>
      <c r="L248" s="5"/>
      <c r="M248" s="5"/>
      <c r="N248" s="5"/>
    </row>
    <row r="249" spans="1:14" ht="12" customHeight="1">
      <c r="A249" s="4">
        <v>2003</v>
      </c>
      <c r="B249" s="4" t="s">
        <v>26</v>
      </c>
      <c r="C249" s="4" t="s">
        <v>11</v>
      </c>
      <c r="D249" s="4" t="s">
        <v>14</v>
      </c>
      <c r="E249" s="14">
        <v>1562</v>
      </c>
      <c r="F249" s="15">
        <f>($E$4+$E$5)/12</f>
        <v>42059.583333333336</v>
      </c>
      <c r="H249" s="17"/>
      <c r="I249" s="5"/>
      <c r="J249" s="5"/>
      <c r="K249" s="5"/>
      <c r="N249" s="5"/>
    </row>
    <row r="250" spans="2:14" ht="12" customHeight="1">
      <c r="B250" s="4">
        <v>2003</v>
      </c>
      <c r="D250" s="18" t="s">
        <v>15</v>
      </c>
      <c r="E250" s="18">
        <v>1563</v>
      </c>
      <c r="F250" s="18"/>
      <c r="G250" s="20">
        <f>F249</f>
        <v>42059.583333333336</v>
      </c>
      <c r="H250" s="17"/>
      <c r="I250" s="5"/>
      <c r="J250" s="5"/>
      <c r="K250" s="5"/>
      <c r="N250" s="5"/>
    </row>
    <row r="251" spans="4:14" ht="12" customHeight="1">
      <c r="D251" s="18"/>
      <c r="E251" s="18"/>
      <c r="F251" s="18"/>
      <c r="G251" s="21"/>
      <c r="H251" s="17"/>
      <c r="I251" s="5"/>
      <c r="J251" s="5"/>
      <c r="K251" s="5"/>
      <c r="N251" s="5"/>
    </row>
    <row r="252" spans="3:14" ht="12" customHeight="1">
      <c r="C252" s="4" t="s">
        <v>12</v>
      </c>
      <c r="D252" s="4" t="s">
        <v>14</v>
      </c>
      <c r="E252" s="14">
        <v>1563</v>
      </c>
      <c r="F252" s="14"/>
      <c r="G252" s="17"/>
      <c r="H252" s="15">
        <v>44112</v>
      </c>
      <c r="J252" s="25"/>
      <c r="K252" s="25"/>
      <c r="N252" s="5"/>
    </row>
    <row r="253" spans="4:15" ht="12" customHeight="1">
      <c r="D253" s="18" t="s">
        <v>15</v>
      </c>
      <c r="E253" s="4">
        <v>1562</v>
      </c>
      <c r="G253" s="17"/>
      <c r="H253" s="17"/>
      <c r="I253" s="24">
        <f>H252</f>
        <v>44112</v>
      </c>
      <c r="J253" s="27"/>
      <c r="K253" s="27"/>
      <c r="N253" s="5">
        <f>L247*7.25%/12</f>
        <v>959.7675868055559</v>
      </c>
      <c r="O253" s="5">
        <f>O245+N253</f>
        <v>19096.873576388887</v>
      </c>
    </row>
    <row r="254" spans="4:14" ht="12" customHeight="1">
      <c r="D254" s="18"/>
      <c r="G254" s="17"/>
      <c r="H254" s="17"/>
      <c r="I254" s="27"/>
      <c r="J254" s="27"/>
      <c r="K254" s="27"/>
      <c r="N254" s="5"/>
    </row>
    <row r="255" spans="3:15" ht="12" customHeight="1">
      <c r="C255" s="4" t="s">
        <v>13</v>
      </c>
      <c r="D255" s="14" t="s">
        <v>36</v>
      </c>
      <c r="E255" s="14"/>
      <c r="F255" s="14"/>
      <c r="G255" s="17"/>
      <c r="H255" s="17"/>
      <c r="I255" s="5"/>
      <c r="J255" s="5"/>
      <c r="K255" s="5"/>
      <c r="N255" s="5"/>
      <c r="O255" s="25"/>
    </row>
    <row r="256" spans="4:15" ht="12" customHeight="1">
      <c r="D256" s="18"/>
      <c r="E256" s="18"/>
      <c r="F256" s="18"/>
      <c r="G256" s="17"/>
      <c r="H256" s="17"/>
      <c r="I256" s="5"/>
      <c r="J256" s="5"/>
      <c r="K256" s="5"/>
      <c r="N256" s="5"/>
      <c r="O256" s="27"/>
    </row>
    <row r="257" spans="9:14" ht="12" customHeight="1">
      <c r="I257" s="5"/>
      <c r="J257" s="5"/>
      <c r="K257" s="5"/>
      <c r="L257" s="26">
        <f>F249-I253+L247</f>
        <v>156805.66666666674</v>
      </c>
      <c r="M257" s="5"/>
      <c r="N257" s="5"/>
    </row>
    <row r="258" spans="9:14" ht="12" customHeight="1">
      <c r="I258" s="5"/>
      <c r="J258" s="5"/>
      <c r="K258" s="5"/>
      <c r="L258" s="5"/>
      <c r="M258" s="5"/>
      <c r="N258" s="5"/>
    </row>
    <row r="259" spans="1:14" ht="12" customHeight="1">
      <c r="A259" s="4">
        <v>2003</v>
      </c>
      <c r="B259" s="4" t="s">
        <v>27</v>
      </c>
      <c r="C259" s="4" t="s">
        <v>11</v>
      </c>
      <c r="D259" s="4" t="s">
        <v>14</v>
      </c>
      <c r="E259" s="14">
        <v>1562</v>
      </c>
      <c r="F259" s="15">
        <f>($E$4+$E$5)/12</f>
        <v>42059.583333333336</v>
      </c>
      <c r="H259" s="17"/>
      <c r="I259" s="5"/>
      <c r="J259" s="5"/>
      <c r="K259" s="5"/>
      <c r="N259" s="5"/>
    </row>
    <row r="260" spans="2:14" ht="12" customHeight="1">
      <c r="B260" s="4">
        <v>2003</v>
      </c>
      <c r="D260" s="18" t="s">
        <v>15</v>
      </c>
      <c r="E260" s="18">
        <v>1563</v>
      </c>
      <c r="F260" s="18"/>
      <c r="G260" s="20">
        <f>F259</f>
        <v>42059.583333333336</v>
      </c>
      <c r="H260" s="17"/>
      <c r="I260" s="5"/>
      <c r="J260" s="5"/>
      <c r="K260" s="5"/>
      <c r="N260" s="5"/>
    </row>
    <row r="261" spans="4:14" ht="12" customHeight="1">
      <c r="D261" s="18"/>
      <c r="E261" s="18"/>
      <c r="F261" s="18"/>
      <c r="G261" s="21"/>
      <c r="H261" s="17"/>
      <c r="I261" s="5"/>
      <c r="J261" s="5"/>
      <c r="K261" s="5"/>
      <c r="N261" s="5"/>
    </row>
    <row r="262" spans="3:14" ht="12" customHeight="1">
      <c r="C262" s="4" t="s">
        <v>12</v>
      </c>
      <c r="D262" s="4" t="s">
        <v>14</v>
      </c>
      <c r="E262" s="14">
        <v>1563</v>
      </c>
      <c r="F262" s="14"/>
      <c r="G262" s="17"/>
      <c r="H262" s="15">
        <v>46449</v>
      </c>
      <c r="J262" s="25"/>
      <c r="K262" s="25"/>
      <c r="N262" s="5"/>
    </row>
    <row r="263" spans="4:14" ht="12" customHeight="1">
      <c r="D263" s="18" t="s">
        <v>15</v>
      </c>
      <c r="E263" s="4">
        <v>1562</v>
      </c>
      <c r="G263" s="17"/>
      <c r="H263" s="17"/>
      <c r="I263" s="24">
        <f>H262</f>
        <v>46449</v>
      </c>
      <c r="J263" s="27"/>
      <c r="K263" s="27"/>
      <c r="N263" s="5"/>
    </row>
    <row r="264" spans="4:14" ht="12" customHeight="1">
      <c r="D264" s="18"/>
      <c r="G264" s="17"/>
      <c r="H264" s="17"/>
      <c r="I264" s="27"/>
      <c r="J264" s="27"/>
      <c r="K264" s="27"/>
      <c r="N264" s="5"/>
    </row>
    <row r="265" spans="3:15" ht="12" customHeight="1">
      <c r="C265" s="4" t="s">
        <v>13</v>
      </c>
      <c r="D265" s="14" t="s">
        <v>36</v>
      </c>
      <c r="E265" s="14"/>
      <c r="F265" s="14"/>
      <c r="G265" s="17"/>
      <c r="H265" s="17"/>
      <c r="I265" s="5"/>
      <c r="J265" s="5"/>
      <c r="K265" s="5"/>
      <c r="N265" s="5">
        <f>L257*7.25%/12</f>
        <v>947.3675694444449</v>
      </c>
      <c r="O265" s="25">
        <f>O253+N265</f>
        <v>20044.241145833334</v>
      </c>
    </row>
    <row r="266" spans="4:15" ht="12" customHeight="1">
      <c r="D266" s="18"/>
      <c r="E266" s="18"/>
      <c r="F266" s="18"/>
      <c r="G266" s="17"/>
      <c r="H266" s="17"/>
      <c r="I266" s="5"/>
      <c r="J266" s="5"/>
      <c r="K266" s="5"/>
      <c r="N266" s="5"/>
      <c r="O266" s="27"/>
    </row>
    <row r="267" spans="9:14" ht="12" customHeight="1">
      <c r="I267" s="5"/>
      <c r="J267" s="5"/>
      <c r="K267" s="5"/>
      <c r="L267" s="26">
        <f>F259-I263+L257</f>
        <v>152416.2500000001</v>
      </c>
      <c r="M267" s="5"/>
      <c r="N267" s="5"/>
    </row>
    <row r="268" spans="9:14" ht="12" customHeight="1">
      <c r="I268" s="5"/>
      <c r="J268" s="5"/>
      <c r="K268" s="5"/>
      <c r="L268" s="5"/>
      <c r="M268" s="5"/>
      <c r="N268" s="5"/>
    </row>
    <row r="269" spans="1:14" ht="12" customHeight="1">
      <c r="A269" s="4">
        <v>2003</v>
      </c>
      <c r="B269" s="4" t="s">
        <v>10</v>
      </c>
      <c r="C269" s="4" t="s">
        <v>11</v>
      </c>
      <c r="D269" s="4" t="s">
        <v>14</v>
      </c>
      <c r="E269" s="14">
        <v>1562</v>
      </c>
      <c r="F269" s="15">
        <f>($E$4+$E$5)/12</f>
        <v>42059.583333333336</v>
      </c>
      <c r="H269" s="17"/>
      <c r="I269" s="5"/>
      <c r="J269" s="5"/>
      <c r="K269" s="5"/>
      <c r="N269" s="5"/>
    </row>
    <row r="270" spans="2:14" ht="12" customHeight="1">
      <c r="B270" s="4">
        <v>2003</v>
      </c>
      <c r="D270" s="18" t="s">
        <v>15</v>
      </c>
      <c r="E270" s="18">
        <v>1563</v>
      </c>
      <c r="F270" s="18"/>
      <c r="G270" s="20">
        <f>F269</f>
        <v>42059.583333333336</v>
      </c>
      <c r="H270" s="17"/>
      <c r="I270" s="5"/>
      <c r="J270" s="5"/>
      <c r="K270" s="5"/>
      <c r="N270" s="5"/>
    </row>
    <row r="271" spans="4:14" ht="12" customHeight="1">
      <c r="D271" s="18"/>
      <c r="E271" s="18"/>
      <c r="F271" s="18"/>
      <c r="G271" s="21"/>
      <c r="H271" s="17"/>
      <c r="I271" s="5"/>
      <c r="J271" s="5"/>
      <c r="K271" s="5"/>
      <c r="N271" s="5"/>
    </row>
    <row r="272" spans="3:14" ht="12" customHeight="1">
      <c r="C272" s="4" t="s">
        <v>12</v>
      </c>
      <c r="D272" s="4" t="s">
        <v>14</v>
      </c>
      <c r="E272" s="14">
        <v>1563</v>
      </c>
      <c r="F272" s="14"/>
      <c r="G272" s="17"/>
      <c r="H272" s="15">
        <v>48133</v>
      </c>
      <c r="J272" s="25"/>
      <c r="K272" s="25"/>
      <c r="N272" s="5"/>
    </row>
    <row r="273" spans="4:14" ht="12" customHeight="1">
      <c r="D273" s="18" t="s">
        <v>15</v>
      </c>
      <c r="E273" s="4">
        <v>1562</v>
      </c>
      <c r="G273" s="17"/>
      <c r="H273" s="17"/>
      <c r="I273" s="24">
        <f>H272</f>
        <v>48133</v>
      </c>
      <c r="J273" s="27"/>
      <c r="K273" s="27"/>
      <c r="N273" s="5"/>
    </row>
    <row r="274" spans="4:14" ht="12" customHeight="1">
      <c r="D274" s="18"/>
      <c r="G274" s="17"/>
      <c r="H274" s="17"/>
      <c r="I274" s="27"/>
      <c r="J274" s="27"/>
      <c r="K274" s="27"/>
      <c r="N274" s="5"/>
    </row>
    <row r="275" spans="3:15" ht="12" customHeight="1">
      <c r="C275" s="4" t="s">
        <v>13</v>
      </c>
      <c r="D275" s="14" t="s">
        <v>36</v>
      </c>
      <c r="E275" s="14"/>
      <c r="F275" s="14"/>
      <c r="G275" s="17"/>
      <c r="H275" s="17"/>
      <c r="I275" s="5"/>
      <c r="J275" s="5"/>
      <c r="K275" s="5"/>
      <c r="N275" s="5">
        <f>L267*7.25%/12</f>
        <v>920.8481770833338</v>
      </c>
      <c r="O275" s="25">
        <f>O265+N275</f>
        <v>20965.08932291667</v>
      </c>
    </row>
    <row r="276" spans="4:15" ht="12" customHeight="1">
      <c r="D276" s="18"/>
      <c r="E276" s="18"/>
      <c r="F276" s="18"/>
      <c r="G276" s="17"/>
      <c r="H276" s="17"/>
      <c r="I276" s="5"/>
      <c r="J276" s="5"/>
      <c r="K276" s="5"/>
      <c r="N276" s="5"/>
      <c r="O276" s="27"/>
    </row>
    <row r="277" spans="9:14" ht="12" customHeight="1">
      <c r="I277" s="5"/>
      <c r="J277" s="5"/>
      <c r="K277" s="5"/>
      <c r="L277" s="26">
        <f>F269-I273+L267</f>
        <v>146342.83333333343</v>
      </c>
      <c r="M277" s="5"/>
      <c r="N277" s="5"/>
    </row>
    <row r="278" spans="9:14" ht="12" customHeight="1">
      <c r="I278" s="5"/>
      <c r="J278" s="5"/>
      <c r="K278" s="5"/>
      <c r="L278" s="5"/>
      <c r="M278" s="5"/>
      <c r="N278" s="5"/>
    </row>
    <row r="279" spans="1:14" ht="12" customHeight="1">
      <c r="A279" s="4">
        <v>2003</v>
      </c>
      <c r="B279" s="4" t="s">
        <v>17</v>
      </c>
      <c r="C279" s="4" t="s">
        <v>11</v>
      </c>
      <c r="D279" s="4" t="s">
        <v>14</v>
      </c>
      <c r="E279" s="14">
        <v>1562</v>
      </c>
      <c r="F279" s="15">
        <f>($E$4+$E$5)/12</f>
        <v>42059.583333333336</v>
      </c>
      <c r="H279" s="17"/>
      <c r="I279" s="5"/>
      <c r="J279" s="5"/>
      <c r="K279" s="5"/>
      <c r="N279" s="5"/>
    </row>
    <row r="280" spans="2:14" ht="12" customHeight="1">
      <c r="B280" s="4">
        <v>2003</v>
      </c>
      <c r="D280" s="18" t="s">
        <v>15</v>
      </c>
      <c r="E280" s="18">
        <v>1563</v>
      </c>
      <c r="F280" s="18"/>
      <c r="G280" s="20">
        <f>F279</f>
        <v>42059.583333333336</v>
      </c>
      <c r="H280" s="17"/>
      <c r="I280" s="5"/>
      <c r="J280" s="5"/>
      <c r="K280" s="5"/>
      <c r="N280" s="5"/>
    </row>
    <row r="281" spans="4:14" ht="12" customHeight="1">
      <c r="D281" s="18"/>
      <c r="E281" s="18"/>
      <c r="F281" s="18"/>
      <c r="G281" s="21"/>
      <c r="H281" s="17"/>
      <c r="I281" s="5"/>
      <c r="J281" s="5"/>
      <c r="K281" s="5"/>
      <c r="N281" s="5"/>
    </row>
    <row r="282" spans="3:14" ht="12" customHeight="1">
      <c r="C282" s="4" t="s">
        <v>12</v>
      </c>
      <c r="D282" s="4" t="s">
        <v>14</v>
      </c>
      <c r="E282" s="14">
        <v>1563</v>
      </c>
      <c r="F282" s="14"/>
      <c r="G282" s="17"/>
      <c r="H282" s="15">
        <v>43031</v>
      </c>
      <c r="J282" s="25"/>
      <c r="K282" s="25"/>
      <c r="N282" s="5"/>
    </row>
    <row r="283" spans="4:14" ht="12" customHeight="1">
      <c r="D283" s="18" t="s">
        <v>15</v>
      </c>
      <c r="E283" s="4">
        <v>1562</v>
      </c>
      <c r="G283" s="17"/>
      <c r="H283" s="17"/>
      <c r="I283" s="24">
        <f>H282</f>
        <v>43031</v>
      </c>
      <c r="J283" s="27"/>
      <c r="K283" s="27"/>
      <c r="N283" s="5"/>
    </row>
    <row r="284" spans="4:14" ht="12" customHeight="1">
      <c r="D284" s="18"/>
      <c r="G284" s="17"/>
      <c r="H284" s="17"/>
      <c r="I284" s="27"/>
      <c r="J284" s="27"/>
      <c r="K284" s="27"/>
      <c r="N284" s="5"/>
    </row>
    <row r="285" spans="3:15" ht="12" customHeight="1">
      <c r="C285" s="4" t="s">
        <v>13</v>
      </c>
      <c r="D285" s="14" t="s">
        <v>36</v>
      </c>
      <c r="E285" s="14"/>
      <c r="F285" s="14"/>
      <c r="G285" s="17"/>
      <c r="H285" s="17"/>
      <c r="I285" s="5"/>
      <c r="J285" s="5"/>
      <c r="K285" s="5"/>
      <c r="N285" s="5">
        <f>L277*7.25%/12</f>
        <v>884.154618055556</v>
      </c>
      <c r="O285" s="25">
        <f>O275+N285</f>
        <v>21849.243940972225</v>
      </c>
    </row>
    <row r="286" spans="4:15" ht="12" customHeight="1">
      <c r="D286" s="18"/>
      <c r="E286" s="18"/>
      <c r="F286" s="18"/>
      <c r="G286" s="17"/>
      <c r="H286" s="17"/>
      <c r="I286" s="5"/>
      <c r="J286" s="5"/>
      <c r="K286" s="5"/>
      <c r="N286" s="5"/>
      <c r="O286" s="27"/>
    </row>
    <row r="287" spans="9:14" ht="12" customHeight="1">
      <c r="I287" s="5"/>
      <c r="J287" s="5"/>
      <c r="K287" s="5"/>
      <c r="L287" s="26">
        <f>F279-I283+L277</f>
        <v>145371.41666666677</v>
      </c>
      <c r="M287" s="5"/>
      <c r="N287" s="5"/>
    </row>
    <row r="288" spans="9:14" ht="12" customHeight="1">
      <c r="I288" s="5"/>
      <c r="J288" s="5"/>
      <c r="K288" s="5"/>
      <c r="L288" s="5"/>
      <c r="M288" s="5"/>
      <c r="N288" s="5"/>
    </row>
    <row r="289" spans="1:14" ht="12" customHeight="1">
      <c r="A289" s="4">
        <v>2003</v>
      </c>
      <c r="B289" s="4" t="s">
        <v>18</v>
      </c>
      <c r="C289" s="4" t="s">
        <v>11</v>
      </c>
      <c r="D289" s="4" t="s">
        <v>14</v>
      </c>
      <c r="E289" s="14">
        <v>1562</v>
      </c>
      <c r="F289" s="15">
        <f>($E$4+$E$5)/12</f>
        <v>42059.583333333336</v>
      </c>
      <c r="H289" s="17"/>
      <c r="I289" s="5"/>
      <c r="J289" s="5"/>
      <c r="K289" s="5"/>
      <c r="N289" s="5"/>
    </row>
    <row r="290" spans="2:14" ht="12" customHeight="1">
      <c r="B290" s="4">
        <v>2003</v>
      </c>
      <c r="D290" s="18" t="s">
        <v>15</v>
      </c>
      <c r="E290" s="18">
        <v>1563</v>
      </c>
      <c r="F290" s="18"/>
      <c r="G290" s="20">
        <f>F289</f>
        <v>42059.583333333336</v>
      </c>
      <c r="H290" s="17"/>
      <c r="I290" s="5"/>
      <c r="J290" s="5"/>
      <c r="K290" s="5"/>
      <c r="N290" s="5"/>
    </row>
    <row r="291" spans="4:14" ht="12" customHeight="1">
      <c r="D291" s="18"/>
      <c r="E291" s="18"/>
      <c r="F291" s="18"/>
      <c r="G291" s="21"/>
      <c r="H291" s="17"/>
      <c r="I291" s="5"/>
      <c r="J291" s="5"/>
      <c r="K291" s="5"/>
      <c r="N291" s="5"/>
    </row>
    <row r="292" spans="3:14" ht="12" customHeight="1">
      <c r="C292" s="4" t="s">
        <v>12</v>
      </c>
      <c r="D292" s="4" t="s">
        <v>14</v>
      </c>
      <c r="E292" s="14">
        <v>1563</v>
      </c>
      <c r="F292" s="14"/>
      <c r="G292" s="17"/>
      <c r="H292" s="15">
        <v>42430</v>
      </c>
      <c r="J292" s="25"/>
      <c r="K292" s="25"/>
      <c r="N292" s="5"/>
    </row>
    <row r="293" spans="4:14" ht="12" customHeight="1">
      <c r="D293" s="18" t="s">
        <v>15</v>
      </c>
      <c r="E293" s="4">
        <v>1562</v>
      </c>
      <c r="G293" s="17"/>
      <c r="H293" s="17"/>
      <c r="I293" s="24">
        <f>H292</f>
        <v>42430</v>
      </c>
      <c r="J293" s="27"/>
      <c r="K293" s="27"/>
      <c r="N293" s="5"/>
    </row>
    <row r="294" spans="4:18" ht="12" customHeight="1">
      <c r="D294" s="18"/>
      <c r="G294" s="17"/>
      <c r="H294" s="17"/>
      <c r="I294" s="27"/>
      <c r="J294" s="27"/>
      <c r="K294" s="27"/>
      <c r="N294" s="5"/>
      <c r="Q294" s="28">
        <f>SUM(F176:F293)</f>
        <v>504714.99999999994</v>
      </c>
      <c r="R294" s="5">
        <f>SUM(H176:H293)</f>
        <v>537565</v>
      </c>
    </row>
    <row r="295" spans="3:16" ht="12" customHeight="1">
      <c r="C295" s="4" t="s">
        <v>13</v>
      </c>
      <c r="D295" s="14" t="s">
        <v>36</v>
      </c>
      <c r="E295" s="14"/>
      <c r="F295" s="14"/>
      <c r="G295" s="17"/>
      <c r="H295" s="17"/>
      <c r="I295" s="5"/>
      <c r="J295" s="5"/>
      <c r="K295" s="5"/>
      <c r="N295" s="5">
        <f>L287*7.25%/12</f>
        <v>878.2856423611116</v>
      </c>
      <c r="O295" s="25">
        <f>O285+N295</f>
        <v>22727.529583333337</v>
      </c>
      <c r="P295" s="28">
        <f>SUM(N181:N295)</f>
        <v>9467.451770833337</v>
      </c>
    </row>
    <row r="296" spans="4:15" ht="12" customHeight="1">
      <c r="D296" s="18"/>
      <c r="E296" s="18"/>
      <c r="F296" s="18"/>
      <c r="G296" s="17"/>
      <c r="H296" s="17"/>
      <c r="I296" s="5"/>
      <c r="J296" s="5"/>
      <c r="K296" s="5"/>
      <c r="N296" s="5"/>
      <c r="O296" s="27"/>
    </row>
    <row r="297" spans="9:14" ht="12" customHeight="1">
      <c r="I297" s="5"/>
      <c r="J297" s="5"/>
      <c r="K297" s="5"/>
      <c r="L297" s="26">
        <f>F289-I293+L287</f>
        <v>145001.00000000012</v>
      </c>
      <c r="M297" s="5"/>
      <c r="N297" s="5"/>
    </row>
    <row r="298" spans="9:14" ht="12" customHeight="1">
      <c r="I298" s="5"/>
      <c r="J298" s="5"/>
      <c r="K298" s="5"/>
      <c r="L298" s="5"/>
      <c r="M298" s="5"/>
      <c r="N298" s="5"/>
    </row>
    <row r="299" spans="1:14" ht="12" customHeight="1">
      <c r="A299" s="4">
        <v>2004</v>
      </c>
      <c r="B299" s="4" t="s">
        <v>19</v>
      </c>
      <c r="C299" s="4" t="s">
        <v>11</v>
      </c>
      <c r="D299" s="4" t="s">
        <v>14</v>
      </c>
      <c r="E299" s="14">
        <v>1562</v>
      </c>
      <c r="F299" s="15">
        <f>($E$4+$E$5)/12</f>
        <v>42059.583333333336</v>
      </c>
      <c r="H299" s="17"/>
      <c r="I299" s="5"/>
      <c r="J299" s="5"/>
      <c r="K299" s="5"/>
      <c r="N299" s="5"/>
    </row>
    <row r="300" spans="2:14" ht="12" customHeight="1">
      <c r="B300" s="4">
        <v>2004</v>
      </c>
      <c r="D300" s="18" t="s">
        <v>15</v>
      </c>
      <c r="E300" s="18">
        <v>1563</v>
      </c>
      <c r="F300" s="18"/>
      <c r="G300" s="20">
        <f>F299</f>
        <v>42059.583333333336</v>
      </c>
      <c r="H300" s="17"/>
      <c r="I300" s="5"/>
      <c r="J300" s="5"/>
      <c r="K300" s="5"/>
      <c r="N300" s="5"/>
    </row>
    <row r="301" spans="4:14" ht="12" customHeight="1">
      <c r="D301" s="18"/>
      <c r="E301" s="18"/>
      <c r="F301" s="18"/>
      <c r="G301" s="21"/>
      <c r="H301" s="17"/>
      <c r="I301" s="5"/>
      <c r="J301" s="5"/>
      <c r="K301" s="5"/>
      <c r="N301" s="5"/>
    </row>
    <row r="302" spans="3:14" ht="12" customHeight="1">
      <c r="C302" s="4" t="s">
        <v>12</v>
      </c>
      <c r="D302" s="4" t="s">
        <v>14</v>
      </c>
      <c r="E302" s="14">
        <v>1563</v>
      </c>
      <c r="F302" s="14"/>
      <c r="G302" s="17"/>
      <c r="H302" s="15">
        <v>48782</v>
      </c>
      <c r="J302" s="25"/>
      <c r="K302" s="25"/>
      <c r="N302" s="5"/>
    </row>
    <row r="303" spans="4:14" ht="12" customHeight="1">
      <c r="D303" s="18" t="s">
        <v>15</v>
      </c>
      <c r="E303" s="4">
        <v>1562</v>
      </c>
      <c r="G303" s="17"/>
      <c r="H303" s="17"/>
      <c r="I303" s="24">
        <f>H302</f>
        <v>48782</v>
      </c>
      <c r="J303" s="27"/>
      <c r="K303" s="27"/>
      <c r="N303" s="5"/>
    </row>
    <row r="304" spans="4:14" ht="12" customHeight="1">
      <c r="D304" s="18"/>
      <c r="G304" s="17"/>
      <c r="H304" s="17"/>
      <c r="I304" s="27"/>
      <c r="J304" s="27"/>
      <c r="K304" s="27"/>
      <c r="N304" s="5"/>
    </row>
    <row r="305" spans="3:15" ht="12" customHeight="1">
      <c r="C305" s="4" t="s">
        <v>13</v>
      </c>
      <c r="D305" s="14" t="s">
        <v>36</v>
      </c>
      <c r="E305" s="14"/>
      <c r="F305" s="14"/>
      <c r="G305" s="17"/>
      <c r="H305" s="17"/>
      <c r="I305" s="5"/>
      <c r="J305" s="5"/>
      <c r="K305" s="5"/>
      <c r="N305" s="5">
        <f>L297*7.25%/12</f>
        <v>876.047708333334</v>
      </c>
      <c r="O305" s="25">
        <f>O295+N305</f>
        <v>23603.577291666672</v>
      </c>
    </row>
    <row r="306" spans="4:15" ht="12" customHeight="1">
      <c r="D306" s="18"/>
      <c r="E306" s="18"/>
      <c r="F306" s="18"/>
      <c r="G306" s="17"/>
      <c r="H306" s="17"/>
      <c r="I306" s="5"/>
      <c r="J306" s="5"/>
      <c r="K306" s="5"/>
      <c r="N306" s="5"/>
      <c r="O306" s="27"/>
    </row>
    <row r="307" spans="9:14" ht="12" customHeight="1">
      <c r="I307" s="5"/>
      <c r="J307" s="5"/>
      <c r="K307" s="5"/>
      <c r="L307" s="26">
        <f>F299-I303+L297</f>
        <v>138278.58333333346</v>
      </c>
      <c r="M307" s="5"/>
      <c r="N307" s="5"/>
    </row>
    <row r="308" spans="9:14" ht="12" customHeight="1">
      <c r="I308" s="5"/>
      <c r="J308" s="5"/>
      <c r="K308" s="5"/>
      <c r="L308" s="5"/>
      <c r="M308" s="5"/>
      <c r="N308" s="5"/>
    </row>
    <row r="309" spans="1:14" ht="12" customHeight="1">
      <c r="A309" s="4">
        <v>2004</v>
      </c>
      <c r="B309" s="4" t="s">
        <v>20</v>
      </c>
      <c r="C309" s="4" t="s">
        <v>11</v>
      </c>
      <c r="D309" s="4" t="s">
        <v>14</v>
      </c>
      <c r="E309" s="14">
        <v>1562</v>
      </c>
      <c r="F309" s="15">
        <f>($E$4+$E$5)/12</f>
        <v>42059.583333333336</v>
      </c>
      <c r="H309" s="17"/>
      <c r="I309" s="5"/>
      <c r="J309" s="5"/>
      <c r="K309" s="5"/>
      <c r="N309" s="5"/>
    </row>
    <row r="310" spans="2:14" ht="12" customHeight="1">
      <c r="B310" s="4">
        <v>2004</v>
      </c>
      <c r="D310" s="18" t="s">
        <v>15</v>
      </c>
      <c r="E310" s="18">
        <v>1563</v>
      </c>
      <c r="F310" s="18"/>
      <c r="G310" s="20">
        <f>F309</f>
        <v>42059.583333333336</v>
      </c>
      <c r="H310" s="17"/>
      <c r="I310" s="5"/>
      <c r="J310" s="5"/>
      <c r="K310" s="5"/>
      <c r="N310" s="5"/>
    </row>
    <row r="311" spans="4:14" ht="12" customHeight="1">
      <c r="D311" s="18"/>
      <c r="E311" s="18"/>
      <c r="F311" s="18"/>
      <c r="G311" s="21"/>
      <c r="H311" s="17"/>
      <c r="I311" s="5"/>
      <c r="J311" s="5"/>
      <c r="K311" s="5"/>
      <c r="N311" s="5"/>
    </row>
    <row r="312" spans="3:14" ht="12" customHeight="1">
      <c r="C312" s="4" t="s">
        <v>12</v>
      </c>
      <c r="D312" s="4" t="s">
        <v>14</v>
      </c>
      <c r="E312" s="14">
        <v>1563</v>
      </c>
      <c r="F312" s="14"/>
      <c r="G312" s="17"/>
      <c r="H312" s="15">
        <v>46367</v>
      </c>
      <c r="J312" s="25"/>
      <c r="K312" s="25"/>
      <c r="N312" s="5"/>
    </row>
    <row r="313" spans="4:14" ht="12" customHeight="1">
      <c r="D313" s="18" t="s">
        <v>15</v>
      </c>
      <c r="E313" s="4">
        <v>1562</v>
      </c>
      <c r="G313" s="17"/>
      <c r="H313" s="17"/>
      <c r="I313" s="24">
        <f>H312</f>
        <v>46367</v>
      </c>
      <c r="J313" s="27"/>
      <c r="K313" s="27"/>
      <c r="N313" s="5"/>
    </row>
    <row r="314" spans="4:14" ht="12" customHeight="1">
      <c r="D314" s="18"/>
      <c r="G314" s="17"/>
      <c r="H314" s="17"/>
      <c r="I314" s="27"/>
      <c r="J314" s="27"/>
      <c r="K314" s="27"/>
      <c r="N314" s="5"/>
    </row>
    <row r="315" spans="3:15" ht="12" customHeight="1">
      <c r="C315" s="4" t="s">
        <v>13</v>
      </c>
      <c r="D315" s="14" t="s">
        <v>36</v>
      </c>
      <c r="E315" s="14"/>
      <c r="F315" s="14"/>
      <c r="G315" s="17"/>
      <c r="H315" s="17"/>
      <c r="I315" s="5"/>
      <c r="J315" s="5"/>
      <c r="K315" s="5"/>
      <c r="N315" s="5">
        <f>L307*7.25%/12</f>
        <v>835.4331076388895</v>
      </c>
      <c r="O315" s="25">
        <f>O305+N315</f>
        <v>24439.01039930556</v>
      </c>
    </row>
    <row r="316" spans="4:15" ht="12" customHeight="1">
      <c r="D316" s="18"/>
      <c r="E316" s="18"/>
      <c r="F316" s="18"/>
      <c r="G316" s="17"/>
      <c r="H316" s="17"/>
      <c r="I316" s="5"/>
      <c r="J316" s="5"/>
      <c r="K316" s="5"/>
      <c r="N316" s="5"/>
      <c r="O316" s="27"/>
    </row>
    <row r="317" spans="9:14" ht="12" customHeight="1">
      <c r="I317" s="5"/>
      <c r="J317" s="5"/>
      <c r="K317" s="5"/>
      <c r="L317" s="26">
        <f>F309-I313+L307</f>
        <v>133971.1666666668</v>
      </c>
      <c r="M317" s="5"/>
      <c r="N317" s="5"/>
    </row>
    <row r="318" spans="9:14" ht="12" customHeight="1">
      <c r="I318" s="5"/>
      <c r="J318" s="5"/>
      <c r="K318" s="5"/>
      <c r="L318" s="5"/>
      <c r="M318" s="5"/>
      <c r="N318" s="5"/>
    </row>
    <row r="319" spans="1:14" ht="12" customHeight="1">
      <c r="A319" s="4">
        <v>2004</v>
      </c>
      <c r="B319" s="4" t="s">
        <v>21</v>
      </c>
      <c r="C319" s="4" t="s">
        <v>11</v>
      </c>
      <c r="D319" s="4" t="s">
        <v>14</v>
      </c>
      <c r="E319" s="14">
        <v>1562</v>
      </c>
      <c r="F319" s="15">
        <f>($E$4+$E$5)/12</f>
        <v>42059.583333333336</v>
      </c>
      <c r="H319" s="17"/>
      <c r="I319" s="5"/>
      <c r="J319" s="5"/>
      <c r="K319" s="5"/>
      <c r="N319" s="5"/>
    </row>
    <row r="320" spans="2:14" ht="12" customHeight="1">
      <c r="B320" s="4">
        <v>2004</v>
      </c>
      <c r="D320" s="18" t="s">
        <v>15</v>
      </c>
      <c r="E320" s="18">
        <v>1563</v>
      </c>
      <c r="F320" s="18"/>
      <c r="G320" s="20">
        <f>F319</f>
        <v>42059.583333333336</v>
      </c>
      <c r="H320" s="17"/>
      <c r="I320" s="5"/>
      <c r="J320" s="5"/>
      <c r="K320" s="5"/>
      <c r="N320" s="5"/>
    </row>
    <row r="321" spans="4:14" ht="12" customHeight="1">
      <c r="D321" s="18"/>
      <c r="E321" s="18"/>
      <c r="F321" s="18"/>
      <c r="G321" s="21"/>
      <c r="H321" s="17"/>
      <c r="I321" s="5"/>
      <c r="J321" s="5"/>
      <c r="K321" s="5"/>
      <c r="N321" s="5"/>
    </row>
    <row r="322" spans="3:14" ht="12" customHeight="1">
      <c r="C322" s="4" t="s">
        <v>12</v>
      </c>
      <c r="D322" s="4" t="s">
        <v>14</v>
      </c>
      <c r="E322" s="14">
        <v>1563</v>
      </c>
      <c r="F322" s="14"/>
      <c r="G322" s="17"/>
      <c r="H322" s="15">
        <v>49434</v>
      </c>
      <c r="J322" s="25"/>
      <c r="K322" s="25"/>
      <c r="N322" s="5"/>
    </row>
    <row r="323" spans="4:14" ht="12" customHeight="1">
      <c r="D323" s="18" t="s">
        <v>15</v>
      </c>
      <c r="E323" s="4">
        <v>1562</v>
      </c>
      <c r="G323" s="17"/>
      <c r="H323" s="17"/>
      <c r="I323" s="24">
        <f>H322</f>
        <v>49434</v>
      </c>
      <c r="J323" s="27"/>
      <c r="K323" s="27"/>
      <c r="N323" s="5"/>
    </row>
    <row r="324" spans="4:14" ht="12" customHeight="1">
      <c r="D324" s="18"/>
      <c r="G324" s="17"/>
      <c r="H324" s="17"/>
      <c r="I324" s="27"/>
      <c r="J324" s="27"/>
      <c r="K324" s="27"/>
      <c r="N324" s="5"/>
    </row>
    <row r="325" spans="3:15" ht="12" customHeight="1">
      <c r="C325" s="4" t="s">
        <v>13</v>
      </c>
      <c r="D325" s="14" t="s">
        <v>36</v>
      </c>
      <c r="E325" s="14"/>
      <c r="F325" s="14"/>
      <c r="G325" s="17"/>
      <c r="H325" s="17"/>
      <c r="I325" s="5"/>
      <c r="J325" s="5"/>
      <c r="K325" s="5"/>
      <c r="N325" s="5">
        <f>L317*7.25%/12</f>
        <v>809.4091319444452</v>
      </c>
      <c r="O325" s="25">
        <f>O315+N325</f>
        <v>25248.419531250005</v>
      </c>
    </row>
    <row r="326" spans="4:15" ht="12" customHeight="1">
      <c r="D326" s="18"/>
      <c r="E326" s="18"/>
      <c r="F326" s="18"/>
      <c r="G326" s="17"/>
      <c r="H326" s="17"/>
      <c r="I326" s="5"/>
      <c r="J326" s="5"/>
      <c r="K326" s="5"/>
      <c r="N326" s="5"/>
      <c r="O326" s="27"/>
    </row>
    <row r="327" spans="9:14" ht="12" customHeight="1">
      <c r="I327" s="5"/>
      <c r="J327" s="5"/>
      <c r="K327" s="5"/>
      <c r="L327" s="26">
        <f>F319-I323+L317</f>
        <v>126596.75000000015</v>
      </c>
      <c r="M327" s="5"/>
      <c r="N327" s="5"/>
    </row>
    <row r="328" spans="9:14" ht="12" customHeight="1">
      <c r="I328" s="5"/>
      <c r="J328" s="5"/>
      <c r="K328" s="5"/>
      <c r="L328" s="5"/>
      <c r="M328" s="5"/>
      <c r="N328" s="5"/>
    </row>
    <row r="329" spans="1:14" ht="12" customHeight="1">
      <c r="A329" s="4">
        <v>2004</v>
      </c>
      <c r="B329" s="4" t="s">
        <v>22</v>
      </c>
      <c r="C329" s="4" t="s">
        <v>11</v>
      </c>
      <c r="D329" s="4" t="s">
        <v>14</v>
      </c>
      <c r="E329" s="14">
        <v>1562</v>
      </c>
      <c r="F329" s="15">
        <f>$E$7/12</f>
        <v>30789.75</v>
      </c>
      <c r="H329" s="17"/>
      <c r="I329" s="5"/>
      <c r="J329" s="5"/>
      <c r="K329" s="5"/>
      <c r="N329" s="5"/>
    </row>
    <row r="330" spans="2:14" ht="12" customHeight="1">
      <c r="B330" s="4">
        <v>2004</v>
      </c>
      <c r="D330" s="18" t="s">
        <v>15</v>
      </c>
      <c r="E330" s="18">
        <v>1563</v>
      </c>
      <c r="F330" s="18"/>
      <c r="G330" s="20">
        <f>F329</f>
        <v>30789.75</v>
      </c>
      <c r="H330" s="17"/>
      <c r="I330" s="5"/>
      <c r="J330" s="5"/>
      <c r="K330" s="5"/>
      <c r="N330" s="5"/>
    </row>
    <row r="331" spans="4:14" ht="12" customHeight="1">
      <c r="D331" s="18"/>
      <c r="E331" s="18"/>
      <c r="F331" s="18"/>
      <c r="G331" s="21"/>
      <c r="H331" s="17"/>
      <c r="I331" s="5"/>
      <c r="J331" s="5"/>
      <c r="K331" s="5"/>
      <c r="N331" s="5"/>
    </row>
    <row r="332" spans="3:14" ht="12" customHeight="1">
      <c r="C332" s="4" t="s">
        <v>12</v>
      </c>
      <c r="D332" s="4" t="s">
        <v>14</v>
      </c>
      <c r="E332" s="14">
        <v>1563</v>
      </c>
      <c r="F332" s="14"/>
      <c r="G332" s="17"/>
      <c r="H332" s="15">
        <f>7994.58+29706.48</f>
        <v>37701.06</v>
      </c>
      <c r="J332" s="25"/>
      <c r="K332" s="25"/>
      <c r="N332" s="5"/>
    </row>
    <row r="333" spans="4:14" ht="12" customHeight="1">
      <c r="D333" s="18" t="s">
        <v>15</v>
      </c>
      <c r="E333" s="4">
        <v>1562</v>
      </c>
      <c r="G333" s="17"/>
      <c r="H333" s="17"/>
      <c r="I333" s="24">
        <f>H332</f>
        <v>37701.06</v>
      </c>
      <c r="J333" s="27"/>
      <c r="K333" s="27"/>
      <c r="N333" s="5"/>
    </row>
    <row r="334" spans="4:14" ht="12" customHeight="1">
      <c r="D334" s="18"/>
      <c r="G334" s="17"/>
      <c r="H334" s="17"/>
      <c r="I334" s="27"/>
      <c r="J334" s="27"/>
      <c r="K334" s="27"/>
      <c r="N334" s="5"/>
    </row>
    <row r="335" spans="3:15" ht="12" customHeight="1">
      <c r="C335" s="4" t="s">
        <v>13</v>
      </c>
      <c r="D335" s="14" t="s">
        <v>36</v>
      </c>
      <c r="E335" s="14"/>
      <c r="F335" s="14"/>
      <c r="G335" s="17"/>
      <c r="H335" s="17"/>
      <c r="I335" s="5"/>
      <c r="J335" s="5"/>
      <c r="K335" s="5"/>
      <c r="N335" s="5">
        <f>L327*7.25%/12</f>
        <v>764.8553645833341</v>
      </c>
      <c r="O335" s="25">
        <f>O325+N335</f>
        <v>26013.27489583334</v>
      </c>
    </row>
    <row r="336" spans="4:15" ht="12" customHeight="1">
      <c r="D336" s="18"/>
      <c r="E336" s="18"/>
      <c r="F336" s="18"/>
      <c r="G336" s="17"/>
      <c r="H336" s="17"/>
      <c r="I336" s="5"/>
      <c r="J336" s="5"/>
      <c r="K336" s="5"/>
      <c r="N336" s="5"/>
      <c r="O336" s="27"/>
    </row>
    <row r="337" spans="9:14" ht="12" customHeight="1">
      <c r="I337" s="5"/>
      <c r="J337" s="5"/>
      <c r="K337" s="5"/>
      <c r="L337" s="26">
        <f>F329-I333+L327</f>
        <v>119685.44000000015</v>
      </c>
      <c r="M337" s="5"/>
      <c r="N337" s="5"/>
    </row>
    <row r="338" spans="9:14" ht="12" customHeight="1">
      <c r="I338" s="5"/>
      <c r="J338" s="5"/>
      <c r="K338" s="5"/>
      <c r="L338" s="5"/>
      <c r="M338" s="5"/>
      <c r="N338" s="5"/>
    </row>
    <row r="339" spans="1:14" ht="12" customHeight="1">
      <c r="A339" s="4">
        <v>2004</v>
      </c>
      <c r="B339" s="4" t="s">
        <v>23</v>
      </c>
      <c r="C339" s="4" t="s">
        <v>11</v>
      </c>
      <c r="D339" s="4" t="s">
        <v>14</v>
      </c>
      <c r="E339" s="14">
        <v>1562</v>
      </c>
      <c r="F339" s="15">
        <f>$E$7/12</f>
        <v>30789.75</v>
      </c>
      <c r="H339" s="17"/>
      <c r="I339" s="5"/>
      <c r="J339" s="5"/>
      <c r="K339" s="5"/>
      <c r="N339" s="5"/>
    </row>
    <row r="340" spans="2:14" ht="12" customHeight="1">
      <c r="B340" s="4">
        <v>2004</v>
      </c>
      <c r="D340" s="18" t="s">
        <v>15</v>
      </c>
      <c r="E340" s="18">
        <v>1563</v>
      </c>
      <c r="F340" s="18"/>
      <c r="G340" s="20">
        <f>F339</f>
        <v>30789.75</v>
      </c>
      <c r="H340" s="17"/>
      <c r="I340" s="5"/>
      <c r="J340" s="5"/>
      <c r="K340" s="5"/>
      <c r="N340" s="5"/>
    </row>
    <row r="341" spans="4:14" ht="12" customHeight="1">
      <c r="D341" s="18"/>
      <c r="E341" s="18"/>
      <c r="F341" s="18"/>
      <c r="G341" s="21"/>
      <c r="H341" s="17"/>
      <c r="I341" s="5"/>
      <c r="J341" s="5"/>
      <c r="K341" s="5"/>
      <c r="N341" s="5"/>
    </row>
    <row r="342" spans="3:14" ht="12" customHeight="1">
      <c r="C342" s="4" t="s">
        <v>12</v>
      </c>
      <c r="D342" s="4" t="s">
        <v>14</v>
      </c>
      <c r="E342" s="14">
        <v>1563</v>
      </c>
      <c r="F342" s="14"/>
      <c r="G342" s="17"/>
      <c r="H342" s="15">
        <f>29788.08+2845.87</f>
        <v>32633.95</v>
      </c>
      <c r="J342" s="25"/>
      <c r="K342" s="25"/>
      <c r="N342" s="5"/>
    </row>
    <row r="343" spans="4:14" ht="12" customHeight="1">
      <c r="D343" s="18" t="s">
        <v>15</v>
      </c>
      <c r="E343" s="4">
        <v>1562</v>
      </c>
      <c r="G343" s="17"/>
      <c r="H343" s="17"/>
      <c r="I343" s="24">
        <f>H342</f>
        <v>32633.95</v>
      </c>
      <c r="J343" s="27"/>
      <c r="K343" s="27"/>
      <c r="N343" s="5"/>
    </row>
    <row r="344" spans="4:14" ht="12" customHeight="1">
      <c r="D344" s="18"/>
      <c r="G344" s="17"/>
      <c r="H344" s="17"/>
      <c r="I344" s="27"/>
      <c r="J344" s="27"/>
      <c r="K344" s="27"/>
      <c r="N344" s="5"/>
    </row>
    <row r="345" spans="3:15" ht="12" customHeight="1">
      <c r="C345" s="4" t="s">
        <v>13</v>
      </c>
      <c r="D345" s="14" t="s">
        <v>36</v>
      </c>
      <c r="E345" s="14"/>
      <c r="F345" s="14"/>
      <c r="G345" s="17"/>
      <c r="H345" s="17"/>
      <c r="I345" s="5"/>
      <c r="J345" s="5"/>
      <c r="K345" s="5"/>
      <c r="N345" s="5">
        <f>L337*7.25%/12</f>
        <v>723.0995333333341</v>
      </c>
      <c r="O345" s="25">
        <f>O335+N345</f>
        <v>26736.374429166674</v>
      </c>
    </row>
    <row r="346" spans="4:15" ht="12" customHeight="1">
      <c r="D346" s="18"/>
      <c r="E346" s="18"/>
      <c r="F346" s="18"/>
      <c r="G346" s="17"/>
      <c r="H346" s="17"/>
      <c r="I346" s="5"/>
      <c r="J346" s="5"/>
      <c r="K346" s="5"/>
      <c r="N346" s="5"/>
      <c r="O346" s="27"/>
    </row>
    <row r="347" spans="9:14" ht="12" customHeight="1">
      <c r="I347" s="5"/>
      <c r="J347" s="5"/>
      <c r="K347" s="5"/>
      <c r="L347" s="26">
        <f>F339-I343+L337</f>
        <v>117841.24000000015</v>
      </c>
      <c r="M347" s="5"/>
      <c r="N347" s="5"/>
    </row>
    <row r="348" spans="9:14" ht="12" customHeight="1">
      <c r="I348" s="5"/>
      <c r="J348" s="5"/>
      <c r="K348" s="5"/>
      <c r="L348" s="5"/>
      <c r="M348" s="5"/>
      <c r="N348" s="5"/>
    </row>
    <row r="349" spans="1:14" ht="12" customHeight="1">
      <c r="A349" s="4">
        <v>2004</v>
      </c>
      <c r="B349" s="4" t="s">
        <v>24</v>
      </c>
      <c r="C349" s="4" t="s">
        <v>11</v>
      </c>
      <c r="D349" s="4" t="s">
        <v>14</v>
      </c>
      <c r="E349" s="14">
        <v>1562</v>
      </c>
      <c r="F349" s="15">
        <f>$E$7/12</f>
        <v>30789.75</v>
      </c>
      <c r="H349" s="17"/>
      <c r="I349" s="5"/>
      <c r="J349" s="5"/>
      <c r="K349" s="5"/>
      <c r="N349" s="5"/>
    </row>
    <row r="350" spans="2:14" ht="12" customHeight="1">
      <c r="B350" s="4">
        <v>2004</v>
      </c>
      <c r="D350" s="18" t="s">
        <v>15</v>
      </c>
      <c r="E350" s="18">
        <v>1563</v>
      </c>
      <c r="F350" s="18"/>
      <c r="G350" s="20">
        <f>F349</f>
        <v>30789.75</v>
      </c>
      <c r="H350" s="17"/>
      <c r="I350" s="5"/>
      <c r="J350" s="5"/>
      <c r="K350" s="5"/>
      <c r="N350" s="5"/>
    </row>
    <row r="351" spans="4:14" ht="12" customHeight="1">
      <c r="D351" s="18"/>
      <c r="E351" s="18"/>
      <c r="F351" s="18"/>
      <c r="G351" s="21"/>
      <c r="H351" s="17"/>
      <c r="I351" s="5"/>
      <c r="J351" s="5"/>
      <c r="K351" s="5"/>
      <c r="N351" s="5"/>
    </row>
    <row r="352" spans="3:14" ht="12" customHeight="1">
      <c r="C352" s="4" t="s">
        <v>12</v>
      </c>
      <c r="D352" s="4" t="s">
        <v>14</v>
      </c>
      <c r="E352" s="14">
        <v>1563</v>
      </c>
      <c r="F352" s="14"/>
      <c r="G352" s="17"/>
      <c r="H352" s="15">
        <f>28308.04-243.53</f>
        <v>28064.510000000002</v>
      </c>
      <c r="J352" s="25"/>
      <c r="K352" s="25"/>
      <c r="N352" s="5"/>
    </row>
    <row r="353" spans="4:14" ht="12" customHeight="1">
      <c r="D353" s="18" t="s">
        <v>15</v>
      </c>
      <c r="E353" s="4">
        <v>1562</v>
      </c>
      <c r="G353" s="17"/>
      <c r="H353" s="17"/>
      <c r="I353" s="24">
        <f>H352</f>
        <v>28064.510000000002</v>
      </c>
      <c r="J353" s="27"/>
      <c r="K353" s="27"/>
      <c r="N353" s="5"/>
    </row>
    <row r="354" spans="4:14" ht="12" customHeight="1">
      <c r="D354" s="18"/>
      <c r="G354" s="17"/>
      <c r="H354" s="17"/>
      <c r="I354" s="27"/>
      <c r="J354" s="27"/>
      <c r="K354" s="27"/>
      <c r="N354" s="5"/>
    </row>
    <row r="355" spans="3:15" ht="12" customHeight="1">
      <c r="C355" s="4" t="s">
        <v>13</v>
      </c>
      <c r="D355" s="14" t="s">
        <v>36</v>
      </c>
      <c r="E355" s="14"/>
      <c r="F355" s="14"/>
      <c r="G355" s="17"/>
      <c r="H355" s="17"/>
      <c r="I355" s="5"/>
      <c r="J355" s="5"/>
      <c r="K355" s="5"/>
      <c r="N355" s="5">
        <f>L347*7.25%/12</f>
        <v>711.9574916666675</v>
      </c>
      <c r="O355" s="25">
        <f>O345+N355</f>
        <v>27448.33192083334</v>
      </c>
    </row>
    <row r="356" spans="4:15" ht="12" customHeight="1">
      <c r="D356" s="18"/>
      <c r="E356" s="18"/>
      <c r="F356" s="18"/>
      <c r="G356" s="17"/>
      <c r="H356" s="17"/>
      <c r="I356" s="5"/>
      <c r="J356" s="5"/>
      <c r="K356" s="5"/>
      <c r="N356" s="5"/>
      <c r="O356" s="27"/>
    </row>
    <row r="357" spans="3:15" ht="12" customHeight="1">
      <c r="C357" s="29" t="s">
        <v>29</v>
      </c>
      <c r="D357" s="14" t="s">
        <v>14</v>
      </c>
      <c r="E357" s="33">
        <v>1562</v>
      </c>
      <c r="F357" s="18"/>
      <c r="G357" s="17"/>
      <c r="H357" s="17"/>
      <c r="I357" s="5"/>
      <c r="J357" s="22">
        <v>38049</v>
      </c>
      <c r="N357" s="5"/>
      <c r="O357" s="27"/>
    </row>
    <row r="358" spans="4:15" ht="12" customHeight="1">
      <c r="D358" s="18" t="s">
        <v>15</v>
      </c>
      <c r="E358" s="32">
        <v>1563</v>
      </c>
      <c r="F358" s="18"/>
      <c r="G358" s="17"/>
      <c r="H358" s="17"/>
      <c r="I358" s="5"/>
      <c r="J358" s="5"/>
      <c r="K358" s="30">
        <f>J357</f>
        <v>38049</v>
      </c>
      <c r="N358" s="5"/>
      <c r="O358" s="27"/>
    </row>
    <row r="359" spans="4:15" ht="12" customHeight="1">
      <c r="D359" s="18"/>
      <c r="E359" s="18"/>
      <c r="F359" s="18"/>
      <c r="G359" s="17"/>
      <c r="H359" s="17"/>
      <c r="I359" s="5"/>
      <c r="J359" s="5"/>
      <c r="K359" s="5"/>
      <c r="L359" s="26">
        <f>F349-I353+L347+J357</f>
        <v>158615.48000000016</v>
      </c>
      <c r="N359" s="5"/>
      <c r="O359" s="27"/>
    </row>
    <row r="360" spans="9:14" ht="12" customHeight="1">
      <c r="I360" s="5"/>
      <c r="J360" s="5"/>
      <c r="K360" s="5"/>
      <c r="L360" s="5"/>
      <c r="M360" s="5"/>
      <c r="N360" s="5"/>
    </row>
    <row r="361" spans="1:14" ht="12" customHeight="1">
      <c r="A361" s="4">
        <v>2004</v>
      </c>
      <c r="B361" s="4" t="s">
        <v>25</v>
      </c>
      <c r="C361" s="4" t="s">
        <v>11</v>
      </c>
      <c r="D361" s="4" t="s">
        <v>14</v>
      </c>
      <c r="E361" s="14">
        <v>1562</v>
      </c>
      <c r="F361" s="15">
        <f>$E$7/12</f>
        <v>30789.75</v>
      </c>
      <c r="H361" s="17"/>
      <c r="I361" s="5"/>
      <c r="J361" s="5"/>
      <c r="K361" s="5"/>
      <c r="N361" s="5"/>
    </row>
    <row r="362" spans="2:14" ht="12" customHeight="1">
      <c r="B362" s="4">
        <v>2004</v>
      </c>
      <c r="D362" s="18" t="s">
        <v>15</v>
      </c>
      <c r="E362" s="18">
        <v>1563</v>
      </c>
      <c r="F362" s="18"/>
      <c r="G362" s="20">
        <f>F361</f>
        <v>30789.75</v>
      </c>
      <c r="H362" s="17"/>
      <c r="I362" s="5"/>
      <c r="J362" s="5"/>
      <c r="K362" s="5"/>
      <c r="N362" s="5"/>
    </row>
    <row r="363" spans="4:14" ht="12" customHeight="1">
      <c r="D363" s="18"/>
      <c r="E363" s="18"/>
      <c r="F363" s="18"/>
      <c r="G363" s="21"/>
      <c r="H363" s="17"/>
      <c r="I363" s="5"/>
      <c r="J363" s="5"/>
      <c r="K363" s="5"/>
      <c r="N363" s="5"/>
    </row>
    <row r="364" spans="3:14" ht="12" customHeight="1">
      <c r="C364" s="4" t="s">
        <v>12</v>
      </c>
      <c r="D364" s="4" t="s">
        <v>14</v>
      </c>
      <c r="E364" s="14">
        <v>1563</v>
      </c>
      <c r="F364" s="14"/>
      <c r="G364" s="17"/>
      <c r="H364" s="15">
        <f>34213.31+928.68</f>
        <v>35141.99</v>
      </c>
      <c r="J364" s="25"/>
      <c r="K364" s="25"/>
      <c r="N364" s="5"/>
    </row>
    <row r="365" spans="4:14" ht="12" customHeight="1">
      <c r="D365" s="18" t="s">
        <v>15</v>
      </c>
      <c r="E365" s="4">
        <v>1562</v>
      </c>
      <c r="G365" s="17"/>
      <c r="H365" s="17"/>
      <c r="I365" s="24">
        <f>H364</f>
        <v>35141.99</v>
      </c>
      <c r="J365" s="27"/>
      <c r="K365" s="27"/>
      <c r="N365" s="5"/>
    </row>
    <row r="366" spans="4:14" ht="12" customHeight="1">
      <c r="D366" s="18"/>
      <c r="G366" s="17"/>
      <c r="H366" s="17"/>
      <c r="I366" s="27"/>
      <c r="J366" s="27"/>
      <c r="K366" s="27"/>
      <c r="N366" s="5"/>
    </row>
    <row r="367" spans="3:15" ht="12" customHeight="1">
      <c r="C367" s="4" t="s">
        <v>13</v>
      </c>
      <c r="D367" s="14" t="s">
        <v>36</v>
      </c>
      <c r="E367" s="14"/>
      <c r="F367" s="14"/>
      <c r="G367" s="17"/>
      <c r="H367" s="17"/>
      <c r="I367" s="5"/>
      <c r="J367" s="5"/>
      <c r="K367" s="5"/>
      <c r="N367" s="5">
        <f>L359*7.25%/12</f>
        <v>958.3018583333342</v>
      </c>
      <c r="O367" s="25">
        <f>O355+N367</f>
        <v>28406.633779166674</v>
      </c>
    </row>
    <row r="368" spans="4:15" ht="12" customHeight="1">
      <c r="D368" s="18"/>
      <c r="E368" s="18"/>
      <c r="F368" s="18"/>
      <c r="G368" s="17"/>
      <c r="H368" s="17"/>
      <c r="I368" s="5"/>
      <c r="J368" s="5"/>
      <c r="K368" s="5"/>
      <c r="N368" s="5"/>
      <c r="O368" s="27"/>
    </row>
    <row r="369" spans="9:14" ht="12" customHeight="1">
      <c r="I369" s="5"/>
      <c r="J369" s="5"/>
      <c r="K369" s="5"/>
      <c r="L369" s="26">
        <f>F361-I365+L359</f>
        <v>154263.24000000017</v>
      </c>
      <c r="M369" s="5"/>
      <c r="N369" s="5"/>
    </row>
    <row r="370" spans="9:14" ht="12" customHeight="1">
      <c r="I370" s="5"/>
      <c r="J370" s="5"/>
      <c r="K370" s="5"/>
      <c r="L370" s="5"/>
      <c r="M370" s="5"/>
      <c r="N370" s="5"/>
    </row>
    <row r="371" spans="1:14" ht="12" customHeight="1">
      <c r="A371" s="4">
        <v>2004</v>
      </c>
      <c r="B371" s="4" t="s">
        <v>26</v>
      </c>
      <c r="C371" s="4" t="s">
        <v>11</v>
      </c>
      <c r="D371" s="4" t="s">
        <v>14</v>
      </c>
      <c r="E371" s="14">
        <v>1562</v>
      </c>
      <c r="F371" s="15">
        <f>$E$7/12</f>
        <v>30789.75</v>
      </c>
      <c r="H371" s="17"/>
      <c r="I371" s="5"/>
      <c r="J371" s="5"/>
      <c r="K371" s="5"/>
      <c r="N371" s="5"/>
    </row>
    <row r="372" spans="2:14" ht="12" customHeight="1">
      <c r="B372" s="4">
        <v>2004</v>
      </c>
      <c r="D372" s="18" t="s">
        <v>15</v>
      </c>
      <c r="E372" s="18">
        <v>1563</v>
      </c>
      <c r="F372" s="18"/>
      <c r="G372" s="20">
        <f>F371</f>
        <v>30789.75</v>
      </c>
      <c r="H372" s="17"/>
      <c r="I372" s="5"/>
      <c r="J372" s="5"/>
      <c r="K372" s="5"/>
      <c r="N372" s="5"/>
    </row>
    <row r="373" spans="4:14" ht="12" customHeight="1">
      <c r="D373" s="18"/>
      <c r="E373" s="18"/>
      <c r="F373" s="18"/>
      <c r="G373" s="21"/>
      <c r="H373" s="17"/>
      <c r="I373" s="5"/>
      <c r="J373" s="5"/>
      <c r="K373" s="5"/>
      <c r="N373" s="5"/>
    </row>
    <row r="374" spans="3:14" ht="12" customHeight="1">
      <c r="C374" s="4" t="s">
        <v>12</v>
      </c>
      <c r="D374" s="4" t="s">
        <v>14</v>
      </c>
      <c r="E374" s="14">
        <v>1563</v>
      </c>
      <c r="F374" s="14"/>
      <c r="G374" s="17"/>
      <c r="H374" s="15">
        <f>31066.22+211.93</f>
        <v>31278.15</v>
      </c>
      <c r="J374" s="25"/>
      <c r="K374" s="25"/>
      <c r="N374" s="5"/>
    </row>
    <row r="375" spans="4:14" ht="12" customHeight="1">
      <c r="D375" s="18" t="s">
        <v>15</v>
      </c>
      <c r="E375" s="4">
        <v>1562</v>
      </c>
      <c r="G375" s="17"/>
      <c r="H375" s="17"/>
      <c r="I375" s="24">
        <f>H374</f>
        <v>31278.15</v>
      </c>
      <c r="J375" s="27"/>
      <c r="K375" s="27"/>
      <c r="N375" s="5"/>
    </row>
    <row r="376" spans="4:14" ht="12" customHeight="1">
      <c r="D376" s="18"/>
      <c r="G376" s="17"/>
      <c r="H376" s="17"/>
      <c r="I376" s="27"/>
      <c r="J376" s="27"/>
      <c r="K376" s="27"/>
      <c r="N376" s="5"/>
    </row>
    <row r="377" spans="3:15" ht="12" customHeight="1">
      <c r="C377" s="4" t="s">
        <v>13</v>
      </c>
      <c r="D377" s="14" t="s">
        <v>36</v>
      </c>
      <c r="E377" s="14"/>
      <c r="F377" s="14"/>
      <c r="G377" s="17"/>
      <c r="H377" s="17"/>
      <c r="I377" s="5"/>
      <c r="J377" s="5"/>
      <c r="K377" s="5"/>
      <c r="N377" s="5">
        <f>L369*7.25%/12</f>
        <v>932.0070750000009</v>
      </c>
      <c r="O377" s="25">
        <f>O367+N377</f>
        <v>29338.640854166675</v>
      </c>
    </row>
    <row r="378" spans="4:15" ht="12" customHeight="1">
      <c r="D378" s="18"/>
      <c r="E378" s="18"/>
      <c r="F378" s="18"/>
      <c r="G378" s="17"/>
      <c r="H378" s="17"/>
      <c r="I378" s="5"/>
      <c r="J378" s="5"/>
      <c r="K378" s="5"/>
      <c r="N378" s="5"/>
      <c r="O378" s="27"/>
    </row>
    <row r="379" spans="9:14" ht="12" customHeight="1">
      <c r="I379" s="5"/>
      <c r="J379" s="5"/>
      <c r="K379" s="5"/>
      <c r="L379" s="26">
        <f>F371-I375+L369</f>
        <v>153774.84000000017</v>
      </c>
      <c r="M379" s="5"/>
      <c r="N379" s="5"/>
    </row>
    <row r="380" spans="9:14" ht="12" customHeight="1">
      <c r="I380" s="5"/>
      <c r="J380" s="5"/>
      <c r="K380" s="5"/>
      <c r="L380" s="5"/>
      <c r="M380" s="5"/>
      <c r="N380" s="5"/>
    </row>
    <row r="381" spans="1:14" ht="12" customHeight="1">
      <c r="A381" s="4">
        <v>2004</v>
      </c>
      <c r="B381" s="4" t="s">
        <v>27</v>
      </c>
      <c r="C381" s="4" t="s">
        <v>11</v>
      </c>
      <c r="D381" s="4" t="s">
        <v>14</v>
      </c>
      <c r="E381" s="14">
        <v>1562</v>
      </c>
      <c r="F381" s="15">
        <f>$E$7/12</f>
        <v>30789.75</v>
      </c>
      <c r="H381" s="17"/>
      <c r="I381" s="5"/>
      <c r="J381" s="5"/>
      <c r="K381" s="5"/>
      <c r="N381" s="5"/>
    </row>
    <row r="382" spans="2:14" ht="12" customHeight="1">
      <c r="B382" s="4">
        <v>2004</v>
      </c>
      <c r="D382" s="18" t="s">
        <v>15</v>
      </c>
      <c r="E382" s="18">
        <v>1563</v>
      </c>
      <c r="F382" s="18"/>
      <c r="G382" s="20">
        <f>F381</f>
        <v>30789.75</v>
      </c>
      <c r="H382" s="17"/>
      <c r="I382" s="5"/>
      <c r="J382" s="5"/>
      <c r="K382" s="5"/>
      <c r="N382" s="5"/>
    </row>
    <row r="383" spans="4:14" ht="12" customHeight="1">
      <c r="D383" s="18"/>
      <c r="E383" s="18"/>
      <c r="F383" s="18"/>
      <c r="G383" s="21"/>
      <c r="H383" s="17"/>
      <c r="I383" s="5"/>
      <c r="J383" s="5"/>
      <c r="K383" s="5"/>
      <c r="N383" s="5"/>
    </row>
    <row r="384" spans="3:14" ht="12" customHeight="1">
      <c r="C384" s="4" t="s">
        <v>12</v>
      </c>
      <c r="D384" s="4" t="s">
        <v>14</v>
      </c>
      <c r="E384" s="14">
        <v>1563</v>
      </c>
      <c r="F384" s="14"/>
      <c r="G384" s="17"/>
      <c r="H384" s="15">
        <f>34774.7+197.81</f>
        <v>34972.509999999995</v>
      </c>
      <c r="J384" s="25"/>
      <c r="K384" s="25"/>
      <c r="N384" s="5"/>
    </row>
    <row r="385" spans="4:14" ht="12" customHeight="1">
      <c r="D385" s="18" t="s">
        <v>15</v>
      </c>
      <c r="E385" s="4">
        <v>1562</v>
      </c>
      <c r="G385" s="17"/>
      <c r="H385" s="17"/>
      <c r="I385" s="24">
        <f>H384</f>
        <v>34972.509999999995</v>
      </c>
      <c r="J385" s="27"/>
      <c r="K385" s="27"/>
      <c r="N385" s="5"/>
    </row>
    <row r="386" spans="4:14" ht="12" customHeight="1">
      <c r="D386" s="18"/>
      <c r="G386" s="17"/>
      <c r="H386" s="17"/>
      <c r="I386" s="27"/>
      <c r="J386" s="27"/>
      <c r="K386" s="27"/>
      <c r="N386" s="5"/>
    </row>
    <row r="387" spans="3:15" ht="12" customHeight="1">
      <c r="C387" s="4" t="s">
        <v>13</v>
      </c>
      <c r="D387" s="14" t="s">
        <v>36</v>
      </c>
      <c r="E387" s="14"/>
      <c r="F387" s="14"/>
      <c r="G387" s="17"/>
      <c r="H387" s="17"/>
      <c r="I387" s="5"/>
      <c r="J387" s="5"/>
      <c r="K387" s="5"/>
      <c r="N387" s="5">
        <f>L379*7.25%/12</f>
        <v>929.0563250000009</v>
      </c>
      <c r="O387" s="25">
        <f>O377+N387</f>
        <v>30267.697179166677</v>
      </c>
    </row>
    <row r="388" spans="4:15" ht="12" customHeight="1">
      <c r="D388" s="18"/>
      <c r="E388" s="18"/>
      <c r="F388" s="18"/>
      <c r="G388" s="17"/>
      <c r="H388" s="17"/>
      <c r="I388" s="5"/>
      <c r="J388" s="5"/>
      <c r="K388" s="5"/>
      <c r="N388" s="5"/>
      <c r="O388" s="27"/>
    </row>
    <row r="389" spans="9:14" ht="12" customHeight="1">
      <c r="I389" s="5"/>
      <c r="J389" s="5"/>
      <c r="K389" s="5"/>
      <c r="L389" s="26">
        <f>F381-I385+L379</f>
        <v>149592.0800000002</v>
      </c>
      <c r="M389" s="5"/>
      <c r="N389" s="5"/>
    </row>
    <row r="390" spans="9:14" ht="12" customHeight="1">
      <c r="I390" s="5"/>
      <c r="J390" s="5"/>
      <c r="K390" s="5"/>
      <c r="L390" s="5"/>
      <c r="M390" s="5"/>
      <c r="N390" s="5"/>
    </row>
    <row r="391" spans="1:14" ht="12" customHeight="1">
      <c r="A391" s="4">
        <v>2004</v>
      </c>
      <c r="B391" s="4" t="s">
        <v>10</v>
      </c>
      <c r="C391" s="4" t="s">
        <v>11</v>
      </c>
      <c r="D391" s="4" t="s">
        <v>14</v>
      </c>
      <c r="E391" s="14">
        <v>1562</v>
      </c>
      <c r="F391" s="15">
        <f>$E$7/12</f>
        <v>30789.75</v>
      </c>
      <c r="H391" s="17"/>
      <c r="I391" s="5"/>
      <c r="J391" s="5"/>
      <c r="K391" s="5"/>
      <c r="N391" s="5"/>
    </row>
    <row r="392" spans="2:14" ht="12" customHeight="1">
      <c r="B392" s="4">
        <v>2004</v>
      </c>
      <c r="D392" s="18" t="s">
        <v>15</v>
      </c>
      <c r="E392" s="18">
        <v>1563</v>
      </c>
      <c r="F392" s="18"/>
      <c r="G392" s="20">
        <f>F391</f>
        <v>30789.75</v>
      </c>
      <c r="H392" s="17"/>
      <c r="I392" s="5"/>
      <c r="J392" s="5"/>
      <c r="K392" s="5"/>
      <c r="N392" s="5"/>
    </row>
    <row r="393" spans="4:14" ht="12" customHeight="1">
      <c r="D393" s="18"/>
      <c r="E393" s="18"/>
      <c r="F393" s="18"/>
      <c r="G393" s="21"/>
      <c r="H393" s="17"/>
      <c r="I393" s="5"/>
      <c r="J393" s="5"/>
      <c r="K393" s="5"/>
      <c r="N393" s="5"/>
    </row>
    <row r="394" spans="3:14" ht="12" customHeight="1">
      <c r="C394" s="4" t="s">
        <v>12</v>
      </c>
      <c r="D394" s="4" t="s">
        <v>14</v>
      </c>
      <c r="E394" s="14">
        <v>1563</v>
      </c>
      <c r="F394" s="14"/>
      <c r="G394" s="17"/>
      <c r="H394" s="15">
        <v>31331</v>
      </c>
      <c r="J394" s="25"/>
      <c r="K394" s="25"/>
      <c r="N394" s="5"/>
    </row>
    <row r="395" spans="4:14" ht="12" customHeight="1">
      <c r="D395" s="18" t="s">
        <v>15</v>
      </c>
      <c r="E395" s="4">
        <v>1562</v>
      </c>
      <c r="G395" s="17"/>
      <c r="H395" s="17"/>
      <c r="I395" s="24">
        <f>H394</f>
        <v>31331</v>
      </c>
      <c r="J395" s="27"/>
      <c r="K395" s="27"/>
      <c r="N395" s="5"/>
    </row>
    <row r="396" spans="4:14" ht="12" customHeight="1">
      <c r="D396" s="18"/>
      <c r="G396" s="17"/>
      <c r="H396" s="17"/>
      <c r="I396" s="27"/>
      <c r="J396" s="27"/>
      <c r="K396" s="27"/>
      <c r="N396" s="5"/>
    </row>
    <row r="397" spans="3:15" ht="12" customHeight="1">
      <c r="C397" s="4" t="s">
        <v>13</v>
      </c>
      <c r="D397" s="14" t="s">
        <v>36</v>
      </c>
      <c r="E397" s="14"/>
      <c r="F397" s="14"/>
      <c r="G397" s="17"/>
      <c r="H397" s="17"/>
      <c r="I397" s="5"/>
      <c r="J397" s="5"/>
      <c r="K397" s="5"/>
      <c r="N397" s="5">
        <f>L389*7.25%/12</f>
        <v>903.7854833333345</v>
      </c>
      <c r="O397" s="25">
        <f>O387+N397</f>
        <v>31171.48266250001</v>
      </c>
    </row>
    <row r="398" spans="4:15" ht="12" customHeight="1">
      <c r="D398" s="18"/>
      <c r="E398" s="18"/>
      <c r="F398" s="18"/>
      <c r="G398" s="17"/>
      <c r="H398" s="17"/>
      <c r="I398" s="5"/>
      <c r="J398" s="5"/>
      <c r="K398" s="5"/>
      <c r="N398" s="5"/>
      <c r="O398" s="27"/>
    </row>
    <row r="399" spans="9:14" ht="12" customHeight="1">
      <c r="I399" s="5"/>
      <c r="J399" s="5"/>
      <c r="K399" s="5"/>
      <c r="L399" s="26">
        <f>F391-I395+L389</f>
        <v>149050.8300000002</v>
      </c>
      <c r="M399" s="5"/>
      <c r="N399" s="5"/>
    </row>
    <row r="400" spans="9:14" ht="12" customHeight="1">
      <c r="I400" s="5"/>
      <c r="J400" s="5"/>
      <c r="K400" s="5"/>
      <c r="L400" s="5"/>
      <c r="M400" s="5"/>
      <c r="N400" s="5"/>
    </row>
    <row r="401" spans="1:14" ht="12" customHeight="1">
      <c r="A401" s="4">
        <v>2004</v>
      </c>
      <c r="B401" s="4" t="s">
        <v>17</v>
      </c>
      <c r="C401" s="4" t="s">
        <v>11</v>
      </c>
      <c r="D401" s="4" t="s">
        <v>14</v>
      </c>
      <c r="E401" s="14">
        <v>1562</v>
      </c>
      <c r="F401" s="15">
        <f>$E$7/12</f>
        <v>30789.75</v>
      </c>
      <c r="H401" s="17"/>
      <c r="I401" s="5"/>
      <c r="J401" s="5"/>
      <c r="K401" s="5"/>
      <c r="N401" s="5"/>
    </row>
    <row r="402" spans="2:14" ht="12" customHeight="1">
      <c r="B402" s="4">
        <v>2004</v>
      </c>
      <c r="D402" s="18" t="s">
        <v>15</v>
      </c>
      <c r="E402" s="18">
        <v>1563</v>
      </c>
      <c r="F402" s="18"/>
      <c r="G402" s="20">
        <f>F401</f>
        <v>30789.75</v>
      </c>
      <c r="H402" s="17"/>
      <c r="I402" s="5"/>
      <c r="J402" s="5"/>
      <c r="K402" s="5"/>
      <c r="N402" s="5"/>
    </row>
    <row r="403" spans="4:14" ht="12" customHeight="1">
      <c r="D403" s="18"/>
      <c r="E403" s="18"/>
      <c r="F403" s="18"/>
      <c r="G403" s="21"/>
      <c r="H403" s="17"/>
      <c r="I403" s="5"/>
      <c r="J403" s="5"/>
      <c r="K403" s="5"/>
      <c r="N403" s="5"/>
    </row>
    <row r="404" spans="3:14" ht="12" customHeight="1">
      <c r="C404" s="4" t="s">
        <v>12</v>
      </c>
      <c r="D404" s="4" t="s">
        <v>14</v>
      </c>
      <c r="E404" s="14">
        <v>1563</v>
      </c>
      <c r="F404" s="14"/>
      <c r="G404" s="17"/>
      <c r="H404" s="15">
        <f>29506.34-182.27</f>
        <v>29324.07</v>
      </c>
      <c r="J404" s="25"/>
      <c r="K404" s="25"/>
      <c r="N404" s="5"/>
    </row>
    <row r="405" spans="4:14" ht="12" customHeight="1">
      <c r="D405" s="18" t="s">
        <v>15</v>
      </c>
      <c r="E405" s="4">
        <v>1562</v>
      </c>
      <c r="G405" s="17"/>
      <c r="H405" s="17"/>
      <c r="I405" s="24">
        <f>H404</f>
        <v>29324.07</v>
      </c>
      <c r="J405" s="27"/>
      <c r="K405" s="27"/>
      <c r="N405" s="5"/>
    </row>
    <row r="406" spans="4:17" ht="12" customHeight="1">
      <c r="D406" s="18"/>
      <c r="G406" s="17"/>
      <c r="H406" s="17"/>
      <c r="I406" s="27"/>
      <c r="J406" s="27"/>
      <c r="K406" s="27"/>
      <c r="N406" s="5"/>
      <c r="Q406" s="5"/>
    </row>
    <row r="407" spans="3:15" ht="12" customHeight="1">
      <c r="C407" s="4" t="s">
        <v>13</v>
      </c>
      <c r="D407" s="14" t="s">
        <v>36</v>
      </c>
      <c r="E407" s="14"/>
      <c r="F407" s="14"/>
      <c r="G407" s="17"/>
      <c r="H407" s="17"/>
      <c r="I407" s="5"/>
      <c r="J407" s="5"/>
      <c r="K407" s="5"/>
      <c r="N407" s="5">
        <f>L399*7.25%/12</f>
        <v>900.5154312500011</v>
      </c>
      <c r="O407" s="25">
        <f>O397+N407</f>
        <v>32071.99809375001</v>
      </c>
    </row>
    <row r="408" spans="4:15" ht="12" customHeight="1">
      <c r="D408" s="18"/>
      <c r="E408" s="18"/>
      <c r="F408" s="18"/>
      <c r="G408" s="17"/>
      <c r="H408" s="17"/>
      <c r="I408" s="5"/>
      <c r="J408" s="5"/>
      <c r="K408" s="5"/>
      <c r="N408" s="5"/>
      <c r="O408" s="27"/>
    </row>
    <row r="409" spans="9:14" ht="12" customHeight="1">
      <c r="I409" s="5"/>
      <c r="J409" s="5"/>
      <c r="K409" s="5"/>
      <c r="L409" s="26">
        <f>F401-I405+L399</f>
        <v>150516.51000000018</v>
      </c>
      <c r="M409" s="5"/>
      <c r="N409" s="5"/>
    </row>
    <row r="410" spans="9:14" ht="12" customHeight="1">
      <c r="I410" s="5"/>
      <c r="J410" s="5"/>
      <c r="K410" s="5"/>
      <c r="L410" s="5"/>
      <c r="M410" s="5"/>
      <c r="N410" s="5"/>
    </row>
    <row r="411" spans="1:14" ht="12" customHeight="1">
      <c r="A411" s="4">
        <v>2004</v>
      </c>
      <c r="B411" s="4" t="s">
        <v>18</v>
      </c>
      <c r="C411" s="4" t="s">
        <v>11</v>
      </c>
      <c r="D411" s="4" t="s">
        <v>14</v>
      </c>
      <c r="E411" s="14">
        <v>1562</v>
      </c>
      <c r="F411" s="15">
        <f>$E$7/12</f>
        <v>30789.75</v>
      </c>
      <c r="H411" s="17"/>
      <c r="I411" s="5"/>
      <c r="J411" s="5"/>
      <c r="K411" s="5"/>
      <c r="N411" s="5"/>
    </row>
    <row r="412" spans="2:14" ht="12" customHeight="1">
      <c r="B412" s="4">
        <v>2004</v>
      </c>
      <c r="D412" s="18" t="s">
        <v>15</v>
      </c>
      <c r="E412" s="18">
        <v>1563</v>
      </c>
      <c r="F412" s="18"/>
      <c r="G412" s="20">
        <f>F411</f>
        <v>30789.75</v>
      </c>
      <c r="H412" s="17"/>
      <c r="I412" s="5"/>
      <c r="J412" s="5"/>
      <c r="K412" s="5"/>
      <c r="N412" s="5"/>
    </row>
    <row r="413" spans="4:14" ht="12" customHeight="1">
      <c r="D413" s="18"/>
      <c r="E413" s="18"/>
      <c r="F413" s="18"/>
      <c r="G413" s="21"/>
      <c r="H413" s="17"/>
      <c r="I413" s="5"/>
      <c r="J413" s="5"/>
      <c r="K413" s="5"/>
      <c r="N413" s="5"/>
    </row>
    <row r="414" spans="3:14" ht="12" customHeight="1">
      <c r="C414" s="4" t="s">
        <v>12</v>
      </c>
      <c r="D414" s="4" t="s">
        <v>14</v>
      </c>
      <c r="E414" s="14">
        <v>1563</v>
      </c>
      <c r="F414" s="14"/>
      <c r="G414" s="17"/>
      <c r="H414" s="15">
        <f>31037.39-74.64</f>
        <v>30962.75</v>
      </c>
      <c r="J414" s="25"/>
      <c r="K414" s="25"/>
      <c r="N414" s="5"/>
    </row>
    <row r="415" spans="4:14" ht="12" customHeight="1">
      <c r="D415" s="18" t="s">
        <v>15</v>
      </c>
      <c r="E415" s="4">
        <v>1562</v>
      </c>
      <c r="G415" s="17"/>
      <c r="H415" s="17"/>
      <c r="I415" s="24">
        <f>H414</f>
        <v>30962.75</v>
      </c>
      <c r="J415" s="27"/>
      <c r="K415" s="27"/>
      <c r="N415" s="5"/>
    </row>
    <row r="416" spans="4:14" ht="12" customHeight="1">
      <c r="D416" s="18"/>
      <c r="G416" s="17"/>
      <c r="H416" s="17"/>
      <c r="I416" s="27"/>
      <c r="J416" s="27"/>
      <c r="K416" s="27"/>
      <c r="N416" s="5"/>
    </row>
    <row r="417" spans="3:18" ht="12" customHeight="1">
      <c r="C417" s="4" t="s">
        <v>13</v>
      </c>
      <c r="D417" s="14" t="s">
        <v>36</v>
      </c>
      <c r="E417" s="14"/>
      <c r="F417" s="14"/>
      <c r="G417" s="17"/>
      <c r="H417" s="17"/>
      <c r="I417" s="5"/>
      <c r="J417" s="5"/>
      <c r="K417" s="5"/>
      <c r="N417" s="5">
        <f>L409*7.25%/12</f>
        <v>909.3705812500011</v>
      </c>
      <c r="O417" s="25">
        <f>O407+N417</f>
        <v>32981.36867500001</v>
      </c>
      <c r="P417" s="28">
        <f>SUM(N304:N417)</f>
        <v>10253.839091666678</v>
      </c>
      <c r="Q417" s="28">
        <f>SUM(F299:F416)</f>
        <v>403286.5</v>
      </c>
      <c r="R417" s="5">
        <f>SUM(H299:H415)</f>
        <v>435992.99000000005</v>
      </c>
    </row>
    <row r="418" spans="4:15" ht="12" customHeight="1">
      <c r="D418" s="18"/>
      <c r="E418" s="18"/>
      <c r="F418" s="18"/>
      <c r="G418" s="17"/>
      <c r="H418" s="17"/>
      <c r="I418" s="5"/>
      <c r="J418" s="5"/>
      <c r="K418" s="5"/>
      <c r="N418" s="5"/>
      <c r="O418" s="27"/>
    </row>
    <row r="419" spans="9:14" ht="12" customHeight="1">
      <c r="I419" s="5"/>
      <c r="J419" s="5"/>
      <c r="K419" s="5"/>
      <c r="L419" s="26">
        <f>F411-I415+L409</f>
        <v>150343.51000000018</v>
      </c>
      <c r="M419" s="5"/>
      <c r="N419" s="5"/>
    </row>
    <row r="420" spans="9:14" ht="12" customHeight="1">
      <c r="I420" s="5"/>
      <c r="J420" s="5"/>
      <c r="K420" s="5"/>
      <c r="L420" s="5"/>
      <c r="M420" s="5"/>
      <c r="N420" s="5"/>
    </row>
    <row r="421" spans="1:14" ht="12" customHeight="1">
      <c r="A421" s="4">
        <v>2005</v>
      </c>
      <c r="B421" s="4" t="s">
        <v>19</v>
      </c>
      <c r="C421" s="4" t="s">
        <v>11</v>
      </c>
      <c r="D421" s="4" t="s">
        <v>14</v>
      </c>
      <c r="E421" s="14">
        <v>1562</v>
      </c>
      <c r="F421" s="15">
        <f>$E$7/12</f>
        <v>30789.75</v>
      </c>
      <c r="H421" s="17"/>
      <c r="I421" s="5"/>
      <c r="J421" s="5"/>
      <c r="K421" s="5"/>
      <c r="N421" s="5"/>
    </row>
    <row r="422" spans="4:14" ht="12" customHeight="1">
      <c r="D422" s="18" t="s">
        <v>15</v>
      </c>
      <c r="E422" s="18">
        <v>1563</v>
      </c>
      <c r="F422" s="18"/>
      <c r="G422" s="20">
        <f>F421</f>
        <v>30789.75</v>
      </c>
      <c r="H422" s="17"/>
      <c r="I422" s="5"/>
      <c r="J422" s="5"/>
      <c r="K422" s="5"/>
      <c r="N422" s="5"/>
    </row>
    <row r="423" spans="4:14" ht="12" customHeight="1">
      <c r="D423" s="18"/>
      <c r="E423" s="18"/>
      <c r="F423" s="18"/>
      <c r="G423" s="21"/>
      <c r="H423" s="17"/>
      <c r="I423" s="5"/>
      <c r="J423" s="5"/>
      <c r="K423" s="5"/>
      <c r="N423" s="5"/>
    </row>
    <row r="424" spans="3:14" ht="12" customHeight="1">
      <c r="C424" s="4" t="s">
        <v>12</v>
      </c>
      <c r="D424" s="4" t="s">
        <v>14</v>
      </c>
      <c r="E424" s="14">
        <v>1563</v>
      </c>
      <c r="F424" s="14"/>
      <c r="G424" s="17"/>
      <c r="H424" s="22">
        <v>31015.42</v>
      </c>
      <c r="I424" s="25"/>
      <c r="J424" s="25"/>
      <c r="K424" s="25"/>
      <c r="N424" s="5"/>
    </row>
    <row r="425" spans="4:14" ht="12" customHeight="1">
      <c r="D425" s="18" t="s">
        <v>15</v>
      </c>
      <c r="E425" s="4">
        <v>1562</v>
      </c>
      <c r="G425" s="17"/>
      <c r="H425" s="5"/>
      <c r="I425" s="24">
        <f>H424</f>
        <v>31015.42</v>
      </c>
      <c r="J425" s="27"/>
      <c r="K425" s="27"/>
      <c r="N425" s="5"/>
    </row>
    <row r="426" spans="4:14" ht="12" customHeight="1">
      <c r="D426" s="18"/>
      <c r="G426" s="17"/>
      <c r="H426" s="5"/>
      <c r="I426" s="27"/>
      <c r="J426" s="27"/>
      <c r="K426" s="27"/>
      <c r="N426" s="5"/>
    </row>
    <row r="427" spans="3:15" ht="12" customHeight="1">
      <c r="C427" s="4" t="s">
        <v>13</v>
      </c>
      <c r="D427" s="14" t="s">
        <v>36</v>
      </c>
      <c r="E427" s="14"/>
      <c r="F427" s="14"/>
      <c r="G427" s="17"/>
      <c r="H427" s="5"/>
      <c r="I427" s="5"/>
      <c r="J427" s="5"/>
      <c r="K427" s="5"/>
      <c r="N427" s="5">
        <f>L419*7.25%/12</f>
        <v>908.3253729166677</v>
      </c>
      <c r="O427" s="25">
        <f>O417+N427</f>
        <v>33889.69404791668</v>
      </c>
    </row>
    <row r="428" spans="4:15" ht="12" customHeight="1">
      <c r="D428" s="18"/>
      <c r="E428" s="18"/>
      <c r="F428" s="18"/>
      <c r="G428" s="17"/>
      <c r="H428" s="5"/>
      <c r="I428" s="5"/>
      <c r="J428" s="5"/>
      <c r="K428" s="5"/>
      <c r="N428" s="5"/>
      <c r="O428" s="27"/>
    </row>
    <row r="429" spans="8:14" ht="12" customHeight="1">
      <c r="H429" s="5"/>
      <c r="I429" s="5"/>
      <c r="J429" s="5"/>
      <c r="K429" s="5"/>
      <c r="L429" s="26">
        <f>F421-I425+L419</f>
        <v>150117.8400000002</v>
      </c>
      <c r="M429" s="5"/>
      <c r="N429" s="5"/>
    </row>
    <row r="430" spans="8:14" ht="12" customHeight="1">
      <c r="H430" s="5"/>
      <c r="I430" s="5"/>
      <c r="J430" s="5"/>
      <c r="K430" s="5"/>
      <c r="L430" s="5"/>
      <c r="M430" s="5"/>
      <c r="N430" s="5"/>
    </row>
    <row r="431" spans="1:14" ht="12" customHeight="1">
      <c r="A431" s="4">
        <v>2005</v>
      </c>
      <c r="B431" s="4" t="s">
        <v>20</v>
      </c>
      <c r="C431" s="4" t="s">
        <v>11</v>
      </c>
      <c r="D431" s="4" t="s">
        <v>14</v>
      </c>
      <c r="E431" s="14">
        <v>1562</v>
      </c>
      <c r="F431" s="15">
        <f>$E$7/12</f>
        <v>30789.75</v>
      </c>
      <c r="H431" s="5"/>
      <c r="I431" s="5"/>
      <c r="J431" s="5"/>
      <c r="K431" s="5"/>
      <c r="N431" s="5"/>
    </row>
    <row r="432" spans="4:14" ht="12" customHeight="1">
      <c r="D432" s="18" t="s">
        <v>15</v>
      </c>
      <c r="E432" s="18">
        <v>1563</v>
      </c>
      <c r="F432" s="18"/>
      <c r="G432" s="20">
        <f>F431</f>
        <v>30789.75</v>
      </c>
      <c r="H432" s="5"/>
      <c r="I432" s="5"/>
      <c r="J432" s="5"/>
      <c r="K432" s="5"/>
      <c r="N432" s="5"/>
    </row>
    <row r="433" spans="4:14" ht="12" customHeight="1">
      <c r="D433" s="18"/>
      <c r="E433" s="18"/>
      <c r="F433" s="18"/>
      <c r="G433" s="21"/>
      <c r="H433" s="5"/>
      <c r="I433" s="5"/>
      <c r="J433" s="5"/>
      <c r="K433" s="5"/>
      <c r="N433" s="5"/>
    </row>
    <row r="434" spans="3:14" ht="12" customHeight="1">
      <c r="C434" s="4" t="s">
        <v>12</v>
      </c>
      <c r="D434" s="4" t="s">
        <v>14</v>
      </c>
      <c r="E434" s="14">
        <v>1563</v>
      </c>
      <c r="F434" s="14"/>
      <c r="G434" s="17"/>
      <c r="H434" s="22">
        <v>35195.35</v>
      </c>
      <c r="I434" s="25"/>
      <c r="J434" s="25"/>
      <c r="K434" s="25"/>
      <c r="N434" s="5"/>
    </row>
    <row r="435" spans="4:14" ht="12" customHeight="1">
      <c r="D435" s="18" t="s">
        <v>15</v>
      </c>
      <c r="E435" s="4">
        <v>1562</v>
      </c>
      <c r="G435" s="17"/>
      <c r="H435" s="5"/>
      <c r="I435" s="24">
        <f>H434</f>
        <v>35195.35</v>
      </c>
      <c r="J435" s="27"/>
      <c r="K435" s="27"/>
      <c r="N435" s="5"/>
    </row>
    <row r="436" spans="4:14" ht="12" customHeight="1">
      <c r="D436" s="18"/>
      <c r="G436" s="17"/>
      <c r="H436" s="5"/>
      <c r="I436" s="27"/>
      <c r="J436" s="27"/>
      <c r="K436" s="27"/>
      <c r="N436" s="5"/>
    </row>
    <row r="437" spans="3:15" ht="12" customHeight="1">
      <c r="C437" s="4" t="s">
        <v>13</v>
      </c>
      <c r="D437" s="14" t="s">
        <v>36</v>
      </c>
      <c r="E437" s="14"/>
      <c r="F437" s="14"/>
      <c r="G437" s="17"/>
      <c r="H437" s="5"/>
      <c r="I437" s="5"/>
      <c r="J437" s="5"/>
      <c r="K437" s="5"/>
      <c r="N437" s="5">
        <f>L429*7.25%/12</f>
        <v>906.9619500000011</v>
      </c>
      <c r="O437" s="25">
        <f>O427+N437</f>
        <v>34796.655997916685</v>
      </c>
    </row>
    <row r="438" spans="4:15" ht="12" customHeight="1">
      <c r="D438" s="18"/>
      <c r="E438" s="18"/>
      <c r="F438" s="18"/>
      <c r="G438" s="17"/>
      <c r="H438" s="5"/>
      <c r="I438" s="5"/>
      <c r="J438" s="5"/>
      <c r="K438" s="5"/>
      <c r="N438" s="5"/>
      <c r="O438" s="27"/>
    </row>
    <row r="439" spans="8:14" ht="12" customHeight="1">
      <c r="H439" s="5"/>
      <c r="I439" s="5"/>
      <c r="J439" s="5"/>
      <c r="K439" s="5"/>
      <c r="L439" s="26">
        <f>F431-I435+L429</f>
        <v>145712.2400000002</v>
      </c>
      <c r="M439" s="5"/>
      <c r="N439" s="5"/>
    </row>
    <row r="440" spans="8:14" ht="12" customHeight="1">
      <c r="H440" s="5"/>
      <c r="I440" s="5"/>
      <c r="J440" s="5"/>
      <c r="K440" s="5"/>
      <c r="L440" s="5"/>
      <c r="M440" s="5"/>
      <c r="N440" s="5"/>
    </row>
    <row r="441" spans="1:14" ht="12" customHeight="1">
      <c r="A441" s="4">
        <v>2005</v>
      </c>
      <c r="B441" s="4" t="s">
        <v>21</v>
      </c>
      <c r="C441" s="4" t="s">
        <v>11</v>
      </c>
      <c r="D441" s="4" t="s">
        <v>14</v>
      </c>
      <c r="E441" s="14">
        <v>1562</v>
      </c>
      <c r="F441" s="15">
        <f>$E$7/12</f>
        <v>30789.75</v>
      </c>
      <c r="H441" s="5"/>
      <c r="I441" s="5"/>
      <c r="J441" s="5"/>
      <c r="K441" s="5"/>
      <c r="N441" s="5"/>
    </row>
    <row r="442" spans="4:14" ht="12" customHeight="1">
      <c r="D442" s="18" t="s">
        <v>15</v>
      </c>
      <c r="E442" s="18">
        <v>1563</v>
      </c>
      <c r="F442" s="18"/>
      <c r="G442" s="20">
        <f>F441</f>
        <v>30789.75</v>
      </c>
      <c r="H442" s="5"/>
      <c r="I442" s="5"/>
      <c r="J442" s="5"/>
      <c r="K442" s="5"/>
      <c r="N442" s="5"/>
    </row>
    <row r="443" spans="4:14" ht="12" customHeight="1">
      <c r="D443" s="18"/>
      <c r="E443" s="18"/>
      <c r="F443" s="18"/>
      <c r="G443" s="21"/>
      <c r="H443" s="5"/>
      <c r="I443" s="5"/>
      <c r="J443" s="5"/>
      <c r="K443" s="5"/>
      <c r="N443" s="5"/>
    </row>
    <row r="444" spans="3:14" ht="12" customHeight="1">
      <c r="C444" s="4" t="s">
        <v>12</v>
      </c>
      <c r="D444" s="4" t="s">
        <v>14</v>
      </c>
      <c r="E444" s="14">
        <v>1563</v>
      </c>
      <c r="F444" s="14"/>
      <c r="G444" s="17"/>
      <c r="H444" s="22">
        <v>35203.09</v>
      </c>
      <c r="I444" s="25"/>
      <c r="J444" s="25"/>
      <c r="K444" s="25"/>
      <c r="N444" s="5"/>
    </row>
    <row r="445" spans="4:14" ht="12" customHeight="1">
      <c r="D445" s="18" t="s">
        <v>15</v>
      </c>
      <c r="E445" s="4">
        <v>1562</v>
      </c>
      <c r="G445" s="17"/>
      <c r="H445" s="5"/>
      <c r="I445" s="24">
        <f>H444</f>
        <v>35203.09</v>
      </c>
      <c r="J445" s="27"/>
      <c r="K445" s="27"/>
      <c r="N445" s="5"/>
    </row>
    <row r="446" spans="4:14" ht="12" customHeight="1">
      <c r="D446" s="18"/>
      <c r="G446" s="17"/>
      <c r="H446" s="5"/>
      <c r="I446" s="27"/>
      <c r="J446" s="27"/>
      <c r="K446" s="27"/>
      <c r="N446" s="5"/>
    </row>
    <row r="447" spans="3:17" ht="12" customHeight="1">
      <c r="C447" s="4" t="s">
        <v>13</v>
      </c>
      <c r="D447" s="14" t="s">
        <v>36</v>
      </c>
      <c r="E447" s="14"/>
      <c r="F447" s="14"/>
      <c r="G447" s="17"/>
      <c r="H447" s="5"/>
      <c r="I447" s="5"/>
      <c r="J447" s="5"/>
      <c r="K447" s="5"/>
      <c r="N447" s="5">
        <f>L439*7.25%/12</f>
        <v>880.3447833333345</v>
      </c>
      <c r="O447" s="25">
        <f>O437+N447</f>
        <v>35677.00078125002</v>
      </c>
      <c r="Q447" s="5"/>
    </row>
    <row r="448" spans="4:15" ht="12" customHeight="1">
      <c r="D448" s="18"/>
      <c r="E448" s="18"/>
      <c r="F448" s="18"/>
      <c r="G448" s="17"/>
      <c r="H448" s="5"/>
      <c r="I448" s="5"/>
      <c r="J448" s="5"/>
      <c r="K448" s="5"/>
      <c r="N448" s="5"/>
      <c r="O448" s="27"/>
    </row>
    <row r="449" spans="8:14" ht="12" customHeight="1">
      <c r="H449" s="5"/>
      <c r="I449" s="5"/>
      <c r="J449" s="5"/>
      <c r="K449" s="5"/>
      <c r="L449" s="26">
        <f>F441-I445+L439</f>
        <v>141298.9000000002</v>
      </c>
      <c r="M449" s="5"/>
      <c r="N449" s="5"/>
    </row>
    <row r="450" spans="8:14" ht="12" customHeight="1">
      <c r="H450" s="5"/>
      <c r="I450" s="5"/>
      <c r="J450" s="5"/>
      <c r="K450" s="5"/>
      <c r="L450" s="5"/>
      <c r="M450" s="5"/>
      <c r="N450" s="5"/>
    </row>
    <row r="451" spans="1:14" ht="12" customHeight="1">
      <c r="A451" s="4">
        <v>2005</v>
      </c>
      <c r="B451" s="4" t="s">
        <v>22</v>
      </c>
      <c r="C451" s="4" t="s">
        <v>11</v>
      </c>
      <c r="D451" s="4" t="s">
        <v>14</v>
      </c>
      <c r="E451" s="14">
        <v>1562</v>
      </c>
      <c r="F451" s="15">
        <f>($E$12/13)</f>
        <v>25938.615384615383</v>
      </c>
      <c r="H451" s="5"/>
      <c r="I451" s="5"/>
      <c r="J451" s="5"/>
      <c r="K451" s="5"/>
      <c r="N451" s="5"/>
    </row>
    <row r="452" spans="4:14" ht="12" customHeight="1">
      <c r="D452" s="18" t="s">
        <v>15</v>
      </c>
      <c r="E452" s="18">
        <v>1563</v>
      </c>
      <c r="F452" s="18"/>
      <c r="G452" s="20">
        <f>F451</f>
        <v>25938.615384615383</v>
      </c>
      <c r="H452" s="5"/>
      <c r="I452" s="5"/>
      <c r="J452" s="5"/>
      <c r="K452" s="5"/>
      <c r="N452" s="5"/>
    </row>
    <row r="453" spans="4:14" ht="12" customHeight="1">
      <c r="D453" s="18"/>
      <c r="E453" s="18"/>
      <c r="F453" s="18"/>
      <c r="G453" s="21"/>
      <c r="H453" s="5"/>
      <c r="I453" s="5"/>
      <c r="J453" s="5"/>
      <c r="K453" s="5"/>
      <c r="N453" s="5"/>
    </row>
    <row r="454" spans="3:14" ht="12" customHeight="1">
      <c r="C454" s="4" t="s">
        <v>12</v>
      </c>
      <c r="D454" s="4" t="s">
        <v>14</v>
      </c>
      <c r="E454" s="14">
        <v>1563</v>
      </c>
      <c r="F454" s="14"/>
      <c r="G454" s="17"/>
      <c r="H454" s="22">
        <f>5318.74+27828.48</f>
        <v>33147.22</v>
      </c>
      <c r="I454" s="25"/>
      <c r="J454" s="25"/>
      <c r="K454" s="25"/>
      <c r="N454" s="5"/>
    </row>
    <row r="455" spans="4:14" ht="12" customHeight="1">
      <c r="D455" s="18" t="s">
        <v>15</v>
      </c>
      <c r="E455" s="4">
        <v>1562</v>
      </c>
      <c r="G455" s="17"/>
      <c r="H455" s="5"/>
      <c r="I455" s="24">
        <f>H454</f>
        <v>33147.22</v>
      </c>
      <c r="J455" s="27"/>
      <c r="K455" s="27"/>
      <c r="N455" s="5"/>
    </row>
    <row r="456" spans="4:14" ht="12" customHeight="1">
      <c r="D456" s="18"/>
      <c r="G456" s="17"/>
      <c r="H456" s="5"/>
      <c r="I456" s="27"/>
      <c r="J456" s="27"/>
      <c r="K456" s="27"/>
      <c r="N456" s="5"/>
    </row>
    <row r="457" spans="3:15" ht="12" customHeight="1">
      <c r="C457" s="4" t="s">
        <v>13</v>
      </c>
      <c r="D457" s="14" t="s">
        <v>36</v>
      </c>
      <c r="E457" s="14"/>
      <c r="F457" s="14"/>
      <c r="G457" s="17"/>
      <c r="H457" s="5"/>
      <c r="I457" s="5"/>
      <c r="J457" s="5"/>
      <c r="K457" s="5"/>
      <c r="N457" s="5">
        <f>L449*7.25%/12</f>
        <v>853.6808541666678</v>
      </c>
      <c r="O457" s="25">
        <f>O447+N457</f>
        <v>36530.68163541669</v>
      </c>
    </row>
    <row r="458" spans="4:15" ht="12" customHeight="1">
      <c r="D458" s="18"/>
      <c r="E458" s="18"/>
      <c r="F458" s="18"/>
      <c r="G458" s="17"/>
      <c r="H458" s="5"/>
      <c r="I458" s="5"/>
      <c r="J458" s="5"/>
      <c r="K458" s="5"/>
      <c r="N458" s="5"/>
      <c r="O458" s="27"/>
    </row>
    <row r="459" spans="8:14" ht="12" customHeight="1">
      <c r="H459" s="5"/>
      <c r="I459" s="5"/>
      <c r="J459" s="5"/>
      <c r="K459" s="5"/>
      <c r="L459" s="26">
        <f>F451-I455+L449</f>
        <v>134090.29538461557</v>
      </c>
      <c r="M459" s="5"/>
      <c r="N459" s="5"/>
    </row>
    <row r="460" spans="8:14" ht="12" customHeight="1">
      <c r="H460" s="5"/>
      <c r="I460" s="5"/>
      <c r="J460" s="5"/>
      <c r="K460" s="5"/>
      <c r="L460" s="5"/>
      <c r="M460" s="5"/>
      <c r="N460" s="5"/>
    </row>
    <row r="461" spans="1:14" ht="12" customHeight="1">
      <c r="A461" s="4">
        <v>2005</v>
      </c>
      <c r="B461" s="4" t="s">
        <v>23</v>
      </c>
      <c r="C461" s="4" t="s">
        <v>11</v>
      </c>
      <c r="D461" s="4" t="s">
        <v>14</v>
      </c>
      <c r="E461" s="14">
        <v>1562</v>
      </c>
      <c r="F461" s="15">
        <f>($E$12/13)</f>
        <v>25938.615384615383</v>
      </c>
      <c r="H461" s="5"/>
      <c r="I461" s="5"/>
      <c r="J461" s="5"/>
      <c r="K461" s="5"/>
      <c r="N461" s="5"/>
    </row>
    <row r="462" spans="4:14" ht="12" customHeight="1">
      <c r="D462" s="18" t="s">
        <v>15</v>
      </c>
      <c r="E462" s="18">
        <v>1563</v>
      </c>
      <c r="F462" s="18"/>
      <c r="G462" s="20">
        <f>F461</f>
        <v>25938.615384615383</v>
      </c>
      <c r="H462" s="5"/>
      <c r="I462" s="5"/>
      <c r="J462" s="5"/>
      <c r="K462" s="5"/>
      <c r="N462" s="5"/>
    </row>
    <row r="463" spans="4:14" ht="12" customHeight="1">
      <c r="D463" s="18"/>
      <c r="E463" s="18"/>
      <c r="F463" s="18"/>
      <c r="G463" s="21"/>
      <c r="H463" s="5"/>
      <c r="I463" s="5"/>
      <c r="J463" s="5"/>
      <c r="K463" s="5"/>
      <c r="N463" s="5"/>
    </row>
    <row r="464" spans="3:14" ht="12" customHeight="1">
      <c r="C464" s="4" t="s">
        <v>12</v>
      </c>
      <c r="D464" s="4" t="s">
        <v>14</v>
      </c>
      <c r="E464" s="14">
        <v>1563</v>
      </c>
      <c r="F464" s="14"/>
      <c r="G464" s="17"/>
      <c r="H464" s="22">
        <f>22457.39+1712.15</f>
        <v>24169.54</v>
      </c>
      <c r="I464" s="25"/>
      <c r="J464" s="25"/>
      <c r="K464" s="25"/>
      <c r="N464" s="5"/>
    </row>
    <row r="465" spans="4:14" ht="12" customHeight="1">
      <c r="D465" s="18" t="s">
        <v>15</v>
      </c>
      <c r="E465" s="4">
        <v>1562</v>
      </c>
      <c r="G465" s="17"/>
      <c r="H465" s="5"/>
      <c r="I465" s="24">
        <f>H464</f>
        <v>24169.54</v>
      </c>
      <c r="J465" s="27"/>
      <c r="K465" s="27"/>
      <c r="N465" s="5"/>
    </row>
    <row r="466" spans="4:14" ht="12" customHeight="1">
      <c r="D466" s="18"/>
      <c r="G466" s="17"/>
      <c r="H466" s="5"/>
      <c r="I466" s="27"/>
      <c r="J466" s="27"/>
      <c r="K466" s="27"/>
      <c r="N466" s="5"/>
    </row>
    <row r="467" spans="3:15" ht="12" customHeight="1">
      <c r="C467" s="4" t="s">
        <v>13</v>
      </c>
      <c r="D467" s="14" t="s">
        <v>36</v>
      </c>
      <c r="E467" s="14"/>
      <c r="F467" s="14"/>
      <c r="G467" s="17"/>
      <c r="H467" s="5"/>
      <c r="I467" s="5"/>
      <c r="J467" s="5"/>
      <c r="K467" s="5"/>
      <c r="N467" s="5">
        <f>L459*7.25%/12</f>
        <v>810.128867948719</v>
      </c>
      <c r="O467" s="25">
        <f>O457+N467</f>
        <v>37340.81050336541</v>
      </c>
    </row>
    <row r="468" spans="4:15" ht="12" customHeight="1">
      <c r="D468" s="18"/>
      <c r="E468" s="18"/>
      <c r="F468" s="18"/>
      <c r="G468" s="17"/>
      <c r="H468" s="5"/>
      <c r="I468" s="5"/>
      <c r="J468" s="5"/>
      <c r="K468" s="5"/>
      <c r="N468" s="5"/>
      <c r="O468" s="27"/>
    </row>
    <row r="469" spans="8:14" ht="12" customHeight="1">
      <c r="H469" s="5"/>
      <c r="I469" s="5"/>
      <c r="J469" s="5"/>
      <c r="K469" s="5"/>
      <c r="L469" s="26">
        <f>F461-I465+L459</f>
        <v>135859.37076923094</v>
      </c>
      <c r="M469" s="5"/>
      <c r="N469" s="5"/>
    </row>
    <row r="470" spans="8:14" ht="12" customHeight="1">
      <c r="H470" s="5"/>
      <c r="I470" s="5"/>
      <c r="J470" s="5"/>
      <c r="K470" s="5"/>
      <c r="L470" s="5"/>
      <c r="M470" s="5"/>
      <c r="N470" s="5"/>
    </row>
    <row r="471" spans="1:14" ht="12" customHeight="1">
      <c r="A471" s="4">
        <v>2005</v>
      </c>
      <c r="B471" s="4" t="s">
        <v>24</v>
      </c>
      <c r="C471" s="4" t="s">
        <v>11</v>
      </c>
      <c r="D471" s="4" t="s">
        <v>14</v>
      </c>
      <c r="E471" s="14">
        <v>1562</v>
      </c>
      <c r="F471" s="15">
        <f>($E$12/13)</f>
        <v>25938.615384615383</v>
      </c>
      <c r="H471" s="5"/>
      <c r="I471" s="5"/>
      <c r="J471" s="5"/>
      <c r="K471" s="5"/>
      <c r="N471" s="5"/>
    </row>
    <row r="472" spans="4:14" ht="12" customHeight="1">
      <c r="D472" s="18" t="s">
        <v>15</v>
      </c>
      <c r="E472" s="18">
        <v>1563</v>
      </c>
      <c r="F472" s="18"/>
      <c r="G472" s="20">
        <f>F471</f>
        <v>25938.615384615383</v>
      </c>
      <c r="H472" s="5"/>
      <c r="I472" s="5"/>
      <c r="J472" s="5"/>
      <c r="K472" s="5"/>
      <c r="N472" s="5"/>
    </row>
    <row r="473" spans="4:14" ht="12" customHeight="1">
      <c r="D473" s="18"/>
      <c r="E473" s="18"/>
      <c r="F473" s="18"/>
      <c r="G473" s="21"/>
      <c r="H473" s="30"/>
      <c r="I473" s="5"/>
      <c r="J473" s="5"/>
      <c r="K473" s="5"/>
      <c r="N473" s="5"/>
    </row>
    <row r="474" spans="3:14" ht="12" customHeight="1">
      <c r="C474" s="4" t="s">
        <v>12</v>
      </c>
      <c r="D474" s="4" t="s">
        <v>14</v>
      </c>
      <c r="E474" s="14">
        <v>1563</v>
      </c>
      <c r="F474" s="14"/>
      <c r="G474" s="17"/>
      <c r="H474" s="22">
        <v>27497.3187665464</v>
      </c>
      <c r="I474" s="25"/>
      <c r="J474" s="25"/>
      <c r="K474" s="25"/>
      <c r="N474" s="5"/>
    </row>
    <row r="475" spans="4:14" ht="12" customHeight="1">
      <c r="D475" s="18" t="s">
        <v>15</v>
      </c>
      <c r="E475" s="4">
        <v>1562</v>
      </c>
      <c r="G475" s="17"/>
      <c r="H475" s="5"/>
      <c r="I475" s="27">
        <f>H474</f>
        <v>27497.3187665464</v>
      </c>
      <c r="J475" s="27"/>
      <c r="K475" s="27"/>
      <c r="N475" s="5"/>
    </row>
    <row r="476" spans="4:14" ht="12" customHeight="1">
      <c r="D476" s="18"/>
      <c r="G476" s="17"/>
      <c r="H476" s="5"/>
      <c r="I476" s="27"/>
      <c r="J476" s="27"/>
      <c r="K476" s="27"/>
      <c r="N476" s="5"/>
    </row>
    <row r="477" spans="3:15" ht="12" customHeight="1">
      <c r="C477" s="4" t="s">
        <v>13</v>
      </c>
      <c r="D477" s="14" t="s">
        <v>36</v>
      </c>
      <c r="E477" s="14"/>
      <c r="F477" s="14"/>
      <c r="G477" s="17"/>
      <c r="H477" s="5"/>
      <c r="I477" s="5"/>
      <c r="J477" s="5"/>
      <c r="K477" s="5"/>
      <c r="N477" s="5">
        <f>L469*7.25%/12</f>
        <v>820.8170317307703</v>
      </c>
      <c r="O477" s="25">
        <f>O467+N477</f>
        <v>38161.62753509617</v>
      </c>
    </row>
    <row r="478" spans="4:15" ht="12" customHeight="1">
      <c r="D478" s="14"/>
      <c r="E478" s="14"/>
      <c r="F478" s="14"/>
      <c r="G478" s="17"/>
      <c r="H478" s="5"/>
      <c r="I478" s="5"/>
      <c r="J478" s="5"/>
      <c r="K478" s="5"/>
      <c r="N478" s="5"/>
      <c r="O478" s="25"/>
    </row>
    <row r="479" spans="3:15" ht="12" customHeight="1">
      <c r="C479" s="29" t="s">
        <v>29</v>
      </c>
      <c r="D479" s="14" t="s">
        <v>14</v>
      </c>
      <c r="E479" s="33">
        <v>1562</v>
      </c>
      <c r="F479" s="18"/>
      <c r="G479" s="17"/>
      <c r="H479" s="17"/>
      <c r="I479" s="5"/>
      <c r="J479" s="22">
        <v>32580</v>
      </c>
      <c r="N479" s="5"/>
      <c r="O479" s="25"/>
    </row>
    <row r="480" spans="4:15" ht="12" customHeight="1">
      <c r="D480" s="18" t="s">
        <v>15</v>
      </c>
      <c r="E480" s="32">
        <v>1563</v>
      </c>
      <c r="F480" s="18"/>
      <c r="G480" s="17"/>
      <c r="H480" s="17"/>
      <c r="I480" s="5"/>
      <c r="J480" s="5"/>
      <c r="K480" s="30">
        <f>J479</f>
        <v>32580</v>
      </c>
      <c r="N480" s="5"/>
      <c r="O480" s="25"/>
    </row>
    <row r="481" spans="4:15" ht="12" customHeight="1">
      <c r="D481" s="18"/>
      <c r="E481" s="18"/>
      <c r="F481" s="18"/>
      <c r="G481" s="17"/>
      <c r="H481" s="17"/>
      <c r="I481" s="5"/>
      <c r="J481" s="5"/>
      <c r="K481" s="5"/>
      <c r="L481" s="26">
        <f>F471-I475+L469+J479</f>
        <v>166880.66738729994</v>
      </c>
      <c r="N481" s="5"/>
      <c r="O481" s="27"/>
    </row>
    <row r="482" spans="4:15" ht="12" customHeight="1">
      <c r="D482" s="18"/>
      <c r="E482" s="18"/>
      <c r="F482" s="18"/>
      <c r="G482" s="17"/>
      <c r="H482" s="17"/>
      <c r="I482" s="5"/>
      <c r="J482" s="5"/>
      <c r="K482" s="5"/>
      <c r="N482" s="17"/>
      <c r="O482" s="27"/>
    </row>
    <row r="483" spans="4:15" ht="12" customHeight="1">
      <c r="D483" s="18"/>
      <c r="E483" s="18"/>
      <c r="F483" s="18"/>
      <c r="G483" s="17"/>
      <c r="H483" s="17"/>
      <c r="I483" s="5"/>
      <c r="J483" s="5"/>
      <c r="K483" s="5"/>
      <c r="N483" s="17"/>
      <c r="O483" s="27"/>
    </row>
    <row r="484" spans="1:14" ht="12" customHeight="1">
      <c r="A484" s="4">
        <v>2005</v>
      </c>
      <c r="B484" s="4" t="s">
        <v>43</v>
      </c>
      <c r="C484" s="4" t="s">
        <v>11</v>
      </c>
      <c r="D484" s="4" t="s">
        <v>14</v>
      </c>
      <c r="E484" s="14">
        <v>1562</v>
      </c>
      <c r="F484" s="15">
        <f>($E$12/13)</f>
        <v>25938.615384615383</v>
      </c>
      <c r="H484" s="5"/>
      <c r="I484" s="5"/>
      <c r="J484" s="5"/>
      <c r="K484" s="5"/>
      <c r="N484" s="5"/>
    </row>
    <row r="485" spans="4:14" ht="12" customHeight="1">
      <c r="D485" s="18" t="s">
        <v>15</v>
      </c>
      <c r="E485" s="18">
        <v>1563</v>
      </c>
      <c r="F485" s="18"/>
      <c r="G485" s="20">
        <f>F484</f>
        <v>25938.615384615383</v>
      </c>
      <c r="H485" s="5"/>
      <c r="I485" s="5"/>
      <c r="J485" s="5"/>
      <c r="K485" s="5"/>
      <c r="N485" s="5"/>
    </row>
    <row r="486" spans="4:14" ht="12" customHeight="1">
      <c r="D486" s="18"/>
      <c r="E486" s="18"/>
      <c r="F486" s="18"/>
      <c r="G486" s="21"/>
      <c r="H486" s="30"/>
      <c r="I486" s="5"/>
      <c r="J486" s="5"/>
      <c r="K486" s="5"/>
      <c r="N486" s="5"/>
    </row>
    <row r="487" spans="3:14" ht="12" customHeight="1">
      <c r="C487" s="4" t="s">
        <v>12</v>
      </c>
      <c r="D487" s="4" t="s">
        <v>14</v>
      </c>
      <c r="E487" s="14">
        <v>1563</v>
      </c>
      <c r="F487" s="14"/>
      <c r="G487" s="17"/>
      <c r="H487" s="22">
        <v>31243.93</v>
      </c>
      <c r="I487" s="25"/>
      <c r="J487" s="25"/>
      <c r="K487" s="25"/>
      <c r="N487" s="5"/>
    </row>
    <row r="488" spans="4:14" ht="12" customHeight="1">
      <c r="D488" s="18" t="s">
        <v>15</v>
      </c>
      <c r="E488" s="4">
        <v>1562</v>
      </c>
      <c r="G488" s="17"/>
      <c r="H488" s="5"/>
      <c r="I488" s="27">
        <f>H487</f>
        <v>31243.93</v>
      </c>
      <c r="J488" s="27"/>
      <c r="K488" s="27"/>
      <c r="N488" s="5"/>
    </row>
    <row r="489" spans="4:14" ht="12" customHeight="1">
      <c r="D489" s="18"/>
      <c r="G489" s="17"/>
      <c r="H489" s="5"/>
      <c r="I489" s="27"/>
      <c r="J489" s="27"/>
      <c r="K489" s="27"/>
      <c r="N489" s="5"/>
    </row>
    <row r="490" spans="3:15" ht="12" customHeight="1">
      <c r="C490" s="4" t="s">
        <v>13</v>
      </c>
      <c r="D490" s="14" t="s">
        <v>36</v>
      </c>
      <c r="E490" s="14"/>
      <c r="F490" s="14"/>
      <c r="G490" s="17"/>
      <c r="H490" s="5"/>
      <c r="I490" s="5"/>
      <c r="J490" s="5"/>
      <c r="K490" s="5"/>
      <c r="N490" s="5">
        <f>L481*7.25%/12</f>
        <v>1008.2373654649372</v>
      </c>
      <c r="O490" s="25">
        <f>O477+N490</f>
        <v>39169.86490056111</v>
      </c>
    </row>
    <row r="491" spans="4:15" ht="12" customHeight="1">
      <c r="D491" s="14"/>
      <c r="E491" s="14"/>
      <c r="F491" s="14"/>
      <c r="G491" s="17"/>
      <c r="H491" s="5"/>
      <c r="I491" s="5"/>
      <c r="J491" s="5"/>
      <c r="K491" s="5"/>
      <c r="N491" s="5"/>
      <c r="O491" s="25"/>
    </row>
    <row r="492" spans="3:15" ht="12" customHeight="1">
      <c r="C492" s="16" t="s">
        <v>29</v>
      </c>
      <c r="D492" s="14" t="s">
        <v>14</v>
      </c>
      <c r="E492" s="14">
        <v>1562</v>
      </c>
      <c r="F492" s="18"/>
      <c r="G492" s="17"/>
      <c r="H492" s="17"/>
      <c r="I492" s="5"/>
      <c r="J492" s="22"/>
      <c r="N492" s="5"/>
      <c r="O492" s="25"/>
    </row>
    <row r="493" spans="4:15" ht="12" customHeight="1">
      <c r="D493" s="18" t="s">
        <v>15</v>
      </c>
      <c r="E493" s="18">
        <v>1563</v>
      </c>
      <c r="F493" s="18"/>
      <c r="G493" s="17"/>
      <c r="H493" s="17"/>
      <c r="I493" s="5"/>
      <c r="J493" s="5"/>
      <c r="K493" s="30">
        <f>J492</f>
        <v>0</v>
      </c>
      <c r="N493" s="5"/>
      <c r="O493" s="25"/>
    </row>
    <row r="494" spans="4:15" ht="12" customHeight="1">
      <c r="D494" s="18"/>
      <c r="E494" s="18"/>
      <c r="F494" s="18"/>
      <c r="G494" s="17"/>
      <c r="H494" s="17"/>
      <c r="I494" s="5"/>
      <c r="J494" s="5"/>
      <c r="K494" s="5"/>
      <c r="L494" s="26">
        <f>F484-I488+L481+J492</f>
        <v>161575.35277191532</v>
      </c>
      <c r="N494" s="5"/>
      <c r="O494" s="27"/>
    </row>
    <row r="495" spans="4:15" ht="12" customHeight="1">
      <c r="D495" s="18"/>
      <c r="E495" s="18"/>
      <c r="F495" s="18"/>
      <c r="G495" s="17"/>
      <c r="H495" s="17"/>
      <c r="I495" s="5"/>
      <c r="J495" s="5"/>
      <c r="K495" s="5"/>
      <c r="N495" s="17"/>
      <c r="O495" s="27"/>
    </row>
    <row r="496" spans="4:15" ht="12" customHeight="1">
      <c r="D496" s="18"/>
      <c r="E496" s="18"/>
      <c r="F496" s="18"/>
      <c r="G496" s="17"/>
      <c r="H496" s="17"/>
      <c r="I496" s="5"/>
      <c r="J496" s="5"/>
      <c r="K496" s="5"/>
      <c r="N496" s="17"/>
      <c r="O496" s="27"/>
    </row>
    <row r="497" spans="1:14" ht="12" customHeight="1">
      <c r="A497" s="4">
        <v>2005</v>
      </c>
      <c r="B497" s="4" t="s">
        <v>42</v>
      </c>
      <c r="C497" s="4" t="s">
        <v>11</v>
      </c>
      <c r="D497" s="4" t="s">
        <v>14</v>
      </c>
      <c r="E497" s="14">
        <v>1562</v>
      </c>
      <c r="F497" s="15">
        <f>($E$12/13)</f>
        <v>25938.615384615383</v>
      </c>
      <c r="H497" s="5"/>
      <c r="I497" s="5"/>
      <c r="J497" s="5"/>
      <c r="K497" s="5"/>
      <c r="N497" s="5"/>
    </row>
    <row r="498" spans="4:14" ht="12" customHeight="1">
      <c r="D498" s="18" t="s">
        <v>15</v>
      </c>
      <c r="E498" s="18">
        <v>1563</v>
      </c>
      <c r="F498" s="18"/>
      <c r="G498" s="20">
        <f>F497</f>
        <v>25938.615384615383</v>
      </c>
      <c r="H498" s="5"/>
      <c r="I498" s="5"/>
      <c r="J498" s="5"/>
      <c r="K498" s="5"/>
      <c r="N498" s="5"/>
    </row>
    <row r="499" spans="4:14" ht="12" customHeight="1">
      <c r="D499" s="18"/>
      <c r="E499" s="18"/>
      <c r="F499" s="18"/>
      <c r="G499" s="21"/>
      <c r="H499" s="30"/>
      <c r="I499" s="5"/>
      <c r="J499" s="5"/>
      <c r="K499" s="5"/>
      <c r="N499" s="5"/>
    </row>
    <row r="500" spans="3:14" ht="12" customHeight="1">
      <c r="C500" s="4" t="s">
        <v>12</v>
      </c>
      <c r="D500" s="4" t="s">
        <v>14</v>
      </c>
      <c r="E500" s="14">
        <v>1563</v>
      </c>
      <c r="F500" s="14"/>
      <c r="G500" s="17"/>
      <c r="H500" s="22">
        <v>29954.66</v>
      </c>
      <c r="I500" s="25"/>
      <c r="J500" s="25"/>
      <c r="K500" s="25"/>
      <c r="N500" s="5"/>
    </row>
    <row r="501" spans="4:14" ht="12" customHeight="1">
      <c r="D501" s="18" t="s">
        <v>15</v>
      </c>
      <c r="E501" s="4">
        <v>1562</v>
      </c>
      <c r="G501" s="17"/>
      <c r="H501" s="5"/>
      <c r="I501" s="27">
        <f>H500</f>
        <v>29954.66</v>
      </c>
      <c r="J501" s="27"/>
      <c r="K501" s="27"/>
      <c r="N501" s="5"/>
    </row>
    <row r="502" spans="4:14" ht="12" customHeight="1">
      <c r="D502" s="18"/>
      <c r="G502" s="17"/>
      <c r="H502" s="5"/>
      <c r="I502" s="27"/>
      <c r="J502" s="27"/>
      <c r="K502" s="27"/>
      <c r="N502" s="5"/>
    </row>
    <row r="503" spans="3:15" ht="12" customHeight="1">
      <c r="C503" s="4" t="s">
        <v>13</v>
      </c>
      <c r="D503" s="14" t="s">
        <v>36</v>
      </c>
      <c r="E503" s="14"/>
      <c r="F503" s="14"/>
      <c r="G503" s="17"/>
      <c r="H503" s="5"/>
      <c r="I503" s="5"/>
      <c r="J503" s="5"/>
      <c r="K503" s="5"/>
      <c r="N503" s="5">
        <f>L494*7.25%/12</f>
        <v>976.1844229969884</v>
      </c>
      <c r="O503" s="25">
        <f>O490+N503</f>
        <v>40146.049323558094</v>
      </c>
    </row>
    <row r="504" spans="4:15" ht="12" customHeight="1">
      <c r="D504" s="14"/>
      <c r="E504" s="14"/>
      <c r="F504" s="14"/>
      <c r="G504" s="17"/>
      <c r="H504" s="5"/>
      <c r="I504" s="5"/>
      <c r="J504" s="5"/>
      <c r="K504" s="5"/>
      <c r="N504" s="5"/>
      <c r="O504" s="25"/>
    </row>
    <row r="505" spans="3:15" ht="12" customHeight="1">
      <c r="C505" s="4" t="s">
        <v>29</v>
      </c>
      <c r="D505" s="14" t="s">
        <v>14</v>
      </c>
      <c r="E505" s="14">
        <v>1562</v>
      </c>
      <c r="F505" s="18"/>
      <c r="G505" s="17"/>
      <c r="H505" s="17"/>
      <c r="I505" s="5"/>
      <c r="J505" s="22"/>
      <c r="N505" s="5"/>
      <c r="O505" s="25"/>
    </row>
    <row r="506" spans="4:15" ht="12" customHeight="1">
      <c r="D506" s="18" t="s">
        <v>15</v>
      </c>
      <c r="E506" s="18">
        <v>1563</v>
      </c>
      <c r="F506" s="18"/>
      <c r="G506" s="17"/>
      <c r="H506" s="17"/>
      <c r="I506" s="5"/>
      <c r="J506" s="5"/>
      <c r="K506" s="30">
        <f>J505</f>
        <v>0</v>
      </c>
      <c r="N506" s="5"/>
      <c r="O506" s="25"/>
    </row>
    <row r="507" spans="4:15" ht="12" customHeight="1">
      <c r="D507" s="18"/>
      <c r="E507" s="18"/>
      <c r="F507" s="18"/>
      <c r="G507" s="17"/>
      <c r="H507" s="17"/>
      <c r="I507" s="5"/>
      <c r="J507" s="5"/>
      <c r="K507" s="5"/>
      <c r="L507" s="26">
        <f>F497-I501+L494+J505</f>
        <v>157559.3081565307</v>
      </c>
      <c r="N507" s="5"/>
      <c r="O507" s="27"/>
    </row>
    <row r="508" spans="4:15" ht="12" customHeight="1">
      <c r="D508" s="18"/>
      <c r="E508" s="18"/>
      <c r="F508" s="18"/>
      <c r="G508" s="17"/>
      <c r="H508" s="17"/>
      <c r="I508" s="5"/>
      <c r="J508" s="5"/>
      <c r="K508" s="5"/>
      <c r="N508" s="17"/>
      <c r="O508" s="27"/>
    </row>
    <row r="509" spans="4:15" ht="12" customHeight="1">
      <c r="D509" s="18"/>
      <c r="E509" s="18"/>
      <c r="F509" s="18"/>
      <c r="G509" s="17"/>
      <c r="H509" s="17"/>
      <c r="I509" s="5"/>
      <c r="J509" s="5"/>
      <c r="K509" s="5"/>
      <c r="N509" s="17"/>
      <c r="O509" s="27"/>
    </row>
    <row r="510" spans="1:14" ht="12" customHeight="1">
      <c r="A510" s="4">
        <v>2005</v>
      </c>
      <c r="B510" s="4" t="s">
        <v>41</v>
      </c>
      <c r="C510" s="4" t="s">
        <v>11</v>
      </c>
      <c r="D510" s="4" t="s">
        <v>14</v>
      </c>
      <c r="E510" s="14">
        <v>1562</v>
      </c>
      <c r="F510" s="15">
        <f>($E$12/13)</f>
        <v>25938.615384615383</v>
      </c>
      <c r="H510" s="5"/>
      <c r="I510" s="5"/>
      <c r="J510" s="5"/>
      <c r="K510" s="5"/>
      <c r="N510" s="5"/>
    </row>
    <row r="511" spans="4:14" ht="12" customHeight="1">
      <c r="D511" s="18" t="s">
        <v>15</v>
      </c>
      <c r="E511" s="18">
        <v>1563</v>
      </c>
      <c r="F511" s="18"/>
      <c r="G511" s="20">
        <f>F510</f>
        <v>25938.615384615383</v>
      </c>
      <c r="H511" s="5"/>
      <c r="I511" s="5"/>
      <c r="J511" s="5"/>
      <c r="K511" s="5"/>
      <c r="N511" s="5"/>
    </row>
    <row r="512" spans="4:14" ht="12" customHeight="1">
      <c r="D512" s="18"/>
      <c r="E512" s="18"/>
      <c r="F512" s="18"/>
      <c r="G512" s="21"/>
      <c r="H512" s="30"/>
      <c r="I512" s="5"/>
      <c r="J512" s="5"/>
      <c r="K512" s="5"/>
      <c r="N512" s="5"/>
    </row>
    <row r="513" spans="3:14" ht="12" customHeight="1">
      <c r="C513" s="4" t="s">
        <v>12</v>
      </c>
      <c r="D513" s="4" t="s">
        <v>14</v>
      </c>
      <c r="E513" s="14">
        <v>1563</v>
      </c>
      <c r="F513" s="14"/>
      <c r="G513" s="17"/>
      <c r="H513" s="22">
        <v>30030.19</v>
      </c>
      <c r="I513" s="25"/>
      <c r="J513" s="25"/>
      <c r="K513" s="25"/>
      <c r="N513" s="5"/>
    </row>
    <row r="514" spans="4:14" ht="12" customHeight="1">
      <c r="D514" s="18" t="s">
        <v>15</v>
      </c>
      <c r="E514" s="4">
        <v>1562</v>
      </c>
      <c r="G514" s="17"/>
      <c r="H514" s="5"/>
      <c r="I514" s="27">
        <f>H513</f>
        <v>30030.19</v>
      </c>
      <c r="J514" s="27"/>
      <c r="K514" s="27"/>
      <c r="N514" s="5"/>
    </row>
    <row r="515" spans="4:14" ht="12" customHeight="1">
      <c r="D515" s="18"/>
      <c r="G515" s="17"/>
      <c r="H515" s="5"/>
      <c r="I515" s="27"/>
      <c r="J515" s="27"/>
      <c r="K515" s="27"/>
      <c r="N515" s="5"/>
    </row>
    <row r="516" spans="3:15" ht="12" customHeight="1">
      <c r="C516" s="4" t="s">
        <v>13</v>
      </c>
      <c r="D516" s="14" t="s">
        <v>36</v>
      </c>
      <c r="E516" s="14"/>
      <c r="F516" s="14"/>
      <c r="G516" s="17"/>
      <c r="H516" s="5"/>
      <c r="I516" s="5"/>
      <c r="J516" s="5"/>
      <c r="K516" s="5"/>
      <c r="N516" s="5">
        <f>L507*7.25%/12</f>
        <v>951.9208201123729</v>
      </c>
      <c r="O516" s="25">
        <f>O503+N516</f>
        <v>41097.97014367046</v>
      </c>
    </row>
    <row r="517" spans="4:15" ht="12" customHeight="1">
      <c r="D517" s="14"/>
      <c r="E517" s="14"/>
      <c r="F517" s="14"/>
      <c r="G517" s="17"/>
      <c r="H517" s="5"/>
      <c r="I517" s="5"/>
      <c r="J517" s="5"/>
      <c r="K517" s="5"/>
      <c r="N517" s="5"/>
      <c r="O517" s="25"/>
    </row>
    <row r="518" spans="3:15" ht="12" customHeight="1">
      <c r="C518" s="4" t="s">
        <v>29</v>
      </c>
      <c r="D518" s="14" t="s">
        <v>14</v>
      </c>
      <c r="E518" s="14">
        <v>1562</v>
      </c>
      <c r="F518" s="18"/>
      <c r="G518" s="17"/>
      <c r="H518" s="17"/>
      <c r="I518" s="5"/>
      <c r="J518" s="22"/>
      <c r="N518" s="5"/>
      <c r="O518" s="25"/>
    </row>
    <row r="519" spans="4:15" ht="12" customHeight="1">
      <c r="D519" s="18" t="s">
        <v>15</v>
      </c>
      <c r="E519" s="18">
        <v>1563</v>
      </c>
      <c r="F519" s="18"/>
      <c r="G519" s="17"/>
      <c r="H519" s="17"/>
      <c r="I519" s="5"/>
      <c r="J519" s="5"/>
      <c r="K519" s="30">
        <f>J518</f>
        <v>0</v>
      </c>
      <c r="N519" s="5"/>
      <c r="O519" s="25"/>
    </row>
    <row r="520" spans="4:15" ht="12" customHeight="1">
      <c r="D520" s="18"/>
      <c r="E520" s="18"/>
      <c r="F520" s="18"/>
      <c r="G520" s="17"/>
      <c r="H520" s="17"/>
      <c r="I520" s="5"/>
      <c r="J520" s="5"/>
      <c r="K520" s="5"/>
      <c r="L520" s="26">
        <f>F510-I514+L507+J518</f>
        <v>153467.73354114607</v>
      </c>
      <c r="N520" s="5"/>
      <c r="O520" s="27"/>
    </row>
    <row r="521" spans="4:15" ht="12" customHeight="1">
      <c r="D521" s="18"/>
      <c r="E521" s="18"/>
      <c r="F521" s="18"/>
      <c r="G521" s="17"/>
      <c r="H521" s="17"/>
      <c r="I521" s="5"/>
      <c r="J521" s="5"/>
      <c r="K521" s="5"/>
      <c r="N521" s="17"/>
      <c r="O521" s="27"/>
    </row>
    <row r="522" spans="4:15" ht="12" customHeight="1">
      <c r="D522" s="18"/>
      <c r="E522" s="18"/>
      <c r="F522" s="18"/>
      <c r="G522" s="17"/>
      <c r="H522" s="17"/>
      <c r="I522" s="5"/>
      <c r="J522" s="5"/>
      <c r="K522" s="5"/>
      <c r="N522" s="17"/>
      <c r="O522" s="27"/>
    </row>
    <row r="523" spans="1:14" ht="12" customHeight="1">
      <c r="A523" s="4">
        <v>2005</v>
      </c>
      <c r="B523" s="4" t="s">
        <v>40</v>
      </c>
      <c r="C523" s="4" t="s">
        <v>11</v>
      </c>
      <c r="D523" s="4" t="s">
        <v>14</v>
      </c>
      <c r="E523" s="14">
        <v>1562</v>
      </c>
      <c r="F523" s="15">
        <f>($E$12/13)</f>
        <v>25938.615384615383</v>
      </c>
      <c r="H523" s="5"/>
      <c r="I523" s="5"/>
      <c r="J523" s="5"/>
      <c r="K523" s="5"/>
      <c r="N523" s="5"/>
    </row>
    <row r="524" spans="4:14" ht="12" customHeight="1">
      <c r="D524" s="18" t="s">
        <v>15</v>
      </c>
      <c r="E524" s="18">
        <v>1563</v>
      </c>
      <c r="F524" s="18"/>
      <c r="G524" s="20">
        <f>F523</f>
        <v>25938.615384615383</v>
      </c>
      <c r="H524" s="5"/>
      <c r="I524" s="5"/>
      <c r="J524" s="5"/>
      <c r="K524" s="5"/>
      <c r="N524" s="5"/>
    </row>
    <row r="525" spans="4:14" ht="12" customHeight="1">
      <c r="D525" s="18"/>
      <c r="E525" s="18"/>
      <c r="F525" s="18"/>
      <c r="G525" s="21"/>
      <c r="H525" s="30"/>
      <c r="I525" s="5"/>
      <c r="J525" s="5"/>
      <c r="K525" s="5"/>
      <c r="N525" s="5"/>
    </row>
    <row r="526" spans="3:14" ht="12" customHeight="1">
      <c r="C526" s="4" t="s">
        <v>12</v>
      </c>
      <c r="D526" s="4" t="s">
        <v>14</v>
      </c>
      <c r="E526" s="14">
        <v>1563</v>
      </c>
      <c r="F526" s="14"/>
      <c r="G526" s="17"/>
      <c r="H526" s="22">
        <v>27051.51</v>
      </c>
      <c r="I526" s="25"/>
      <c r="J526" s="25"/>
      <c r="K526" s="25"/>
      <c r="N526" s="5"/>
    </row>
    <row r="527" spans="4:14" ht="12" customHeight="1">
      <c r="D527" s="18" t="s">
        <v>15</v>
      </c>
      <c r="E527" s="4">
        <v>1562</v>
      </c>
      <c r="G527" s="17"/>
      <c r="H527" s="5"/>
      <c r="I527" s="27">
        <f>H526</f>
        <v>27051.51</v>
      </c>
      <c r="J527" s="27"/>
      <c r="K527" s="27"/>
      <c r="N527" s="5"/>
    </row>
    <row r="528" spans="4:14" ht="12" customHeight="1">
      <c r="D528" s="18"/>
      <c r="G528" s="17"/>
      <c r="H528" s="5"/>
      <c r="I528" s="27"/>
      <c r="J528" s="27"/>
      <c r="K528" s="27"/>
      <c r="N528" s="5"/>
    </row>
    <row r="529" spans="3:15" ht="12" customHeight="1">
      <c r="C529" s="4" t="s">
        <v>13</v>
      </c>
      <c r="D529" s="14" t="s">
        <v>36</v>
      </c>
      <c r="E529" s="14"/>
      <c r="F529" s="14"/>
      <c r="G529" s="17"/>
      <c r="H529" s="5"/>
      <c r="I529" s="5"/>
      <c r="J529" s="5"/>
      <c r="K529" s="5"/>
      <c r="N529" s="5">
        <f>L520*7.25%/12</f>
        <v>927.2008901444241</v>
      </c>
      <c r="O529" s="25">
        <f>O516+N529</f>
        <v>42025.171033814884</v>
      </c>
    </row>
    <row r="530" spans="4:15" ht="12" customHeight="1">
      <c r="D530" s="14"/>
      <c r="E530" s="14"/>
      <c r="F530" s="14"/>
      <c r="G530" s="17"/>
      <c r="H530" s="5"/>
      <c r="I530" s="5"/>
      <c r="J530" s="5"/>
      <c r="K530" s="5"/>
      <c r="N530" s="5"/>
      <c r="O530" s="25"/>
    </row>
    <row r="531" spans="3:15" ht="12" customHeight="1">
      <c r="C531" s="4" t="s">
        <v>29</v>
      </c>
      <c r="D531" s="14" t="s">
        <v>14</v>
      </c>
      <c r="E531" s="14">
        <v>1562</v>
      </c>
      <c r="F531" s="18"/>
      <c r="G531" s="17"/>
      <c r="H531" s="17"/>
      <c r="I531" s="5"/>
      <c r="J531" s="22"/>
      <c r="N531" s="5"/>
      <c r="O531" s="25"/>
    </row>
    <row r="532" spans="4:15" ht="12" customHeight="1">
      <c r="D532" s="18" t="s">
        <v>15</v>
      </c>
      <c r="E532" s="18">
        <v>1563</v>
      </c>
      <c r="F532" s="18"/>
      <c r="G532" s="17"/>
      <c r="H532" s="17"/>
      <c r="I532" s="5"/>
      <c r="J532" s="5"/>
      <c r="K532" s="30">
        <f>J531</f>
        <v>0</v>
      </c>
      <c r="N532" s="5"/>
      <c r="O532" s="25"/>
    </row>
    <row r="533" spans="4:15" ht="12" customHeight="1">
      <c r="D533" s="18"/>
      <c r="E533" s="18"/>
      <c r="F533" s="18"/>
      <c r="G533" s="17"/>
      <c r="H533" s="17"/>
      <c r="I533" s="5"/>
      <c r="J533" s="5"/>
      <c r="K533" s="5"/>
      <c r="L533" s="26">
        <f>F523-I527+L520+J531</f>
        <v>152354.83892576146</v>
      </c>
      <c r="N533" s="5"/>
      <c r="O533" s="27"/>
    </row>
    <row r="534" spans="4:15" ht="12" customHeight="1">
      <c r="D534" s="18"/>
      <c r="E534" s="18"/>
      <c r="F534" s="18"/>
      <c r="G534" s="17"/>
      <c r="H534" s="17"/>
      <c r="I534" s="5"/>
      <c r="J534" s="5"/>
      <c r="K534" s="5"/>
      <c r="N534" s="17"/>
      <c r="O534" s="27"/>
    </row>
    <row r="535" spans="1:14" ht="12" customHeight="1">
      <c r="A535" s="4">
        <v>2005</v>
      </c>
      <c r="B535" s="4" t="s">
        <v>39</v>
      </c>
      <c r="C535" s="4" t="s">
        <v>11</v>
      </c>
      <c r="D535" s="4" t="s">
        <v>14</v>
      </c>
      <c r="E535" s="14">
        <v>1562</v>
      </c>
      <c r="F535" s="15">
        <f>($E$12/13)</f>
        <v>25938.615384615383</v>
      </c>
      <c r="H535" s="5"/>
      <c r="I535" s="5"/>
      <c r="J535" s="5"/>
      <c r="K535" s="5"/>
      <c r="N535" s="5"/>
    </row>
    <row r="536" spans="4:14" ht="12" customHeight="1">
      <c r="D536" s="18" t="s">
        <v>15</v>
      </c>
      <c r="E536" s="18">
        <v>1563</v>
      </c>
      <c r="F536" s="18"/>
      <c r="G536" s="20">
        <f>F535</f>
        <v>25938.615384615383</v>
      </c>
      <c r="H536" s="5"/>
      <c r="I536" s="5"/>
      <c r="J536" s="5"/>
      <c r="K536" s="5"/>
      <c r="N536" s="5"/>
    </row>
    <row r="537" spans="4:14" ht="12" customHeight="1">
      <c r="D537" s="18"/>
      <c r="E537" s="18"/>
      <c r="F537" s="18"/>
      <c r="G537" s="21"/>
      <c r="H537" s="30"/>
      <c r="I537" s="5"/>
      <c r="J537" s="5"/>
      <c r="K537" s="5"/>
      <c r="N537" s="5"/>
    </row>
    <row r="538" spans="3:14" ht="12" customHeight="1">
      <c r="C538" s="4" t="s">
        <v>12</v>
      </c>
      <c r="D538" s="4" t="s">
        <v>14</v>
      </c>
      <c r="E538" s="14">
        <v>1563</v>
      </c>
      <c r="F538" s="14"/>
      <c r="G538" s="17"/>
      <c r="H538" s="22">
        <v>22305.29</v>
      </c>
      <c r="I538" s="25"/>
      <c r="J538" s="25"/>
      <c r="K538" s="25"/>
      <c r="N538" s="5"/>
    </row>
    <row r="539" spans="4:14" ht="12" customHeight="1">
      <c r="D539" s="18" t="s">
        <v>15</v>
      </c>
      <c r="E539" s="4">
        <v>1562</v>
      </c>
      <c r="G539" s="17"/>
      <c r="H539" s="5"/>
      <c r="I539" s="27">
        <f>H538</f>
        <v>22305.29</v>
      </c>
      <c r="J539" s="27"/>
      <c r="K539" s="27"/>
      <c r="N539" s="5"/>
    </row>
    <row r="540" spans="4:14" ht="12" customHeight="1">
      <c r="D540" s="18"/>
      <c r="G540" s="17"/>
      <c r="H540" s="5"/>
      <c r="I540" s="27"/>
      <c r="J540" s="27"/>
      <c r="K540" s="27"/>
      <c r="N540" s="5"/>
    </row>
    <row r="541" spans="3:15" ht="12" customHeight="1">
      <c r="C541" s="4" t="s">
        <v>13</v>
      </c>
      <c r="D541" s="14" t="s">
        <v>36</v>
      </c>
      <c r="E541" s="14"/>
      <c r="F541" s="14"/>
      <c r="G541" s="17"/>
      <c r="H541" s="5"/>
      <c r="I541" s="5"/>
      <c r="J541" s="5"/>
      <c r="K541" s="5"/>
      <c r="N541" s="5">
        <f>L533*7.25%/12</f>
        <v>920.4771518431421</v>
      </c>
      <c r="O541" s="25">
        <f>O529+N541</f>
        <v>42945.64818565803</v>
      </c>
    </row>
    <row r="542" spans="4:15" ht="12" customHeight="1">
      <c r="D542" s="14"/>
      <c r="E542" s="14"/>
      <c r="F542" s="14"/>
      <c r="G542" s="17"/>
      <c r="H542" s="5"/>
      <c r="I542" s="5"/>
      <c r="J542" s="5"/>
      <c r="K542" s="5"/>
      <c r="N542" s="5"/>
      <c r="O542" s="25"/>
    </row>
    <row r="543" spans="3:15" ht="12" customHeight="1">
      <c r="C543" s="4" t="s">
        <v>29</v>
      </c>
      <c r="D543" s="14" t="s">
        <v>14</v>
      </c>
      <c r="E543" s="14">
        <v>1562</v>
      </c>
      <c r="F543" s="18"/>
      <c r="G543" s="17"/>
      <c r="H543" s="17"/>
      <c r="I543" s="5"/>
      <c r="J543" s="22"/>
      <c r="N543" s="5"/>
      <c r="O543" s="25"/>
    </row>
    <row r="544" spans="4:15" ht="12" customHeight="1">
      <c r="D544" s="18" t="s">
        <v>15</v>
      </c>
      <c r="E544" s="18">
        <v>1563</v>
      </c>
      <c r="F544" s="18"/>
      <c r="G544" s="17"/>
      <c r="H544" s="17"/>
      <c r="I544" s="5"/>
      <c r="J544" s="5"/>
      <c r="K544" s="30">
        <f>J543</f>
        <v>0</v>
      </c>
      <c r="N544" s="5"/>
      <c r="O544" s="25"/>
    </row>
    <row r="545" spans="4:15" ht="12" customHeight="1">
      <c r="D545" s="18"/>
      <c r="E545" s="18"/>
      <c r="F545" s="18"/>
      <c r="G545" s="17"/>
      <c r="H545" s="17"/>
      <c r="I545" s="5"/>
      <c r="J545" s="5"/>
      <c r="K545" s="5"/>
      <c r="L545" s="26">
        <f>F535-I539+L533+J543</f>
        <v>155988.16431037686</v>
      </c>
      <c r="N545" s="5"/>
      <c r="O545" s="27"/>
    </row>
    <row r="546" spans="4:15" ht="12" customHeight="1">
      <c r="D546" s="18"/>
      <c r="E546" s="18"/>
      <c r="F546" s="18"/>
      <c r="G546" s="17"/>
      <c r="H546" s="17"/>
      <c r="I546" s="5"/>
      <c r="J546" s="5"/>
      <c r="K546" s="5"/>
      <c r="N546" s="17"/>
      <c r="O546" s="27"/>
    </row>
    <row r="547" spans="1:14" ht="12" customHeight="1">
      <c r="A547" s="4">
        <v>2005</v>
      </c>
      <c r="B547" s="4" t="s">
        <v>38</v>
      </c>
      <c r="C547" s="4" t="s">
        <v>11</v>
      </c>
      <c r="D547" s="4" t="s">
        <v>14</v>
      </c>
      <c r="E547" s="14">
        <v>1562</v>
      </c>
      <c r="F547" s="15">
        <f>($E$12/13)</f>
        <v>25938.615384615383</v>
      </c>
      <c r="H547" s="5"/>
      <c r="I547" s="5"/>
      <c r="J547" s="5"/>
      <c r="K547" s="5"/>
      <c r="N547" s="5"/>
    </row>
    <row r="548" spans="4:14" ht="12" customHeight="1">
      <c r="D548" s="18" t="s">
        <v>15</v>
      </c>
      <c r="E548" s="18">
        <v>1563</v>
      </c>
      <c r="F548" s="18"/>
      <c r="G548" s="20">
        <f>F547</f>
        <v>25938.615384615383</v>
      </c>
      <c r="H548" s="5"/>
      <c r="I548" s="5"/>
      <c r="J548" s="5"/>
      <c r="K548" s="5"/>
      <c r="N548" s="5"/>
    </row>
    <row r="549" spans="4:14" ht="12" customHeight="1">
      <c r="D549" s="18"/>
      <c r="E549" s="18"/>
      <c r="F549" s="18"/>
      <c r="G549" s="21"/>
      <c r="H549" s="30"/>
      <c r="I549" s="5"/>
      <c r="J549" s="5"/>
      <c r="K549" s="5"/>
      <c r="N549" s="5"/>
    </row>
    <row r="550" spans="3:14" ht="12" customHeight="1">
      <c r="C550" s="4" t="s">
        <v>12</v>
      </c>
      <c r="D550" s="4" t="s">
        <v>14</v>
      </c>
      <c r="E550" s="14">
        <v>1563</v>
      </c>
      <c r="F550" s="14"/>
      <c r="G550" s="17"/>
      <c r="H550" s="22">
        <v>30034.88</v>
      </c>
      <c r="I550" s="25"/>
      <c r="J550" s="25"/>
      <c r="K550" s="25"/>
      <c r="N550" s="5"/>
    </row>
    <row r="551" spans="4:18" ht="12" customHeight="1">
      <c r="D551" s="18" t="s">
        <v>15</v>
      </c>
      <c r="E551" s="4">
        <v>1562</v>
      </c>
      <c r="G551" s="17"/>
      <c r="H551" s="5"/>
      <c r="I551" s="27">
        <f>H550</f>
        <v>30034.88</v>
      </c>
      <c r="J551" s="27"/>
      <c r="K551" s="27"/>
      <c r="N551" s="5"/>
      <c r="Q551" s="28">
        <f>SUM(F421:F550)</f>
        <v>325816.7884615384</v>
      </c>
      <c r="R551" s="28">
        <f>SUM(H422:H550)</f>
        <v>356848.3987665464</v>
      </c>
    </row>
    <row r="552" spans="4:14" ht="12" customHeight="1">
      <c r="D552" s="18"/>
      <c r="G552" s="17"/>
      <c r="H552" s="5"/>
      <c r="I552" s="27"/>
      <c r="J552" s="27"/>
      <c r="K552" s="27"/>
      <c r="N552" s="5"/>
    </row>
    <row r="553" spans="3:16" ht="12" customHeight="1">
      <c r="C553" s="4" t="s">
        <v>13</v>
      </c>
      <c r="D553" s="14" t="s">
        <v>36</v>
      </c>
      <c r="E553" s="14"/>
      <c r="F553" s="14"/>
      <c r="G553" s="17"/>
      <c r="H553" s="5"/>
      <c r="I553" s="5"/>
      <c r="J553" s="5"/>
      <c r="K553" s="5"/>
      <c r="N553" s="5">
        <f>L545*7.25%/12</f>
        <v>942.4284927085268</v>
      </c>
      <c r="O553" s="49">
        <f>O541+N553</f>
        <v>43888.07667836655</v>
      </c>
      <c r="P553" s="28">
        <f>SUM(N425:N553)</f>
        <v>10906.708003366552</v>
      </c>
    </row>
    <row r="554" spans="4:15" ht="12" customHeight="1">
      <c r="D554" s="14"/>
      <c r="E554" s="14"/>
      <c r="F554" s="14"/>
      <c r="G554" s="17"/>
      <c r="H554" s="5"/>
      <c r="I554" s="5"/>
      <c r="J554" s="5"/>
      <c r="K554" s="5"/>
      <c r="N554" s="5"/>
      <c r="O554" s="25"/>
    </row>
    <row r="555" spans="3:15" ht="12" customHeight="1">
      <c r="C555" s="4" t="s">
        <v>29</v>
      </c>
      <c r="D555" s="14" t="s">
        <v>14</v>
      </c>
      <c r="E555" s="14">
        <v>1562</v>
      </c>
      <c r="F555" s="18"/>
      <c r="G555" s="17"/>
      <c r="H555" s="17"/>
      <c r="I555" s="5"/>
      <c r="J555" s="22"/>
      <c r="N555" s="5"/>
      <c r="O555" s="25"/>
    </row>
    <row r="556" spans="4:15" ht="12" customHeight="1">
      <c r="D556" s="18" t="s">
        <v>15</v>
      </c>
      <c r="E556" s="18">
        <v>1563</v>
      </c>
      <c r="F556" s="18"/>
      <c r="G556" s="17"/>
      <c r="H556" s="17"/>
      <c r="I556" s="5"/>
      <c r="J556" s="5"/>
      <c r="K556" s="30">
        <f>J555</f>
        <v>0</v>
      </c>
      <c r="N556" s="5"/>
      <c r="O556" s="25"/>
    </row>
    <row r="557" spans="4:15" ht="12" customHeight="1">
      <c r="D557" s="18"/>
      <c r="E557" s="18"/>
      <c r="F557" s="18"/>
      <c r="G557" s="17"/>
      <c r="H557" s="17"/>
      <c r="I557" s="5"/>
      <c r="J557" s="5"/>
      <c r="K557" s="5"/>
      <c r="L557" s="26">
        <f>F547-I551+L545+J555</f>
        <v>151891.89969499223</v>
      </c>
      <c r="N557" s="34"/>
      <c r="O557" s="27"/>
    </row>
    <row r="558" spans="12:13" ht="12" customHeight="1">
      <c r="L558" s="30"/>
      <c r="M558" s="5"/>
    </row>
    <row r="559" spans="1:14" ht="12" customHeight="1">
      <c r="A559" s="4">
        <v>2006</v>
      </c>
      <c r="B559" s="4" t="s">
        <v>44</v>
      </c>
      <c r="C559" s="4" t="s">
        <v>11</v>
      </c>
      <c r="D559" s="4" t="s">
        <v>14</v>
      </c>
      <c r="E559" s="14">
        <v>1562</v>
      </c>
      <c r="F559" s="15">
        <f>($E$12/13)</f>
        <v>25938.615384615383</v>
      </c>
      <c r="H559" s="5"/>
      <c r="I559" s="5"/>
      <c r="J559" s="5"/>
      <c r="K559" s="5"/>
      <c r="N559" s="5"/>
    </row>
    <row r="560" spans="4:14" ht="12" customHeight="1">
      <c r="D560" s="18" t="s">
        <v>15</v>
      </c>
      <c r="E560" s="18">
        <v>1563</v>
      </c>
      <c r="F560" s="18"/>
      <c r="G560" s="20">
        <f>F559</f>
        <v>25938.615384615383</v>
      </c>
      <c r="H560" s="5"/>
      <c r="I560" s="5"/>
      <c r="J560" s="5"/>
      <c r="K560" s="5"/>
      <c r="N560" s="5"/>
    </row>
    <row r="561" spans="4:14" ht="12" customHeight="1">
      <c r="D561" s="18"/>
      <c r="E561" s="18"/>
      <c r="F561" s="18"/>
      <c r="G561" s="21"/>
      <c r="H561" s="30"/>
      <c r="I561" s="5"/>
      <c r="J561" s="5"/>
      <c r="K561" s="5"/>
      <c r="N561" s="5"/>
    </row>
    <row r="562" spans="3:14" ht="12" customHeight="1">
      <c r="C562" s="4" t="s">
        <v>12</v>
      </c>
      <c r="D562" s="4" t="s">
        <v>14</v>
      </c>
      <c r="E562" s="14">
        <v>1563</v>
      </c>
      <c r="F562" s="14"/>
      <c r="G562" s="17"/>
      <c r="H562" s="22">
        <v>27625.11</v>
      </c>
      <c r="I562" s="25"/>
      <c r="J562" s="25"/>
      <c r="K562" s="25"/>
      <c r="N562" s="5"/>
    </row>
    <row r="563" spans="4:14" ht="12" customHeight="1">
      <c r="D563" s="18" t="s">
        <v>15</v>
      </c>
      <c r="E563" s="4">
        <v>1562</v>
      </c>
      <c r="G563" s="17"/>
      <c r="H563" s="5"/>
      <c r="I563" s="27">
        <f>H562</f>
        <v>27625.11</v>
      </c>
      <c r="J563" s="27"/>
      <c r="K563" s="27"/>
      <c r="N563" s="5"/>
    </row>
    <row r="564" spans="4:14" ht="12" customHeight="1">
      <c r="D564" s="18"/>
      <c r="G564" s="17"/>
      <c r="H564" s="5"/>
      <c r="I564" s="27"/>
      <c r="J564" s="27"/>
      <c r="K564" s="27"/>
      <c r="N564" s="5"/>
    </row>
    <row r="565" spans="3:15" ht="12" customHeight="1">
      <c r="C565" s="4" t="s">
        <v>13</v>
      </c>
      <c r="D565" s="14" t="s">
        <v>36</v>
      </c>
      <c r="E565" s="14"/>
      <c r="F565" s="14"/>
      <c r="G565" s="17"/>
      <c r="H565" s="5"/>
      <c r="I565" s="5"/>
      <c r="J565" s="5"/>
      <c r="K565" s="5"/>
      <c r="N565" s="5">
        <f>L557*7.25%/12</f>
        <v>917.6802273239114</v>
      </c>
      <c r="O565" s="25">
        <f>O553+N565</f>
        <v>44805.75690569046</v>
      </c>
    </row>
    <row r="566" spans="4:15" ht="12" customHeight="1">
      <c r="D566" s="14"/>
      <c r="E566" s="14"/>
      <c r="F566" s="14"/>
      <c r="G566" s="17"/>
      <c r="H566" s="5"/>
      <c r="I566" s="5"/>
      <c r="J566" s="5"/>
      <c r="K566" s="5"/>
      <c r="N566" s="5"/>
      <c r="O566" s="25"/>
    </row>
    <row r="567" spans="3:15" ht="12" customHeight="1">
      <c r="C567" s="4" t="s">
        <v>29</v>
      </c>
      <c r="D567" s="14" t="s">
        <v>14</v>
      </c>
      <c r="E567" s="14">
        <v>1562</v>
      </c>
      <c r="F567" s="18"/>
      <c r="G567" s="17"/>
      <c r="H567" s="17"/>
      <c r="I567" s="5"/>
      <c r="J567" s="22"/>
      <c r="N567" s="5"/>
      <c r="O567" s="25"/>
    </row>
    <row r="568" spans="4:15" ht="12" customHeight="1">
      <c r="D568" s="18" t="s">
        <v>15</v>
      </c>
      <c r="E568" s="18">
        <v>1563</v>
      </c>
      <c r="F568" s="18"/>
      <c r="G568" s="17"/>
      <c r="H568" s="17"/>
      <c r="I568" s="5"/>
      <c r="J568" s="5"/>
      <c r="K568" s="30">
        <f>J567</f>
        <v>0</v>
      </c>
      <c r="N568" s="5"/>
      <c r="O568" s="25"/>
    </row>
    <row r="569" spans="4:15" ht="12" customHeight="1">
      <c r="D569" s="18"/>
      <c r="E569" s="18"/>
      <c r="F569" s="18"/>
      <c r="G569" s="17"/>
      <c r="H569" s="17"/>
      <c r="I569" s="5"/>
      <c r="J569" s="5"/>
      <c r="K569" s="5"/>
      <c r="L569" s="26">
        <f>F559-I563+L557+J567</f>
        <v>150205.40507960762</v>
      </c>
      <c r="N569" s="5"/>
      <c r="O569" s="27"/>
    </row>
    <row r="570" spans="12:13" ht="12" customHeight="1">
      <c r="L570" s="30"/>
      <c r="M570" s="5"/>
    </row>
    <row r="571" spans="1:14" ht="12" customHeight="1">
      <c r="A571" s="4">
        <v>2006</v>
      </c>
      <c r="B571" s="4" t="s">
        <v>45</v>
      </c>
      <c r="C571" s="4" t="s">
        <v>11</v>
      </c>
      <c r="D571" s="4" t="s">
        <v>14</v>
      </c>
      <c r="E571" s="14">
        <v>1562</v>
      </c>
      <c r="F571" s="15">
        <f>($E$12/13)</f>
        <v>25938.615384615383</v>
      </c>
      <c r="H571" s="5"/>
      <c r="I571" s="5"/>
      <c r="J571" s="5"/>
      <c r="K571" s="5"/>
      <c r="N571" s="5"/>
    </row>
    <row r="572" spans="4:14" ht="12" customHeight="1">
      <c r="D572" s="18" t="s">
        <v>15</v>
      </c>
      <c r="E572" s="18">
        <v>1563</v>
      </c>
      <c r="F572" s="18"/>
      <c r="G572" s="20">
        <f>F571</f>
        <v>25938.615384615383</v>
      </c>
      <c r="H572" s="5"/>
      <c r="I572" s="5"/>
      <c r="J572" s="5"/>
      <c r="K572" s="5"/>
      <c r="N572" s="5"/>
    </row>
    <row r="573" spans="4:14" ht="12" customHeight="1">
      <c r="D573" s="18"/>
      <c r="E573" s="18"/>
      <c r="F573" s="18"/>
      <c r="G573" s="21"/>
      <c r="H573" s="30"/>
      <c r="I573" s="5"/>
      <c r="J573" s="5"/>
      <c r="K573" s="5"/>
      <c r="N573" s="5"/>
    </row>
    <row r="574" spans="3:14" ht="12" customHeight="1">
      <c r="C574" s="4" t="s">
        <v>12</v>
      </c>
      <c r="D574" s="4" t="s">
        <v>14</v>
      </c>
      <c r="E574" s="14">
        <v>1563</v>
      </c>
      <c r="F574" s="14"/>
      <c r="G574" s="17"/>
      <c r="H574" s="22">
        <v>31552.72</v>
      </c>
      <c r="I574" s="25"/>
      <c r="J574" s="25"/>
      <c r="K574" s="25"/>
      <c r="N574" s="5"/>
    </row>
    <row r="575" spans="4:14" ht="12" customHeight="1">
      <c r="D575" s="18" t="s">
        <v>15</v>
      </c>
      <c r="E575" s="4">
        <v>1562</v>
      </c>
      <c r="G575" s="17"/>
      <c r="H575" s="5"/>
      <c r="I575" s="27">
        <f>H574</f>
        <v>31552.72</v>
      </c>
      <c r="J575" s="27"/>
      <c r="K575" s="27"/>
      <c r="N575" s="5"/>
    </row>
    <row r="576" spans="4:14" ht="12" customHeight="1">
      <c r="D576" s="18"/>
      <c r="G576" s="17"/>
      <c r="H576" s="5"/>
      <c r="I576" s="27"/>
      <c r="J576" s="27"/>
      <c r="K576" s="27"/>
      <c r="N576" s="5"/>
    </row>
    <row r="577" spans="3:15" ht="12" customHeight="1">
      <c r="C577" s="4" t="s">
        <v>13</v>
      </c>
      <c r="D577" s="14" t="s">
        <v>36</v>
      </c>
      <c r="E577" s="14"/>
      <c r="F577" s="14"/>
      <c r="G577" s="17"/>
      <c r="H577" s="5"/>
      <c r="I577" s="5"/>
      <c r="J577" s="5"/>
      <c r="K577" s="5"/>
      <c r="N577" s="5">
        <f>L569*7.25%/12</f>
        <v>907.4909890226294</v>
      </c>
      <c r="O577" s="25">
        <f>O565+N577</f>
        <v>45713.24789471309</v>
      </c>
    </row>
    <row r="578" spans="4:15" ht="12" customHeight="1">
      <c r="D578" s="14"/>
      <c r="E578" s="14"/>
      <c r="F578" s="14"/>
      <c r="G578" s="17"/>
      <c r="H578" s="5"/>
      <c r="I578" s="5"/>
      <c r="J578" s="5"/>
      <c r="K578" s="5"/>
      <c r="N578" s="5"/>
      <c r="O578" s="25"/>
    </row>
    <row r="579" spans="3:15" ht="12" customHeight="1">
      <c r="C579" s="4" t="s">
        <v>29</v>
      </c>
      <c r="D579" s="14" t="s">
        <v>14</v>
      </c>
      <c r="E579" s="14">
        <v>1562</v>
      </c>
      <c r="F579" s="18"/>
      <c r="G579" s="17"/>
      <c r="H579" s="17"/>
      <c r="I579" s="5"/>
      <c r="J579" s="22"/>
      <c r="N579" s="5"/>
      <c r="O579" s="25"/>
    </row>
    <row r="580" spans="4:15" ht="12" customHeight="1">
      <c r="D580" s="18" t="s">
        <v>15</v>
      </c>
      <c r="E580" s="18">
        <v>1563</v>
      </c>
      <c r="F580" s="18"/>
      <c r="G580" s="17"/>
      <c r="H580" s="17"/>
      <c r="I580" s="5"/>
      <c r="J580" s="5"/>
      <c r="K580" s="30">
        <f>J579</f>
        <v>0</v>
      </c>
      <c r="N580" s="5"/>
      <c r="O580" s="25"/>
    </row>
    <row r="581" spans="4:15" ht="12" customHeight="1">
      <c r="D581" s="18"/>
      <c r="E581" s="18"/>
      <c r="F581" s="18"/>
      <c r="G581" s="17"/>
      <c r="H581" s="17"/>
      <c r="I581" s="5"/>
      <c r="J581" s="5"/>
      <c r="K581" s="5"/>
      <c r="L581" s="26">
        <f>F571-I575+L569+J579</f>
        <v>144591.300464223</v>
      </c>
      <c r="N581" s="5"/>
      <c r="O581" s="27"/>
    </row>
    <row r="582" spans="12:13" ht="12" customHeight="1">
      <c r="L582" s="30"/>
      <c r="M582" s="5"/>
    </row>
    <row r="583" spans="1:14" ht="12" customHeight="1">
      <c r="A583" s="4">
        <v>2006</v>
      </c>
      <c r="B583" s="4" t="s">
        <v>46</v>
      </c>
      <c r="C583" s="4" t="s">
        <v>11</v>
      </c>
      <c r="D583" s="4" t="s">
        <v>14</v>
      </c>
      <c r="E583" s="14">
        <v>1562</v>
      </c>
      <c r="F583" s="15">
        <f>($E$12/13)</f>
        <v>25938.615384615383</v>
      </c>
      <c r="H583" s="5"/>
      <c r="I583" s="5"/>
      <c r="J583" s="5"/>
      <c r="K583" s="5"/>
      <c r="N583" s="5"/>
    </row>
    <row r="584" spans="4:14" ht="12" customHeight="1">
      <c r="D584" s="18" t="s">
        <v>15</v>
      </c>
      <c r="E584" s="18">
        <v>1563</v>
      </c>
      <c r="F584" s="18"/>
      <c r="G584" s="20">
        <f>F583</f>
        <v>25938.615384615383</v>
      </c>
      <c r="H584" s="5"/>
      <c r="I584" s="5"/>
      <c r="J584" s="5"/>
      <c r="K584" s="5"/>
      <c r="N584" s="5"/>
    </row>
    <row r="585" spans="4:14" ht="12" customHeight="1">
      <c r="D585" s="18"/>
      <c r="E585" s="18"/>
      <c r="F585" s="18"/>
      <c r="G585" s="21"/>
      <c r="H585" s="30"/>
      <c r="I585" s="5"/>
      <c r="J585" s="5"/>
      <c r="K585" s="5"/>
      <c r="N585" s="5"/>
    </row>
    <row r="586" spans="3:14" ht="12" customHeight="1">
      <c r="C586" s="4" t="s">
        <v>12</v>
      </c>
      <c r="D586" s="4" t="s">
        <v>14</v>
      </c>
      <c r="E586" s="14">
        <v>1563</v>
      </c>
      <c r="F586" s="14"/>
      <c r="G586" s="17"/>
      <c r="H586" s="22">
        <v>33622.07</v>
      </c>
      <c r="I586" s="25"/>
      <c r="J586" s="25"/>
      <c r="K586" s="25"/>
      <c r="N586" s="5"/>
    </row>
    <row r="587" spans="4:14" ht="12" customHeight="1">
      <c r="D587" s="18" t="s">
        <v>15</v>
      </c>
      <c r="E587" s="4">
        <v>1562</v>
      </c>
      <c r="G587" s="17"/>
      <c r="H587" s="5"/>
      <c r="I587" s="27">
        <f>H586</f>
        <v>33622.07</v>
      </c>
      <c r="J587" s="27"/>
      <c r="K587" s="27"/>
      <c r="N587" s="5"/>
    </row>
    <row r="588" spans="4:14" ht="12" customHeight="1">
      <c r="D588" s="18"/>
      <c r="G588" s="17"/>
      <c r="H588" s="5"/>
      <c r="I588" s="27"/>
      <c r="J588" s="27"/>
      <c r="K588" s="27"/>
      <c r="N588" s="5"/>
    </row>
    <row r="589" spans="3:15" ht="12" customHeight="1">
      <c r="C589" s="4" t="s">
        <v>13</v>
      </c>
      <c r="D589" s="14" t="s">
        <v>36</v>
      </c>
      <c r="E589" s="14"/>
      <c r="F589" s="14"/>
      <c r="G589" s="17"/>
      <c r="H589" s="5"/>
      <c r="I589" s="5"/>
      <c r="J589" s="5"/>
      <c r="K589" s="5"/>
      <c r="N589" s="5">
        <f>L581*7.25%/12</f>
        <v>873.5724403046805</v>
      </c>
      <c r="O589" s="25">
        <f>O577+N589</f>
        <v>46586.820335017765</v>
      </c>
    </row>
    <row r="590" spans="4:15" ht="12" customHeight="1">
      <c r="D590" s="14"/>
      <c r="E590" s="14"/>
      <c r="F590" s="14"/>
      <c r="G590" s="17"/>
      <c r="H590" s="5"/>
      <c r="I590" s="5"/>
      <c r="J590" s="5"/>
      <c r="K590" s="5"/>
      <c r="N590" s="5"/>
      <c r="O590" s="25"/>
    </row>
    <row r="591" spans="3:15" ht="12" customHeight="1">
      <c r="C591" s="4" t="s">
        <v>29</v>
      </c>
      <c r="D591" s="14" t="s">
        <v>14</v>
      </c>
      <c r="E591" s="14">
        <v>1562</v>
      </c>
      <c r="F591" s="18"/>
      <c r="G591" s="17"/>
      <c r="H591" s="17"/>
      <c r="I591" s="5"/>
      <c r="J591" s="22"/>
      <c r="N591" s="5"/>
      <c r="O591" s="25"/>
    </row>
    <row r="592" spans="4:15" ht="12" customHeight="1">
      <c r="D592" s="18" t="s">
        <v>15</v>
      </c>
      <c r="E592" s="18">
        <v>1563</v>
      </c>
      <c r="F592" s="18"/>
      <c r="G592" s="17"/>
      <c r="H592" s="17"/>
      <c r="I592" s="5"/>
      <c r="J592" s="5"/>
      <c r="K592" s="30">
        <f>J591</f>
        <v>0</v>
      </c>
      <c r="N592" s="5"/>
      <c r="O592" s="25"/>
    </row>
    <row r="593" spans="4:15" ht="12" customHeight="1">
      <c r="D593" s="18"/>
      <c r="E593" s="18"/>
      <c r="F593" s="18"/>
      <c r="G593" s="17"/>
      <c r="H593" s="17"/>
      <c r="I593" s="5"/>
      <c r="J593" s="5"/>
      <c r="K593" s="5"/>
      <c r="L593" s="26">
        <f>F583-I587+L581+J591</f>
        <v>136907.8458488384</v>
      </c>
      <c r="N593" s="5"/>
      <c r="O593" s="27"/>
    </row>
    <row r="594" spans="12:13" ht="12" customHeight="1">
      <c r="L594" s="30"/>
      <c r="M594" s="5"/>
    </row>
    <row r="595" spans="1:14" ht="12" customHeight="1">
      <c r="A595" s="4">
        <v>2006</v>
      </c>
      <c r="B595" s="4" t="s">
        <v>47</v>
      </c>
      <c r="C595" s="4" t="s">
        <v>11</v>
      </c>
      <c r="D595" s="4" t="s">
        <v>14</v>
      </c>
      <c r="E595" s="14">
        <v>1562</v>
      </c>
      <c r="F595" s="15">
        <f>($E$12/13)</f>
        <v>25938.615384615383</v>
      </c>
      <c r="H595" s="5"/>
      <c r="I595" s="5"/>
      <c r="J595" s="5"/>
      <c r="K595" s="5"/>
      <c r="N595" s="5"/>
    </row>
    <row r="596" spans="4:14" ht="12" customHeight="1">
      <c r="D596" s="18" t="s">
        <v>15</v>
      </c>
      <c r="E596" s="18">
        <v>1563</v>
      </c>
      <c r="F596" s="18"/>
      <c r="G596" s="20">
        <f>F595</f>
        <v>25938.615384615383</v>
      </c>
      <c r="H596" s="5"/>
      <c r="I596" s="5"/>
      <c r="J596" s="5"/>
      <c r="K596" s="5"/>
      <c r="N596" s="5"/>
    </row>
    <row r="597" spans="4:14" ht="12" customHeight="1">
      <c r="D597" s="18"/>
      <c r="E597" s="18"/>
      <c r="F597" s="18"/>
      <c r="G597" s="21"/>
      <c r="H597" s="30"/>
      <c r="I597" s="5"/>
      <c r="J597" s="5"/>
      <c r="K597" s="5"/>
      <c r="N597" s="5"/>
    </row>
    <row r="598" spans="3:14" ht="12" customHeight="1">
      <c r="C598" s="4" t="s">
        <v>12</v>
      </c>
      <c r="D598" s="4" t="s">
        <v>14</v>
      </c>
      <c r="E598" s="14">
        <v>1563</v>
      </c>
      <c r="F598" s="14"/>
      <c r="G598" s="17"/>
      <c r="H598" s="22">
        <v>30676.58</v>
      </c>
      <c r="I598" s="25"/>
      <c r="J598" s="25"/>
      <c r="K598" s="25"/>
      <c r="N598" s="5"/>
    </row>
    <row r="599" spans="4:14" ht="12" customHeight="1">
      <c r="D599" s="18" t="s">
        <v>15</v>
      </c>
      <c r="E599" s="4">
        <v>1562</v>
      </c>
      <c r="G599" s="17"/>
      <c r="H599" s="5"/>
      <c r="I599" s="27">
        <f>H598</f>
        <v>30676.58</v>
      </c>
      <c r="J599" s="27"/>
      <c r="K599" s="27"/>
      <c r="N599" s="5"/>
    </row>
    <row r="600" spans="4:14" ht="12" customHeight="1">
      <c r="D600" s="18"/>
      <c r="G600" s="17"/>
      <c r="H600" s="5"/>
      <c r="I600" s="27"/>
      <c r="J600" s="27"/>
      <c r="K600" s="27"/>
      <c r="N600" s="5"/>
    </row>
    <row r="601" spans="3:15" ht="12" customHeight="1">
      <c r="C601" s="4" t="s">
        <v>13</v>
      </c>
      <c r="D601" s="14" t="s">
        <v>36</v>
      </c>
      <c r="E601" s="14"/>
      <c r="F601" s="14"/>
      <c r="G601" s="17"/>
      <c r="H601" s="5"/>
      <c r="I601" s="5"/>
      <c r="J601" s="5"/>
      <c r="K601" s="5"/>
      <c r="N601" s="5">
        <f>L593*7.25%/12</f>
        <v>827.1515686700653</v>
      </c>
      <c r="O601" s="25">
        <f>O589+N601</f>
        <v>47413.97190368783</v>
      </c>
    </row>
    <row r="602" spans="4:15" ht="12" customHeight="1">
      <c r="D602" s="14"/>
      <c r="E602" s="14"/>
      <c r="F602" s="14"/>
      <c r="G602" s="17"/>
      <c r="H602" s="5"/>
      <c r="I602" s="5"/>
      <c r="J602" s="5"/>
      <c r="K602" s="5"/>
      <c r="N602" s="5"/>
      <c r="O602" s="25"/>
    </row>
    <row r="603" spans="3:15" ht="12" customHeight="1">
      <c r="C603" s="4" t="s">
        <v>29</v>
      </c>
      <c r="D603" s="14" t="s">
        <v>14</v>
      </c>
      <c r="E603" s="14">
        <v>1562</v>
      </c>
      <c r="F603" s="18"/>
      <c r="G603" s="17"/>
      <c r="H603" s="17"/>
      <c r="I603" s="5"/>
      <c r="J603" s="22"/>
      <c r="N603" s="5"/>
      <c r="O603" s="25"/>
    </row>
    <row r="604" spans="4:15" ht="12" customHeight="1">
      <c r="D604" s="18" t="s">
        <v>15</v>
      </c>
      <c r="E604" s="18">
        <v>1563</v>
      </c>
      <c r="F604" s="18"/>
      <c r="G604" s="17"/>
      <c r="H604" s="17"/>
      <c r="I604" s="5"/>
      <c r="J604" s="5"/>
      <c r="K604" s="30">
        <f>J603</f>
        <v>0</v>
      </c>
      <c r="N604" s="5"/>
      <c r="O604" s="25"/>
    </row>
    <row r="605" spans="4:15" ht="12" customHeight="1">
      <c r="D605" s="18"/>
      <c r="E605" s="18"/>
      <c r="F605" s="18"/>
      <c r="G605" s="17"/>
      <c r="H605" s="17"/>
      <c r="I605" s="5"/>
      <c r="J605" s="5"/>
      <c r="K605" s="5"/>
      <c r="L605" s="26">
        <f>F595-I599+L593+J603</f>
        <v>132169.88123345378</v>
      </c>
      <c r="N605" s="34"/>
      <c r="O605" s="27"/>
    </row>
    <row r="606" spans="4:15" ht="12" customHeight="1">
      <c r="D606" s="18"/>
      <c r="E606" s="18"/>
      <c r="F606" s="18"/>
      <c r="G606" s="17"/>
      <c r="H606" s="17"/>
      <c r="I606" s="5"/>
      <c r="J606" s="5"/>
      <c r="K606" s="5"/>
      <c r="L606" s="30"/>
      <c r="N606" s="5"/>
      <c r="O606" s="27"/>
    </row>
    <row r="607" spans="1:14" ht="12" customHeight="1">
      <c r="A607" s="4">
        <v>2006</v>
      </c>
      <c r="B607" s="4" t="s">
        <v>23</v>
      </c>
      <c r="C607" s="4" t="s">
        <v>11</v>
      </c>
      <c r="D607" s="4" t="s">
        <v>14</v>
      </c>
      <c r="E607" s="14">
        <v>1562</v>
      </c>
      <c r="F607" s="15"/>
      <c r="H607" s="5"/>
      <c r="I607" s="5"/>
      <c r="J607" s="5"/>
      <c r="K607" s="5"/>
      <c r="N607" s="5"/>
    </row>
    <row r="608" spans="4:14" ht="12" customHeight="1">
      <c r="D608" s="18" t="s">
        <v>15</v>
      </c>
      <c r="E608" s="18">
        <v>1563</v>
      </c>
      <c r="F608" s="18"/>
      <c r="G608" s="20">
        <f>F607</f>
        <v>0</v>
      </c>
      <c r="H608" s="5"/>
      <c r="I608" s="5"/>
      <c r="J608" s="5"/>
      <c r="K608" s="5"/>
      <c r="N608" s="5"/>
    </row>
    <row r="609" spans="4:14" ht="12" customHeight="1">
      <c r="D609" s="18"/>
      <c r="E609" s="18"/>
      <c r="F609" s="18"/>
      <c r="G609" s="21"/>
      <c r="H609" s="30"/>
      <c r="I609" s="5"/>
      <c r="J609" s="5"/>
      <c r="K609" s="5"/>
      <c r="N609" s="5"/>
    </row>
    <row r="610" spans="3:14" ht="12" customHeight="1">
      <c r="C610" s="4" t="s">
        <v>12</v>
      </c>
      <c r="D610" s="4" t="s">
        <v>14</v>
      </c>
      <c r="E610" s="14">
        <v>1563</v>
      </c>
      <c r="F610" s="14"/>
      <c r="G610" s="17"/>
      <c r="H610" s="22">
        <f>-'[1]Carrying Charges'!$D$11</f>
        <v>21675.15</v>
      </c>
      <c r="I610" s="25"/>
      <c r="J610" s="25"/>
      <c r="K610" s="25"/>
      <c r="N610" s="5"/>
    </row>
    <row r="611" spans="4:14" ht="12" customHeight="1">
      <c r="D611" s="18" t="s">
        <v>15</v>
      </c>
      <c r="E611" s="4">
        <v>1562</v>
      </c>
      <c r="G611" s="17"/>
      <c r="H611" s="5"/>
      <c r="I611" s="27">
        <f>H610</f>
        <v>21675.15</v>
      </c>
      <c r="J611" s="27"/>
      <c r="K611" s="27"/>
      <c r="N611" s="5"/>
    </row>
    <row r="612" spans="4:14" ht="12" customHeight="1">
      <c r="D612" s="18"/>
      <c r="G612" s="17"/>
      <c r="H612" s="5"/>
      <c r="I612" s="27"/>
      <c r="J612" s="27"/>
      <c r="K612" s="27"/>
      <c r="N612" s="5"/>
    </row>
    <row r="613" spans="3:15" ht="12" customHeight="1">
      <c r="C613" s="4" t="s">
        <v>13</v>
      </c>
      <c r="D613" s="14" t="s">
        <v>36</v>
      </c>
      <c r="E613" s="14"/>
      <c r="F613" s="14"/>
      <c r="G613" s="17"/>
      <c r="H613" s="5"/>
      <c r="I613" s="5"/>
      <c r="J613" s="5"/>
      <c r="K613" s="5"/>
      <c r="N613" s="5">
        <f>L605*4.15%/12</f>
        <v>457.087505932361</v>
      </c>
      <c r="O613" s="25">
        <f>O601+N613</f>
        <v>47871.05940962019</v>
      </c>
    </row>
    <row r="614" spans="4:15" ht="12" customHeight="1">
      <c r="D614" s="14"/>
      <c r="E614" s="14"/>
      <c r="F614" s="14"/>
      <c r="G614" s="17"/>
      <c r="H614" s="5"/>
      <c r="I614" s="5"/>
      <c r="J614" s="5"/>
      <c r="K614" s="5"/>
      <c r="N614" s="5"/>
      <c r="O614" s="25"/>
    </row>
    <row r="615" spans="3:15" ht="12" customHeight="1">
      <c r="C615" s="4" t="s">
        <v>29</v>
      </c>
      <c r="D615" s="14" t="s">
        <v>14</v>
      </c>
      <c r="E615" s="14">
        <v>1562</v>
      </c>
      <c r="F615" s="18"/>
      <c r="G615" s="17"/>
      <c r="H615" s="17"/>
      <c r="I615" s="5"/>
      <c r="J615" s="22"/>
      <c r="N615" s="5"/>
      <c r="O615" s="25"/>
    </row>
    <row r="616" spans="4:15" ht="12" customHeight="1">
      <c r="D616" s="18" t="s">
        <v>15</v>
      </c>
      <c r="E616" s="18">
        <v>1563</v>
      </c>
      <c r="F616" s="18"/>
      <c r="G616" s="17"/>
      <c r="H616" s="17"/>
      <c r="I616" s="5"/>
      <c r="J616" s="5"/>
      <c r="K616" s="30">
        <f>J615</f>
        <v>0</v>
      </c>
      <c r="N616" s="5"/>
      <c r="O616" s="25"/>
    </row>
    <row r="617" spans="4:15" ht="12" customHeight="1">
      <c r="D617" s="18"/>
      <c r="E617" s="18"/>
      <c r="F617" s="18"/>
      <c r="G617" s="17"/>
      <c r="H617" s="17"/>
      <c r="I617" s="5"/>
      <c r="J617" s="5"/>
      <c r="K617" s="5"/>
      <c r="L617" s="26">
        <f>F607-I611+L605+J615</f>
        <v>110494.73123345379</v>
      </c>
      <c r="N617" s="5"/>
      <c r="O617" s="27"/>
    </row>
    <row r="618" spans="4:15" ht="12" customHeight="1">
      <c r="D618" s="18"/>
      <c r="E618" s="18"/>
      <c r="F618" s="18"/>
      <c r="G618" s="17"/>
      <c r="H618" s="17"/>
      <c r="I618" s="5"/>
      <c r="J618" s="5"/>
      <c r="K618" s="5"/>
      <c r="L618" s="30"/>
      <c r="N618" s="5"/>
      <c r="O618" s="27"/>
    </row>
    <row r="619" spans="1:14" ht="12" customHeight="1">
      <c r="A619" s="4">
        <v>2006</v>
      </c>
      <c r="B619" s="4" t="s">
        <v>48</v>
      </c>
      <c r="C619" s="4" t="s">
        <v>11</v>
      </c>
      <c r="D619" s="4" t="s">
        <v>14</v>
      </c>
      <c r="E619" s="14">
        <v>1562</v>
      </c>
      <c r="F619" s="15"/>
      <c r="H619" s="5"/>
      <c r="I619" s="5"/>
      <c r="J619" s="5"/>
      <c r="K619" s="5"/>
      <c r="N619" s="5"/>
    </row>
    <row r="620" spans="4:14" ht="12" customHeight="1">
      <c r="D620" s="18" t="s">
        <v>15</v>
      </c>
      <c r="E620" s="18">
        <v>1563</v>
      </c>
      <c r="F620" s="18"/>
      <c r="G620" s="20">
        <f>F619</f>
        <v>0</v>
      </c>
      <c r="H620" s="5"/>
      <c r="I620" s="5"/>
      <c r="J620" s="5"/>
      <c r="K620" s="5"/>
      <c r="N620" s="5"/>
    </row>
    <row r="621" spans="4:14" ht="12" customHeight="1">
      <c r="D621" s="18"/>
      <c r="E621" s="18"/>
      <c r="F621" s="18"/>
      <c r="G621" s="21"/>
      <c r="H621" s="30"/>
      <c r="I621" s="5"/>
      <c r="J621" s="5"/>
      <c r="K621" s="5"/>
      <c r="N621" s="5"/>
    </row>
    <row r="622" spans="3:14" ht="12" customHeight="1">
      <c r="C622" s="4" t="s">
        <v>12</v>
      </c>
      <c r="D622" s="4" t="s">
        <v>14</v>
      </c>
      <c r="E622" s="14">
        <v>1563</v>
      </c>
      <c r="F622" s="14"/>
      <c r="G622" s="17"/>
      <c r="H622" s="22">
        <f>-'[1]Carrying Charges'!$E$11</f>
        <v>2372.4233581685494</v>
      </c>
      <c r="I622" s="25"/>
      <c r="J622" s="25"/>
      <c r="K622" s="25"/>
      <c r="N622" s="5"/>
    </row>
    <row r="623" spans="4:14" ht="12" customHeight="1">
      <c r="D623" s="18" t="s">
        <v>15</v>
      </c>
      <c r="E623" s="4">
        <v>1562</v>
      </c>
      <c r="G623" s="17"/>
      <c r="H623" s="5"/>
      <c r="I623" s="27">
        <f>H622</f>
        <v>2372.4233581685494</v>
      </c>
      <c r="J623" s="27"/>
      <c r="K623" s="27"/>
      <c r="N623" s="5"/>
    </row>
    <row r="624" spans="4:14" ht="12" customHeight="1">
      <c r="D624" s="18"/>
      <c r="G624" s="17"/>
      <c r="H624" s="5"/>
      <c r="I624" s="27"/>
      <c r="J624" s="27"/>
      <c r="K624" s="27"/>
      <c r="N624" s="5"/>
    </row>
    <row r="625" spans="3:15" ht="12" customHeight="1">
      <c r="C625" s="4" t="s">
        <v>13</v>
      </c>
      <c r="D625" s="14" t="s">
        <v>36</v>
      </c>
      <c r="E625" s="14"/>
      <c r="F625" s="14"/>
      <c r="G625" s="17"/>
      <c r="H625" s="5"/>
      <c r="I625" s="5"/>
      <c r="J625" s="5"/>
      <c r="K625" s="5"/>
      <c r="N625" s="5">
        <f>L617*4.15%/12</f>
        <v>382.127612182361</v>
      </c>
      <c r="O625" s="25">
        <f>O613+N625</f>
        <v>48253.18702180255</v>
      </c>
    </row>
    <row r="626" spans="4:15" ht="12" customHeight="1">
      <c r="D626" s="14"/>
      <c r="E626" s="14"/>
      <c r="F626" s="14"/>
      <c r="G626" s="17"/>
      <c r="H626" s="5"/>
      <c r="I626" s="5"/>
      <c r="J626" s="5"/>
      <c r="K626" s="5"/>
      <c r="N626" s="5"/>
      <c r="O626" s="25"/>
    </row>
    <row r="627" spans="3:15" ht="12" customHeight="1">
      <c r="C627" s="29" t="s">
        <v>29</v>
      </c>
      <c r="D627" s="14" t="s">
        <v>14</v>
      </c>
      <c r="E627" s="33">
        <v>1562</v>
      </c>
      <c r="F627" s="18"/>
      <c r="G627" s="17"/>
      <c r="H627" s="17"/>
      <c r="I627" s="5"/>
      <c r="J627" s="22">
        <v>110529</v>
      </c>
      <c r="N627" s="5"/>
      <c r="O627" s="25"/>
    </row>
    <row r="628" spans="4:18" ht="12" customHeight="1">
      <c r="D628" s="18" t="s">
        <v>15</v>
      </c>
      <c r="E628" s="32">
        <v>1563</v>
      </c>
      <c r="F628" s="18"/>
      <c r="G628" s="17"/>
      <c r="H628" s="17"/>
      <c r="I628" s="5"/>
      <c r="J628" s="5"/>
      <c r="K628" s="30">
        <f>J627</f>
        <v>110529</v>
      </c>
      <c r="N628" s="5"/>
      <c r="O628" s="25"/>
      <c r="Q628" s="31">
        <f>SUM(F559:F624)</f>
        <v>103754.46153846153</v>
      </c>
      <c r="R628" s="5">
        <f>SUM(H557:H623)</f>
        <v>147524.05335816854</v>
      </c>
    </row>
    <row r="629" spans="4:15" ht="12" customHeight="1" thickBot="1">
      <c r="D629" s="18"/>
      <c r="E629" s="18"/>
      <c r="F629" s="18"/>
      <c r="G629" s="17"/>
      <c r="H629" s="17"/>
      <c r="I629" s="5"/>
      <c r="J629" s="5"/>
      <c r="K629" s="5"/>
      <c r="L629" s="26">
        <f>F619-I623+L617+J627</f>
        <v>218651.30787528522</v>
      </c>
      <c r="N629" s="35">
        <f>O625+L629</f>
        <v>266904.49489708774</v>
      </c>
      <c r="O629" s="27"/>
    </row>
    <row r="630" spans="4:15" ht="12" customHeight="1" thickTop="1">
      <c r="D630" s="18"/>
      <c r="E630" s="18"/>
      <c r="F630" s="18"/>
      <c r="G630" s="17"/>
      <c r="H630" s="17"/>
      <c r="I630" s="5"/>
      <c r="J630" s="5"/>
      <c r="K630" s="5"/>
      <c r="L630" s="30"/>
      <c r="N630" s="5"/>
      <c r="O630" s="27"/>
    </row>
    <row r="631" spans="4:15" ht="12" customHeight="1">
      <c r="D631" s="18"/>
      <c r="E631" s="18"/>
      <c r="F631" s="18"/>
      <c r="G631" s="17"/>
      <c r="H631" s="17"/>
      <c r="I631" s="5"/>
      <c r="J631" s="5"/>
      <c r="K631" s="5"/>
      <c r="L631" s="30"/>
      <c r="N631" s="5"/>
      <c r="O631" s="27"/>
    </row>
    <row r="634" spans="6:18" ht="12" customHeight="1" thickBot="1">
      <c r="F634" s="36">
        <f aca="true" t="shared" si="0" ref="F634:K634">SUM(F24:F632)</f>
        <v>1842287.7500000016</v>
      </c>
      <c r="G634" s="36">
        <f t="shared" si="0"/>
        <v>1842287.7500000016</v>
      </c>
      <c r="H634" s="36">
        <f t="shared" si="0"/>
        <v>1875876.4421247148</v>
      </c>
      <c r="I634" s="36">
        <f t="shared" si="0"/>
        <v>1875876.4421247148</v>
      </c>
      <c r="J634" s="36">
        <f t="shared" si="0"/>
        <v>252240</v>
      </c>
      <c r="K634" s="36">
        <f t="shared" si="0"/>
        <v>252240</v>
      </c>
      <c r="N634" s="37"/>
      <c r="Q634" s="31">
        <f>SUM(Q18:Q632)</f>
        <v>1842287.75</v>
      </c>
      <c r="R634" s="31">
        <f>SUM(R18:R632)</f>
        <v>1875876.4421247148</v>
      </c>
    </row>
    <row r="635" ht="12" customHeight="1" thickTop="1">
      <c r="K635" s="28"/>
    </row>
    <row r="636" ht="12" customHeight="1">
      <c r="N636" s="38"/>
    </row>
    <row r="637" spans="12:14" ht="12" customHeight="1">
      <c r="L637" s="28"/>
      <c r="N637" s="39"/>
    </row>
    <row r="638" ht="12" customHeight="1">
      <c r="N638" s="28"/>
    </row>
    <row r="639" ht="12" customHeight="1">
      <c r="H639" s="28"/>
    </row>
    <row r="640" spans="8:14" ht="12" customHeight="1">
      <c r="H640" s="28"/>
      <c r="N640" s="28"/>
    </row>
  </sheetData>
  <sheetProtection/>
  <mergeCells count="5">
    <mergeCell ref="J22:K22"/>
    <mergeCell ref="G3:H3"/>
    <mergeCell ref="D22:E22"/>
    <mergeCell ref="F22:G22"/>
    <mergeCell ref="H22:I22"/>
  </mergeCells>
  <printOptions/>
  <pageMargins left="0.25" right="0.25" top="0.25" bottom="0.5" header="0.5" footer="0.5"/>
  <pageSetup horizontalDpi="600" verticalDpi="600" orientation="portrait" scale="68" r:id="rId3"/>
  <rowBreaks count="8" manualBreakCount="8">
    <brk id="52" max="255" man="1"/>
    <brk id="115" max="255" man="1"/>
    <brk id="175" max="255" man="1"/>
    <brk id="238" max="255" man="1"/>
    <brk id="298" max="255" man="1"/>
    <brk id="360" max="255" man="1"/>
    <brk id="420" max="255" man="1"/>
    <brk id="5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PageLayoutView="0" workbookViewId="0" topLeftCell="B1">
      <pane ySplit="15" topLeftCell="A16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28.7109375" style="4" customWidth="1"/>
    <col min="2" max="2" width="12.7109375" style="4" bestFit="1" customWidth="1"/>
    <col min="3" max="3" width="11.8515625" style="4" customWidth="1"/>
    <col min="4" max="4" width="12.57421875" style="4" bestFit="1" customWidth="1"/>
    <col min="5" max="5" width="13.28125" style="4" bestFit="1" customWidth="1"/>
    <col min="6" max="6" width="12.7109375" style="4" bestFit="1" customWidth="1"/>
    <col min="7" max="7" width="12.28125" style="4" bestFit="1" customWidth="1"/>
    <col min="8" max="8" width="12.7109375" style="4" bestFit="1" customWidth="1"/>
    <col min="9" max="9" width="13.00390625" style="4" bestFit="1" customWidth="1"/>
    <col min="10" max="10" width="12.28125" style="4" bestFit="1" customWidth="1"/>
    <col min="11" max="11" width="12.28125" style="4" customWidth="1"/>
    <col min="12" max="12" width="12.57421875" style="4" customWidth="1"/>
    <col min="13" max="14" width="12.57421875" style="4" bestFit="1" customWidth="1"/>
    <col min="15" max="16384" width="9.140625" style="4" customWidth="1"/>
  </cols>
  <sheetData>
    <row r="1" spans="1:3" ht="12.75">
      <c r="A1" s="8">
        <v>15620</v>
      </c>
      <c r="C1" s="1" t="s">
        <v>53</v>
      </c>
    </row>
    <row r="2" ht="12.75"/>
    <row r="3" ht="12.75"/>
    <row r="4" spans="1:4" ht="12.75">
      <c r="A4" s="1" t="s">
        <v>54</v>
      </c>
      <c r="C4" s="40"/>
      <c r="D4" s="41"/>
    </row>
    <row r="5" spans="1:4" ht="12.75">
      <c r="A5" s="1" t="s">
        <v>55</v>
      </c>
      <c r="B5" s="4" t="s">
        <v>64</v>
      </c>
      <c r="C5" s="41">
        <v>0.0414</v>
      </c>
      <c r="D5" s="40">
        <f>C5/12</f>
        <v>0.00345</v>
      </c>
    </row>
    <row r="6" spans="1:4" ht="12.75">
      <c r="A6" s="1"/>
      <c r="B6" s="4" t="s">
        <v>56</v>
      </c>
      <c r="C6" s="41">
        <v>0.0459</v>
      </c>
      <c r="D6" s="40">
        <f>C6/12</f>
        <v>0.0038250000000000003</v>
      </c>
    </row>
    <row r="7" spans="1:4" ht="12.75">
      <c r="A7" s="1"/>
      <c r="B7" s="4" t="s">
        <v>65</v>
      </c>
      <c r="C7" s="41">
        <v>0.0514</v>
      </c>
      <c r="D7" s="40">
        <f>C7/12</f>
        <v>0.0042833333333333334</v>
      </c>
    </row>
    <row r="8" spans="1:4" ht="12.75">
      <c r="A8" s="1"/>
      <c r="B8" s="4" t="s">
        <v>66</v>
      </c>
      <c r="C8" s="41">
        <v>0.0408</v>
      </c>
      <c r="D8" s="40">
        <f aca="true" t="shared" si="0" ref="D8:D15">C8/12</f>
        <v>0.0034000000000000002</v>
      </c>
    </row>
    <row r="9" spans="1:4" ht="12.75">
      <c r="A9" s="1"/>
      <c r="B9" s="4" t="s">
        <v>67</v>
      </c>
      <c r="C9" s="41">
        <v>0.0335</v>
      </c>
      <c r="D9" s="40">
        <f t="shared" si="0"/>
        <v>0.0027916666666666667</v>
      </c>
    </row>
    <row r="10" spans="1:4" ht="12.75">
      <c r="A10" s="1"/>
      <c r="B10" s="4" t="s">
        <v>68</v>
      </c>
      <c r="C10" s="41">
        <v>0.0245</v>
      </c>
      <c r="D10" s="40">
        <f t="shared" si="0"/>
        <v>0.002041666666666667</v>
      </c>
    </row>
    <row r="11" spans="1:4" ht="12.75">
      <c r="A11" s="1"/>
      <c r="B11" s="4" t="s">
        <v>69</v>
      </c>
      <c r="C11" s="41">
        <v>0.01</v>
      </c>
      <c r="D11" s="40">
        <f t="shared" si="0"/>
        <v>0.0008333333333333334</v>
      </c>
    </row>
    <row r="12" spans="1:4" ht="12.75">
      <c r="A12" s="1"/>
      <c r="B12" s="4" t="s">
        <v>70</v>
      </c>
      <c r="C12" s="41">
        <v>0.0055</v>
      </c>
      <c r="D12" s="40">
        <f t="shared" si="0"/>
        <v>0.0004583333333333333</v>
      </c>
    </row>
    <row r="13" spans="1:4" ht="12.75">
      <c r="A13" s="1"/>
      <c r="B13" s="4" t="s">
        <v>71</v>
      </c>
      <c r="C13" s="41">
        <v>0.0089</v>
      </c>
      <c r="D13" s="40">
        <f t="shared" si="0"/>
        <v>0.0007416666666666666</v>
      </c>
    </row>
    <row r="14" spans="1:4" ht="12.75">
      <c r="A14" s="1"/>
      <c r="B14" s="4" t="s">
        <v>72</v>
      </c>
      <c r="C14" s="41">
        <v>0.012</v>
      </c>
      <c r="D14" s="40">
        <f t="shared" si="0"/>
        <v>0.001</v>
      </c>
    </row>
    <row r="15" spans="1:4" ht="12.75">
      <c r="A15" s="1"/>
      <c r="B15" s="4" t="s">
        <v>73</v>
      </c>
      <c r="C15" s="41">
        <v>0.0147</v>
      </c>
      <c r="D15" s="40">
        <f t="shared" si="0"/>
        <v>0.001225</v>
      </c>
    </row>
    <row r="16" ht="12.75"/>
    <row r="17" ht="12.75"/>
    <row r="18" spans="2:14" ht="12.75">
      <c r="B18" s="8" t="s">
        <v>19</v>
      </c>
      <c r="C18" s="8" t="s">
        <v>20</v>
      </c>
      <c r="D18" s="8" t="s">
        <v>21</v>
      </c>
      <c r="E18" s="8" t="s">
        <v>22</v>
      </c>
      <c r="F18" s="8" t="s">
        <v>23</v>
      </c>
      <c r="G18" s="8" t="s">
        <v>24</v>
      </c>
      <c r="H18" s="8" t="s">
        <v>25</v>
      </c>
      <c r="I18" s="8" t="s">
        <v>26</v>
      </c>
      <c r="J18" s="8" t="s">
        <v>27</v>
      </c>
      <c r="K18" s="8" t="s">
        <v>10</v>
      </c>
      <c r="L18" s="8" t="s">
        <v>17</v>
      </c>
      <c r="M18" s="8" t="s">
        <v>18</v>
      </c>
      <c r="N18" s="8" t="s">
        <v>57</v>
      </c>
    </row>
    <row r="19" spans="1:13" ht="12.75">
      <c r="A19" s="42" t="s">
        <v>58</v>
      </c>
      <c r="B19" s="39"/>
      <c r="C19" s="39"/>
      <c r="D19" s="39"/>
      <c r="E19" s="39"/>
      <c r="F19" s="39"/>
      <c r="G19" s="39">
        <f aca="true" t="shared" si="1" ref="G19:M19">F22</f>
        <v>0</v>
      </c>
      <c r="H19" s="39">
        <f t="shared" si="1"/>
        <v>218651.30787528522</v>
      </c>
      <c r="I19" s="39">
        <f t="shared" si="1"/>
        <v>218651.30787528522</v>
      </c>
      <c r="J19" s="39">
        <f t="shared" si="1"/>
        <v>218651.30787528522</v>
      </c>
      <c r="K19" s="39">
        <f t="shared" si="1"/>
        <v>218651.30787528522</v>
      </c>
      <c r="L19" s="39">
        <f t="shared" si="1"/>
        <v>218651.30787528522</v>
      </c>
      <c r="M19" s="39">
        <f t="shared" si="1"/>
        <v>218651.30787528522</v>
      </c>
    </row>
    <row r="20" spans="1:13" ht="12.75">
      <c r="A20" s="42" t="s">
        <v>59</v>
      </c>
      <c r="B20" s="39"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>
      <c r="A21" s="4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>
      <c r="A22" s="42" t="s">
        <v>60</v>
      </c>
      <c r="B22" s="39">
        <f>SUM(B19:B20)</f>
        <v>0</v>
      </c>
      <c r="C22" s="39">
        <f>C19+C20</f>
        <v>0</v>
      </c>
      <c r="D22" s="39">
        <f>D19+D20</f>
        <v>0</v>
      </c>
      <c r="E22" s="39">
        <f>E19+E20</f>
        <v>0</v>
      </c>
      <c r="F22" s="39"/>
      <c r="G22" s="39">
        <f>'O''ville'!$L$629</f>
        <v>218651.30787528522</v>
      </c>
      <c r="H22" s="39">
        <f>'O''ville'!$L$629</f>
        <v>218651.30787528522</v>
      </c>
      <c r="I22" s="39">
        <f>'O''ville'!$L$629</f>
        <v>218651.30787528522</v>
      </c>
      <c r="J22" s="39">
        <f>'O''ville'!$L$629</f>
        <v>218651.30787528522</v>
      </c>
      <c r="K22" s="39">
        <f>'O''ville'!$L$629</f>
        <v>218651.30787528522</v>
      </c>
      <c r="L22" s="39">
        <f>'O''ville'!$L$629</f>
        <v>218651.30787528522</v>
      </c>
      <c r="M22" s="39">
        <f>'O''ville'!$L$629</f>
        <v>218651.30787528522</v>
      </c>
    </row>
    <row r="23" spans="2:13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4" ht="12.75">
      <c r="A24" s="1" t="s">
        <v>61</v>
      </c>
      <c r="B24" s="39">
        <f>B19*$C$16</f>
        <v>0</v>
      </c>
      <c r="C24" s="39">
        <f aca="true" t="shared" si="2" ref="C24:K24">B22*$D$5</f>
        <v>0</v>
      </c>
      <c r="D24" s="39">
        <f t="shared" si="2"/>
        <v>0</v>
      </c>
      <c r="E24" s="39">
        <f t="shared" si="2"/>
        <v>0</v>
      </c>
      <c r="F24" s="39">
        <f t="shared" si="2"/>
        <v>0</v>
      </c>
      <c r="G24" s="39"/>
      <c r="H24" s="39">
        <f>G22*$D$5</f>
        <v>754.347012169734</v>
      </c>
      <c r="I24" s="39">
        <f t="shared" si="2"/>
        <v>754.347012169734</v>
      </c>
      <c r="J24" s="39">
        <f t="shared" si="2"/>
        <v>754.347012169734</v>
      </c>
      <c r="K24" s="39">
        <f t="shared" si="2"/>
        <v>754.347012169734</v>
      </c>
      <c r="L24" s="39">
        <f>K22*$D$6</f>
        <v>836.3412526229661</v>
      </c>
      <c r="M24" s="39">
        <f>L22*$D$6</f>
        <v>836.3412526229661</v>
      </c>
      <c r="N24" s="43">
        <f>SUM(B24:M24)</f>
        <v>4690.070553924867</v>
      </c>
    </row>
    <row r="25" spans="1:14" ht="12.75">
      <c r="A25" s="1" t="s">
        <v>62</v>
      </c>
      <c r="B25" s="39"/>
      <c r="C25" s="39">
        <f aca="true" t="shared" si="3" ref="C25:M25">B25+C24</f>
        <v>0</v>
      </c>
      <c r="D25" s="39">
        <f t="shared" si="3"/>
        <v>0</v>
      </c>
      <c r="E25" s="39">
        <f t="shared" si="3"/>
        <v>0</v>
      </c>
      <c r="F25" s="39"/>
      <c r="G25" s="39">
        <f>'O''ville'!O625</f>
        <v>48253.18702180255</v>
      </c>
      <c r="H25" s="39">
        <f t="shared" si="3"/>
        <v>49007.53403397228</v>
      </c>
      <c r="I25" s="39">
        <f t="shared" si="3"/>
        <v>49761.881046142014</v>
      </c>
      <c r="J25" s="39">
        <f t="shared" si="3"/>
        <v>50516.228058311746</v>
      </c>
      <c r="K25" s="39">
        <f t="shared" si="3"/>
        <v>51270.57507048148</v>
      </c>
      <c r="L25" s="39">
        <f t="shared" si="3"/>
        <v>52106.916323104444</v>
      </c>
      <c r="M25" s="39">
        <f t="shared" si="3"/>
        <v>52943.25757572741</v>
      </c>
      <c r="N25" s="43"/>
    </row>
    <row r="26" spans="1:14" ht="12.75">
      <c r="A26" s="1"/>
      <c r="B26" s="39"/>
      <c r="C26" s="39"/>
      <c r="D26" s="39"/>
      <c r="E26" s="39"/>
      <c r="F26" s="39"/>
      <c r="G26" s="39" t="s">
        <v>74</v>
      </c>
      <c r="H26" s="39"/>
      <c r="I26" s="39"/>
      <c r="J26" s="39"/>
      <c r="K26" s="39"/>
      <c r="L26" s="39"/>
      <c r="M26" s="39"/>
      <c r="N26" s="43"/>
    </row>
    <row r="27" spans="1:14" ht="12.75">
      <c r="A27" s="1" t="s">
        <v>63</v>
      </c>
      <c r="B27" s="39">
        <f>B22+B25</f>
        <v>0</v>
      </c>
      <c r="C27" s="39">
        <f>C24+B27</f>
        <v>0</v>
      </c>
      <c r="D27" s="39">
        <f>D24+C27</f>
        <v>0</v>
      </c>
      <c r="E27" s="39">
        <f aca="true" t="shared" si="4" ref="E27:L27">E24+D27</f>
        <v>0</v>
      </c>
      <c r="F27" s="39">
        <f>F24+E27</f>
        <v>0</v>
      </c>
      <c r="G27" s="39">
        <f>G22+G25</f>
        <v>266904.49489708774</v>
      </c>
      <c r="H27" s="39">
        <f t="shared" si="4"/>
        <v>267658.84190925746</v>
      </c>
      <c r="I27" s="39">
        <f t="shared" si="4"/>
        <v>268413.1889214272</v>
      </c>
      <c r="J27" s="39">
        <f t="shared" si="4"/>
        <v>269167.5359335969</v>
      </c>
      <c r="K27" s="39">
        <f t="shared" si="4"/>
        <v>269921.8829457666</v>
      </c>
      <c r="L27" s="39">
        <f t="shared" si="4"/>
        <v>270758.22419838957</v>
      </c>
      <c r="M27" s="39">
        <f>M24+L27+M21</f>
        <v>271594.5654510125</v>
      </c>
      <c r="N27" s="43"/>
    </row>
    <row r="28" spans="1:14" ht="12.75">
      <c r="A28" s="1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38">
        <f>M22+M25</f>
        <v>271594.56545101263</v>
      </c>
    </row>
    <row r="30" ht="12.75"/>
    <row r="31" ht="12.75"/>
    <row r="32" spans="1:3" ht="12.75">
      <c r="A32" s="1">
        <v>2007</v>
      </c>
      <c r="C32" s="41"/>
    </row>
    <row r="33" ht="12.75"/>
    <row r="34" ht="12.75"/>
    <row r="35" spans="2:14" ht="12.75">
      <c r="B35" s="8" t="s">
        <v>19</v>
      </c>
      <c r="C35" s="8" t="s">
        <v>20</v>
      </c>
      <c r="D35" s="8" t="s">
        <v>21</v>
      </c>
      <c r="E35" s="8" t="s">
        <v>22</v>
      </c>
      <c r="F35" s="8" t="s">
        <v>23</v>
      </c>
      <c r="G35" s="8" t="s">
        <v>24</v>
      </c>
      <c r="H35" s="8" t="s">
        <v>25</v>
      </c>
      <c r="I35" s="8" t="s">
        <v>26</v>
      </c>
      <c r="J35" s="8" t="s">
        <v>27</v>
      </c>
      <c r="K35" s="8" t="s">
        <v>10</v>
      </c>
      <c r="L35" s="8" t="s">
        <v>17</v>
      </c>
      <c r="M35" s="8" t="s">
        <v>18</v>
      </c>
      <c r="N35" s="8" t="s">
        <v>57</v>
      </c>
    </row>
    <row r="36" spans="1:13" ht="12.75">
      <c r="A36" s="42" t="s">
        <v>58</v>
      </c>
      <c r="B36" s="39">
        <f>M22</f>
        <v>218651.30787528522</v>
      </c>
      <c r="C36" s="39">
        <f aca="true" t="shared" si="5" ref="C36:M36">B39</f>
        <v>218651.30787528522</v>
      </c>
      <c r="D36" s="39">
        <f t="shared" si="5"/>
        <v>218651.30787528522</v>
      </c>
      <c r="E36" s="39">
        <f t="shared" si="5"/>
        <v>218651.30787528522</v>
      </c>
      <c r="F36" s="39">
        <f t="shared" si="5"/>
        <v>218651.30787528522</v>
      </c>
      <c r="G36" s="39">
        <f t="shared" si="5"/>
        <v>218651.30787528522</v>
      </c>
      <c r="H36" s="39">
        <f t="shared" si="5"/>
        <v>218651.30787528522</v>
      </c>
      <c r="I36" s="39">
        <f t="shared" si="5"/>
        <v>218651.30787528522</v>
      </c>
      <c r="J36" s="39">
        <f t="shared" si="5"/>
        <v>218651.30787528522</v>
      </c>
      <c r="K36" s="39">
        <f t="shared" si="5"/>
        <v>218651.30787528522</v>
      </c>
      <c r="L36" s="39">
        <f t="shared" si="5"/>
        <v>218651.30787528522</v>
      </c>
      <c r="M36" s="39">
        <f t="shared" si="5"/>
        <v>218651.30787528522</v>
      </c>
    </row>
    <row r="37" spans="1:13" ht="12.75">
      <c r="A37" s="42" t="s">
        <v>59</v>
      </c>
      <c r="B37" s="39">
        <v>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4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42" t="s">
        <v>60</v>
      </c>
      <c r="B39" s="39">
        <f>SUM(B36:B37)</f>
        <v>218651.30787528522</v>
      </c>
      <c r="C39" s="39">
        <f aca="true" t="shared" si="6" ref="C39:L39">C36+C37</f>
        <v>218651.30787528522</v>
      </c>
      <c r="D39" s="39">
        <f t="shared" si="6"/>
        <v>218651.30787528522</v>
      </c>
      <c r="E39" s="39">
        <f t="shared" si="6"/>
        <v>218651.30787528522</v>
      </c>
      <c r="F39" s="39">
        <f t="shared" si="6"/>
        <v>218651.30787528522</v>
      </c>
      <c r="G39" s="39">
        <f t="shared" si="6"/>
        <v>218651.30787528522</v>
      </c>
      <c r="H39" s="39">
        <f t="shared" si="6"/>
        <v>218651.30787528522</v>
      </c>
      <c r="I39" s="39">
        <f t="shared" si="6"/>
        <v>218651.30787528522</v>
      </c>
      <c r="J39" s="39">
        <f t="shared" si="6"/>
        <v>218651.30787528522</v>
      </c>
      <c r="K39" s="39">
        <f t="shared" si="6"/>
        <v>218651.30787528522</v>
      </c>
      <c r="L39" s="39">
        <f t="shared" si="6"/>
        <v>218651.30787528522</v>
      </c>
      <c r="M39" s="39">
        <f>M36+M37+M38</f>
        <v>218651.30787528522</v>
      </c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4" ht="12.75">
      <c r="A41" s="1" t="s">
        <v>61</v>
      </c>
      <c r="B41" s="39">
        <f>B36*$D$6</f>
        <v>836.3412526229661</v>
      </c>
      <c r="C41" s="39">
        <f aca="true" t="shared" si="7" ref="C41:J41">C36*$D$6</f>
        <v>836.3412526229661</v>
      </c>
      <c r="D41" s="39">
        <f t="shared" si="7"/>
        <v>836.3412526229661</v>
      </c>
      <c r="E41" s="39">
        <f t="shared" si="7"/>
        <v>836.3412526229661</v>
      </c>
      <c r="F41" s="39">
        <f t="shared" si="7"/>
        <v>836.3412526229661</v>
      </c>
      <c r="G41" s="39">
        <f t="shared" si="7"/>
        <v>836.3412526229661</v>
      </c>
      <c r="H41" s="39">
        <f>H36*$D$6</f>
        <v>836.3412526229661</v>
      </c>
      <c r="I41" s="39">
        <f t="shared" si="7"/>
        <v>836.3412526229661</v>
      </c>
      <c r="J41" s="39">
        <f t="shared" si="7"/>
        <v>836.3412526229661</v>
      </c>
      <c r="K41" s="39">
        <f>J39*$D$6</f>
        <v>836.3412526229661</v>
      </c>
      <c r="L41" s="39">
        <f>K39*$D$7</f>
        <v>936.5564353991383</v>
      </c>
      <c r="M41" s="39">
        <f>L39*$D$7</f>
        <v>936.5564353991383</v>
      </c>
      <c r="N41" s="43">
        <f>SUM(B41:M41)</f>
        <v>10236.525397027935</v>
      </c>
    </row>
    <row r="42" spans="1:14" ht="12.75">
      <c r="A42" s="1" t="s">
        <v>62</v>
      </c>
      <c r="B42" s="39">
        <f>M25+B41</f>
        <v>53779.598828350376</v>
      </c>
      <c r="C42" s="39">
        <f aca="true" t="shared" si="8" ref="C42:M42">B42+C41</f>
        <v>54615.94008097334</v>
      </c>
      <c r="D42" s="39">
        <f t="shared" si="8"/>
        <v>55452.28133359631</v>
      </c>
      <c r="E42" s="39">
        <f t="shared" si="8"/>
        <v>56288.62258621927</v>
      </c>
      <c r="F42" s="39">
        <f t="shared" si="8"/>
        <v>57124.96383884224</v>
      </c>
      <c r="G42" s="39">
        <f t="shared" si="8"/>
        <v>57961.305091465205</v>
      </c>
      <c r="H42" s="39">
        <f t="shared" si="8"/>
        <v>58797.64634408817</v>
      </c>
      <c r="I42" s="39">
        <f t="shared" si="8"/>
        <v>59633.98759671114</v>
      </c>
      <c r="J42" s="39">
        <f t="shared" si="8"/>
        <v>60470.3288493341</v>
      </c>
      <c r="K42" s="39">
        <f t="shared" si="8"/>
        <v>61306.67010195707</v>
      </c>
      <c r="L42" s="39">
        <f t="shared" si="8"/>
        <v>62243.226537356204</v>
      </c>
      <c r="M42" s="39">
        <f t="shared" si="8"/>
        <v>63179.78297275534</v>
      </c>
      <c r="N42" s="43"/>
    </row>
    <row r="43" spans="1:14" ht="12.75">
      <c r="A43" s="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3"/>
    </row>
    <row r="44" spans="1:14" ht="12.75">
      <c r="A44" s="1" t="s">
        <v>63</v>
      </c>
      <c r="B44" s="39">
        <f>B39+B42</f>
        <v>272430.9067036356</v>
      </c>
      <c r="C44" s="39">
        <f>C41+B44</f>
        <v>273267.24795625854</v>
      </c>
      <c r="D44" s="39">
        <f>D41+C44</f>
        <v>274103.5892088815</v>
      </c>
      <c r="E44" s="39">
        <f aca="true" t="shared" si="9" ref="E44:L44">E41+D44</f>
        <v>274939.93046150444</v>
      </c>
      <c r="F44" s="39">
        <f t="shared" si="9"/>
        <v>275776.2717141274</v>
      </c>
      <c r="G44" s="39">
        <f t="shared" si="9"/>
        <v>276612.61296675034</v>
      </c>
      <c r="H44" s="39">
        <f t="shared" si="9"/>
        <v>277448.9542193733</v>
      </c>
      <c r="I44" s="39">
        <f t="shared" si="9"/>
        <v>278285.29547199624</v>
      </c>
      <c r="J44" s="39">
        <f t="shared" si="9"/>
        <v>279121.6367246192</v>
      </c>
      <c r="K44" s="39">
        <f t="shared" si="9"/>
        <v>279957.97797724215</v>
      </c>
      <c r="L44" s="39">
        <f t="shared" si="9"/>
        <v>280894.5344126413</v>
      </c>
      <c r="M44" s="39">
        <f>M41+L44+M38</f>
        <v>281831.0908480405</v>
      </c>
      <c r="N44" s="43"/>
    </row>
    <row r="45" spans="1:14" ht="12.75">
      <c r="A45" s="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3"/>
    </row>
    <row r="46" spans="1:1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38">
        <f>M39+M42</f>
        <v>281831.09084804053</v>
      </c>
    </row>
    <row r="47" ht="14.25" customHeight="1"/>
    <row r="48" ht="12.75"/>
    <row r="49" spans="1:3" ht="12.75">
      <c r="A49" s="1">
        <v>2008</v>
      </c>
      <c r="C49" s="41"/>
    </row>
    <row r="50" ht="12.75"/>
    <row r="51" ht="12.75"/>
    <row r="52" spans="2:14" ht="12.75">
      <c r="B52" s="8" t="s">
        <v>19</v>
      </c>
      <c r="C52" s="8" t="s">
        <v>20</v>
      </c>
      <c r="D52" s="8" t="s">
        <v>21</v>
      </c>
      <c r="E52" s="8" t="s">
        <v>22</v>
      </c>
      <c r="F52" s="8" t="s">
        <v>23</v>
      </c>
      <c r="G52" s="8" t="s">
        <v>24</v>
      </c>
      <c r="H52" s="8" t="s">
        <v>25</v>
      </c>
      <c r="I52" s="8" t="s">
        <v>26</v>
      </c>
      <c r="J52" s="8" t="s">
        <v>27</v>
      </c>
      <c r="K52" s="8" t="s">
        <v>10</v>
      </c>
      <c r="L52" s="8" t="s">
        <v>17</v>
      </c>
      <c r="M52" s="8" t="s">
        <v>18</v>
      </c>
      <c r="N52" s="8" t="s">
        <v>57</v>
      </c>
    </row>
    <row r="53" spans="1:13" ht="12.75">
      <c r="A53" s="42" t="s">
        <v>58</v>
      </c>
      <c r="B53" s="39">
        <f>M39</f>
        <v>218651.30787528522</v>
      </c>
      <c r="C53" s="39">
        <f aca="true" t="shared" si="10" ref="C53:M53">B56</f>
        <v>218651.30787528522</v>
      </c>
      <c r="D53" s="39">
        <f t="shared" si="10"/>
        <v>218651.30787528522</v>
      </c>
      <c r="E53" s="39">
        <f t="shared" si="10"/>
        <v>218651.30787528522</v>
      </c>
      <c r="F53" s="39">
        <f t="shared" si="10"/>
        <v>218651.30787528522</v>
      </c>
      <c r="G53" s="39">
        <f t="shared" si="10"/>
        <v>218651.30787528522</v>
      </c>
      <c r="H53" s="39">
        <f t="shared" si="10"/>
        <v>218651.30787528522</v>
      </c>
      <c r="I53" s="39">
        <f t="shared" si="10"/>
        <v>218651.30787528522</v>
      </c>
      <c r="J53" s="39">
        <f t="shared" si="10"/>
        <v>218651.30787528522</v>
      </c>
      <c r="K53" s="39">
        <f t="shared" si="10"/>
        <v>218651.30787528522</v>
      </c>
      <c r="L53" s="39">
        <f t="shared" si="10"/>
        <v>218651.30787528522</v>
      </c>
      <c r="M53" s="39">
        <f t="shared" si="10"/>
        <v>218651.30787528522</v>
      </c>
    </row>
    <row r="54" spans="1:13" ht="12.75">
      <c r="A54" s="42" t="s">
        <v>59</v>
      </c>
      <c r="B54" s="39">
        <v>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2.75">
      <c r="A55" s="42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2.75">
      <c r="A56" s="42" t="s">
        <v>60</v>
      </c>
      <c r="B56" s="39">
        <f>SUM(B53:B54)</f>
        <v>218651.30787528522</v>
      </c>
      <c r="C56" s="39">
        <f aca="true" t="shared" si="11" ref="C56:L56">C53+C54</f>
        <v>218651.30787528522</v>
      </c>
      <c r="D56" s="39">
        <f t="shared" si="11"/>
        <v>218651.30787528522</v>
      </c>
      <c r="E56" s="39">
        <f t="shared" si="11"/>
        <v>218651.30787528522</v>
      </c>
      <c r="F56" s="39">
        <f t="shared" si="11"/>
        <v>218651.30787528522</v>
      </c>
      <c r="G56" s="39">
        <f t="shared" si="11"/>
        <v>218651.30787528522</v>
      </c>
      <c r="H56" s="39">
        <f t="shared" si="11"/>
        <v>218651.30787528522</v>
      </c>
      <c r="I56" s="39">
        <f t="shared" si="11"/>
        <v>218651.30787528522</v>
      </c>
      <c r="J56" s="39">
        <f t="shared" si="11"/>
        <v>218651.30787528522</v>
      </c>
      <c r="K56" s="39">
        <f t="shared" si="11"/>
        <v>218651.30787528522</v>
      </c>
      <c r="L56" s="39">
        <f t="shared" si="11"/>
        <v>218651.30787528522</v>
      </c>
      <c r="M56" s="39">
        <f>M53+M54+M55</f>
        <v>218651.30787528522</v>
      </c>
    </row>
    <row r="57" spans="2:13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4" ht="12.75">
      <c r="A58" s="1" t="s">
        <v>61</v>
      </c>
      <c r="B58" s="39">
        <f>B53*$D$7</f>
        <v>936.5564353991383</v>
      </c>
      <c r="C58" s="39">
        <f>C53*$D$7</f>
        <v>936.5564353991383</v>
      </c>
      <c r="D58" s="39">
        <f>D53*$D$7</f>
        <v>936.5564353991383</v>
      </c>
      <c r="E58" s="39">
        <f>E53*$D$7</f>
        <v>936.5564353991383</v>
      </c>
      <c r="F58" s="39">
        <f>F53*$D$8</f>
        <v>743.4144467759697</v>
      </c>
      <c r="G58" s="39">
        <f>G53*$D$8</f>
        <v>743.4144467759697</v>
      </c>
      <c r="H58" s="39">
        <f>H53*$D$8</f>
        <v>743.4144467759697</v>
      </c>
      <c r="I58" s="39">
        <f>I53*$D$9</f>
        <v>610.4015678185045</v>
      </c>
      <c r="J58" s="39">
        <f>J53*$D$9</f>
        <v>610.4015678185045</v>
      </c>
      <c r="K58" s="39">
        <f>K53*$D$9</f>
        <v>610.4015678185045</v>
      </c>
      <c r="L58" s="39">
        <f>L53*$D$9</f>
        <v>610.4015678185045</v>
      </c>
      <c r="M58" s="39">
        <f>M53*$D$9</f>
        <v>610.4015678185045</v>
      </c>
      <c r="N58" s="43">
        <f>SUM(B58:M58)</f>
        <v>9028.476921016983</v>
      </c>
    </row>
    <row r="59" spans="1:14" ht="12.75">
      <c r="A59" s="1" t="s">
        <v>62</v>
      </c>
      <c r="B59" s="39">
        <f>M42+B58</f>
        <v>64116.339408154476</v>
      </c>
      <c r="C59" s="39">
        <f aca="true" t="shared" si="12" ref="C59:M59">B59+C58</f>
        <v>65052.89584355361</v>
      </c>
      <c r="D59" s="39">
        <f t="shared" si="12"/>
        <v>65989.45227895275</v>
      </c>
      <c r="E59" s="39">
        <f t="shared" si="12"/>
        <v>66926.00871435189</v>
      </c>
      <c r="F59" s="39">
        <f t="shared" si="12"/>
        <v>67669.42316112787</v>
      </c>
      <c r="G59" s="39">
        <f t="shared" si="12"/>
        <v>68412.83760790384</v>
      </c>
      <c r="H59" s="39">
        <f t="shared" si="12"/>
        <v>69156.25205467982</v>
      </c>
      <c r="I59" s="39">
        <f t="shared" si="12"/>
        <v>69766.65362249833</v>
      </c>
      <c r="J59" s="39">
        <f t="shared" si="12"/>
        <v>70377.05519031684</v>
      </c>
      <c r="K59" s="39">
        <f t="shared" si="12"/>
        <v>70987.45675813535</v>
      </c>
      <c r="L59" s="39">
        <f t="shared" si="12"/>
        <v>71597.85832595386</v>
      </c>
      <c r="M59" s="39">
        <f t="shared" si="12"/>
        <v>72208.25989377237</v>
      </c>
      <c r="N59" s="43"/>
    </row>
    <row r="60" spans="1:14" ht="12.75">
      <c r="A60" s="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3"/>
    </row>
    <row r="61" spans="1:14" ht="12.75">
      <c r="A61" s="1" t="s">
        <v>63</v>
      </c>
      <c r="B61" s="39">
        <f>B56+B59</f>
        <v>282767.6472834397</v>
      </c>
      <c r="C61" s="39">
        <f aca="true" t="shared" si="13" ref="C61:L61">C58+B61</f>
        <v>283704.20371883886</v>
      </c>
      <c r="D61" s="39">
        <f t="shared" si="13"/>
        <v>284640.760154238</v>
      </c>
      <c r="E61" s="39">
        <f t="shared" si="13"/>
        <v>285577.3165896372</v>
      </c>
      <c r="F61" s="39">
        <f t="shared" si="13"/>
        <v>286320.73103641317</v>
      </c>
      <c r="G61" s="39">
        <f t="shared" si="13"/>
        <v>287064.14548318915</v>
      </c>
      <c r="H61" s="39">
        <f t="shared" si="13"/>
        <v>287807.5599299651</v>
      </c>
      <c r="I61" s="39">
        <f t="shared" si="13"/>
        <v>288417.9614977836</v>
      </c>
      <c r="J61" s="39">
        <f t="shared" si="13"/>
        <v>289028.3630656021</v>
      </c>
      <c r="K61" s="39">
        <f t="shared" si="13"/>
        <v>289638.76463342056</v>
      </c>
      <c r="L61" s="39">
        <f t="shared" si="13"/>
        <v>290249.16620123904</v>
      </c>
      <c r="M61" s="39">
        <f>M58+L61+M55</f>
        <v>290859.5677690575</v>
      </c>
      <c r="N61" s="43"/>
    </row>
    <row r="62" spans="1:14" ht="12.75">
      <c r="A62" s="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3"/>
    </row>
    <row r="63" spans="1:14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38">
        <f>M56+M59</f>
        <v>290859.5677690576</v>
      </c>
    </row>
    <row r="64" ht="12.75"/>
    <row r="65" ht="12.75"/>
    <row r="66" spans="1:3" ht="12.75">
      <c r="A66" s="1">
        <v>2009</v>
      </c>
      <c r="C66" s="41"/>
    </row>
    <row r="67" ht="12.75"/>
    <row r="68" ht="12.75"/>
    <row r="69" spans="2:14" ht="12.75">
      <c r="B69" s="8" t="s">
        <v>19</v>
      </c>
      <c r="C69" s="8" t="s">
        <v>20</v>
      </c>
      <c r="D69" s="8" t="s">
        <v>21</v>
      </c>
      <c r="E69" s="8" t="s">
        <v>22</v>
      </c>
      <c r="F69" s="8" t="s">
        <v>23</v>
      </c>
      <c r="G69" s="8" t="s">
        <v>24</v>
      </c>
      <c r="H69" s="8" t="s">
        <v>25</v>
      </c>
      <c r="I69" s="8" t="s">
        <v>26</v>
      </c>
      <c r="J69" s="8" t="s">
        <v>27</v>
      </c>
      <c r="K69" s="8" t="s">
        <v>10</v>
      </c>
      <c r="L69" s="8" t="s">
        <v>17</v>
      </c>
      <c r="M69" s="8" t="s">
        <v>18</v>
      </c>
      <c r="N69" s="8" t="s">
        <v>57</v>
      </c>
    </row>
    <row r="70" spans="1:13" ht="12.75">
      <c r="A70" s="42" t="s">
        <v>58</v>
      </c>
      <c r="B70" s="39">
        <f>M56</f>
        <v>218651.30787528522</v>
      </c>
      <c r="C70" s="39">
        <f aca="true" t="shared" si="14" ref="C70:M70">B73</f>
        <v>218651.30787528522</v>
      </c>
      <c r="D70" s="39">
        <f t="shared" si="14"/>
        <v>218651.30787528522</v>
      </c>
      <c r="E70" s="39">
        <f t="shared" si="14"/>
        <v>218651.30787528522</v>
      </c>
      <c r="F70" s="39">
        <f t="shared" si="14"/>
        <v>218651.30787528522</v>
      </c>
      <c r="G70" s="39">
        <f t="shared" si="14"/>
        <v>218651.30787528522</v>
      </c>
      <c r="H70" s="39">
        <f t="shared" si="14"/>
        <v>218651.30787528522</v>
      </c>
      <c r="I70" s="39">
        <f t="shared" si="14"/>
        <v>218651.30787528522</v>
      </c>
      <c r="J70" s="39">
        <f t="shared" si="14"/>
        <v>218651.30787528522</v>
      </c>
      <c r="K70" s="39">
        <f t="shared" si="14"/>
        <v>218651.30787528522</v>
      </c>
      <c r="L70" s="39">
        <f t="shared" si="14"/>
        <v>218651.30787528522</v>
      </c>
      <c r="M70" s="39">
        <f t="shared" si="14"/>
        <v>218651.30787528522</v>
      </c>
    </row>
    <row r="71" spans="1:13" ht="12.75">
      <c r="A71" s="42" t="s">
        <v>59</v>
      </c>
      <c r="B71" s="39">
        <v>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2.75">
      <c r="A72" s="4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.75">
      <c r="A73" s="42" t="s">
        <v>60</v>
      </c>
      <c r="B73" s="39">
        <f>SUM(B70:B71)</f>
        <v>218651.30787528522</v>
      </c>
      <c r="C73" s="39">
        <f aca="true" t="shared" si="15" ref="C73:L73">C70+C71</f>
        <v>218651.30787528522</v>
      </c>
      <c r="D73" s="39">
        <f t="shared" si="15"/>
        <v>218651.30787528522</v>
      </c>
      <c r="E73" s="39">
        <f t="shared" si="15"/>
        <v>218651.30787528522</v>
      </c>
      <c r="F73" s="39">
        <f t="shared" si="15"/>
        <v>218651.30787528522</v>
      </c>
      <c r="G73" s="39">
        <f t="shared" si="15"/>
        <v>218651.30787528522</v>
      </c>
      <c r="H73" s="39">
        <f t="shared" si="15"/>
        <v>218651.30787528522</v>
      </c>
      <c r="I73" s="39">
        <f t="shared" si="15"/>
        <v>218651.30787528522</v>
      </c>
      <c r="J73" s="39">
        <f t="shared" si="15"/>
        <v>218651.30787528522</v>
      </c>
      <c r="K73" s="39">
        <f t="shared" si="15"/>
        <v>218651.30787528522</v>
      </c>
      <c r="L73" s="39">
        <f t="shared" si="15"/>
        <v>218651.30787528522</v>
      </c>
      <c r="M73" s="39">
        <f>M70+M71+M72</f>
        <v>218651.30787528522</v>
      </c>
    </row>
    <row r="74" spans="2:13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4" ht="12.75">
      <c r="A75" s="1" t="s">
        <v>61</v>
      </c>
      <c r="B75" s="39">
        <f>B70*$D$9</f>
        <v>610.4015678185045</v>
      </c>
      <c r="C75" s="39">
        <f>C70*$D$10</f>
        <v>446.4130869120407</v>
      </c>
      <c r="D75" s="39">
        <f>D70*$D$10</f>
        <v>446.4130869120407</v>
      </c>
      <c r="E75" s="39">
        <f>E70*$D$10</f>
        <v>446.4130869120407</v>
      </c>
      <c r="F75" s="39">
        <f>F70*$D$11</f>
        <v>182.20942322940436</v>
      </c>
      <c r="G75" s="39">
        <f>G70*$D$11</f>
        <v>182.20942322940436</v>
      </c>
      <c r="H75" s="39">
        <f>H70*$D$11</f>
        <v>182.20942322940436</v>
      </c>
      <c r="I75" s="39">
        <f>I70*$D$12</f>
        <v>100.21518277617238</v>
      </c>
      <c r="J75" s="39">
        <f>J70*$D$12</f>
        <v>100.21518277617238</v>
      </c>
      <c r="K75" s="39">
        <f>K70*$D$12</f>
        <v>100.21518277617238</v>
      </c>
      <c r="L75" s="39">
        <f>L70*$D$12</f>
        <v>100.21518277617238</v>
      </c>
      <c r="M75" s="39">
        <f>M70*$D$12</f>
        <v>100.21518277617238</v>
      </c>
      <c r="N75" s="43">
        <f>SUM(B75:M75)</f>
        <v>2997.3450121237006</v>
      </c>
    </row>
    <row r="76" spans="1:14" ht="12.75">
      <c r="A76" s="1" t="s">
        <v>62</v>
      </c>
      <c r="B76" s="39">
        <f>M59+B75</f>
        <v>72818.66146159088</v>
      </c>
      <c r="C76" s="39">
        <f aca="true" t="shared" si="16" ref="C76:M76">B76+C75</f>
        <v>73265.07454850292</v>
      </c>
      <c r="D76" s="39">
        <f t="shared" si="16"/>
        <v>73711.48763541496</v>
      </c>
      <c r="E76" s="39">
        <f t="shared" si="16"/>
        <v>74157.900722327</v>
      </c>
      <c r="F76" s="39">
        <f t="shared" si="16"/>
        <v>74340.1101455564</v>
      </c>
      <c r="G76" s="39">
        <f t="shared" si="16"/>
        <v>74522.31956878581</v>
      </c>
      <c r="H76" s="39">
        <f t="shared" si="16"/>
        <v>74704.52899201521</v>
      </c>
      <c r="I76" s="39">
        <f t="shared" si="16"/>
        <v>74804.74417479138</v>
      </c>
      <c r="J76" s="39">
        <f t="shared" si="16"/>
        <v>74904.95935756755</v>
      </c>
      <c r="K76" s="39">
        <f t="shared" si="16"/>
        <v>75005.17454034372</v>
      </c>
      <c r="L76" s="39">
        <f t="shared" si="16"/>
        <v>75105.3897231199</v>
      </c>
      <c r="M76" s="39">
        <f t="shared" si="16"/>
        <v>75205.60490589606</v>
      </c>
      <c r="N76" s="43"/>
    </row>
    <row r="77" spans="1:14" ht="12.75">
      <c r="A77" s="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3"/>
    </row>
    <row r="78" spans="1:14" ht="12.75">
      <c r="A78" s="1" t="s">
        <v>63</v>
      </c>
      <c r="B78" s="39">
        <f>B73+B76</f>
        <v>291469.96933687606</v>
      </c>
      <c r="C78" s="39">
        <f aca="true" t="shared" si="17" ref="C78:L78">C75+B78</f>
        <v>291916.3824237881</v>
      </c>
      <c r="D78" s="39">
        <f t="shared" si="17"/>
        <v>292362.7955107001</v>
      </c>
      <c r="E78" s="39">
        <f t="shared" si="17"/>
        <v>292809.2085976121</v>
      </c>
      <c r="F78" s="39">
        <f t="shared" si="17"/>
        <v>292991.4180208415</v>
      </c>
      <c r="G78" s="39">
        <f t="shared" si="17"/>
        <v>293173.6274440709</v>
      </c>
      <c r="H78" s="39">
        <f t="shared" si="17"/>
        <v>293355.83686730027</v>
      </c>
      <c r="I78" s="39">
        <f t="shared" si="17"/>
        <v>293456.0520500764</v>
      </c>
      <c r="J78" s="39">
        <f t="shared" si="17"/>
        <v>293556.2672328526</v>
      </c>
      <c r="K78" s="39">
        <f t="shared" si="17"/>
        <v>293656.48241562874</v>
      </c>
      <c r="L78" s="39">
        <f t="shared" si="17"/>
        <v>293756.6975984049</v>
      </c>
      <c r="M78" s="39">
        <f>M75+L78+M72</f>
        <v>293856.91278118105</v>
      </c>
      <c r="N78" s="43"/>
    </row>
    <row r="79" spans="1:14" ht="12.75">
      <c r="A79" s="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3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38">
        <f>M73+M76</f>
        <v>293856.9127811813</v>
      </c>
    </row>
    <row r="81" ht="12.75"/>
    <row r="82" ht="12.75"/>
    <row r="83" spans="1:3" ht="12.75">
      <c r="A83" s="1">
        <v>2010</v>
      </c>
      <c r="C83" s="41"/>
    </row>
    <row r="84" ht="12.75"/>
    <row r="85" ht="12.75"/>
    <row r="86" spans="2:14" ht="12.75">
      <c r="B86" s="8" t="s">
        <v>19</v>
      </c>
      <c r="C86" s="8" t="s">
        <v>20</v>
      </c>
      <c r="D86" s="8" t="s">
        <v>21</v>
      </c>
      <c r="E86" s="8" t="s">
        <v>22</v>
      </c>
      <c r="F86" s="8" t="s">
        <v>23</v>
      </c>
      <c r="G86" s="8" t="s">
        <v>24</v>
      </c>
      <c r="H86" s="8" t="s">
        <v>25</v>
      </c>
      <c r="I86" s="8" t="s">
        <v>26</v>
      </c>
      <c r="J86" s="8" t="s">
        <v>27</v>
      </c>
      <c r="K86" s="8" t="s">
        <v>10</v>
      </c>
      <c r="L86" s="8" t="s">
        <v>17</v>
      </c>
      <c r="M86" s="8" t="s">
        <v>18</v>
      </c>
      <c r="N86" s="8" t="s">
        <v>57</v>
      </c>
    </row>
    <row r="87" spans="1:13" ht="12.75">
      <c r="A87" s="42" t="s">
        <v>58</v>
      </c>
      <c r="B87" s="39">
        <f>M73</f>
        <v>218651.30787528522</v>
      </c>
      <c r="C87" s="39">
        <f aca="true" t="shared" si="18" ref="C87:M87">B90</f>
        <v>218651.30787528522</v>
      </c>
      <c r="D87" s="39">
        <f t="shared" si="18"/>
        <v>218651.30787528522</v>
      </c>
      <c r="E87" s="39">
        <f t="shared" si="18"/>
        <v>218651.30787528522</v>
      </c>
      <c r="F87" s="39">
        <f t="shared" si="18"/>
        <v>218651.30787528522</v>
      </c>
      <c r="G87" s="39">
        <f t="shared" si="18"/>
        <v>218651.30787528522</v>
      </c>
      <c r="H87" s="39">
        <f t="shared" si="18"/>
        <v>218651.30787528522</v>
      </c>
      <c r="I87" s="39">
        <f t="shared" si="18"/>
        <v>218651.30787528522</v>
      </c>
      <c r="J87" s="39">
        <f t="shared" si="18"/>
        <v>218651.30787528522</v>
      </c>
      <c r="K87" s="39">
        <f t="shared" si="18"/>
        <v>218651.30787528522</v>
      </c>
      <c r="L87" s="39">
        <f t="shared" si="18"/>
        <v>218651.30787528522</v>
      </c>
      <c r="M87" s="39">
        <f t="shared" si="18"/>
        <v>218651.30787528522</v>
      </c>
    </row>
    <row r="88" spans="1:13" ht="12.75">
      <c r="A88" s="42" t="s">
        <v>59</v>
      </c>
      <c r="B88" s="39">
        <v>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2.75">
      <c r="A89" s="42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2.75">
      <c r="A90" s="42" t="s">
        <v>60</v>
      </c>
      <c r="B90" s="39">
        <f>SUM(B87:B88)</f>
        <v>218651.30787528522</v>
      </c>
      <c r="C90" s="39">
        <f aca="true" t="shared" si="19" ref="C90:L90">C87+C88</f>
        <v>218651.30787528522</v>
      </c>
      <c r="D90" s="39">
        <f t="shared" si="19"/>
        <v>218651.30787528522</v>
      </c>
      <c r="E90" s="39">
        <f t="shared" si="19"/>
        <v>218651.30787528522</v>
      </c>
      <c r="F90" s="39">
        <f t="shared" si="19"/>
        <v>218651.30787528522</v>
      </c>
      <c r="G90" s="39">
        <f t="shared" si="19"/>
        <v>218651.30787528522</v>
      </c>
      <c r="H90" s="39">
        <f t="shared" si="19"/>
        <v>218651.30787528522</v>
      </c>
      <c r="I90" s="39">
        <f t="shared" si="19"/>
        <v>218651.30787528522</v>
      </c>
      <c r="J90" s="39">
        <f t="shared" si="19"/>
        <v>218651.30787528522</v>
      </c>
      <c r="K90" s="39">
        <f t="shared" si="19"/>
        <v>218651.30787528522</v>
      </c>
      <c r="L90" s="39">
        <f t="shared" si="19"/>
        <v>218651.30787528522</v>
      </c>
      <c r="M90" s="39">
        <f>M87+M88+M89</f>
        <v>218651.30787528522</v>
      </c>
    </row>
    <row r="91" spans="2:13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4" ht="12.75">
      <c r="A92" s="1" t="s">
        <v>61</v>
      </c>
      <c r="B92" s="39">
        <f>B87*$D$12</f>
        <v>100.21518277617238</v>
      </c>
      <c r="C92" s="39">
        <f aca="true" t="shared" si="20" ref="C92:H92">C87*$D$12</f>
        <v>100.21518277617238</v>
      </c>
      <c r="D92" s="39">
        <f t="shared" si="20"/>
        <v>100.21518277617238</v>
      </c>
      <c r="E92" s="39">
        <f t="shared" si="20"/>
        <v>100.21518277617238</v>
      </c>
      <c r="F92" s="39">
        <f t="shared" si="20"/>
        <v>100.21518277617238</v>
      </c>
      <c r="G92" s="39">
        <f t="shared" si="20"/>
        <v>100.21518277617238</v>
      </c>
      <c r="H92" s="39">
        <f t="shared" si="20"/>
        <v>100.21518277617238</v>
      </c>
      <c r="I92" s="39">
        <f>I87*$D$13</f>
        <v>162.16638667416987</v>
      </c>
      <c r="J92" s="39">
        <f>J87*$D$13</f>
        <v>162.16638667416987</v>
      </c>
      <c r="K92" s="39">
        <f>K87*$D$13</f>
        <v>162.16638667416987</v>
      </c>
      <c r="L92" s="39">
        <f>K90*$D$14</f>
        <v>218.65130787528523</v>
      </c>
      <c r="M92" s="39">
        <f>L90*$D$14</f>
        <v>218.65130787528523</v>
      </c>
      <c r="N92" s="43">
        <f>SUM(B92:M92)</f>
        <v>1625.3080552062868</v>
      </c>
    </row>
    <row r="93" spans="1:14" ht="12.75">
      <c r="A93" s="1" t="s">
        <v>62</v>
      </c>
      <c r="B93" s="39">
        <f>M76+B92</f>
        <v>75305.82008867223</v>
      </c>
      <c r="C93" s="39">
        <f aca="true" t="shared" si="21" ref="C93:M93">B93+C92</f>
        <v>75406.0352714484</v>
      </c>
      <c r="D93" s="39">
        <f t="shared" si="21"/>
        <v>75506.25045422457</v>
      </c>
      <c r="E93" s="39">
        <f t="shared" si="21"/>
        <v>75606.46563700074</v>
      </c>
      <c r="F93" s="39">
        <f t="shared" si="21"/>
        <v>75706.68081977691</v>
      </c>
      <c r="G93" s="39">
        <f t="shared" si="21"/>
        <v>75806.89600255308</v>
      </c>
      <c r="H93" s="39">
        <f t="shared" si="21"/>
        <v>75907.11118532925</v>
      </c>
      <c r="I93" s="39">
        <f t="shared" si="21"/>
        <v>76069.27757200343</v>
      </c>
      <c r="J93" s="39">
        <f t="shared" si="21"/>
        <v>76231.4439586776</v>
      </c>
      <c r="K93" s="39">
        <f t="shared" si="21"/>
        <v>76393.61034535177</v>
      </c>
      <c r="L93" s="39">
        <f t="shared" si="21"/>
        <v>76612.26165322706</v>
      </c>
      <c r="M93" s="39">
        <f t="shared" si="21"/>
        <v>76830.91296110235</v>
      </c>
      <c r="N93" s="43"/>
    </row>
    <row r="94" spans="1:14" ht="12.75">
      <c r="A94" s="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3"/>
    </row>
    <row r="95" spans="1:14" ht="12.75">
      <c r="A95" s="1" t="s">
        <v>63</v>
      </c>
      <c r="B95" s="39">
        <f>B90+B93</f>
        <v>293957.12796395743</v>
      </c>
      <c r="C95" s="39">
        <f aca="true" t="shared" si="22" ref="C95:L95">C92+B95</f>
        <v>294057.3431467336</v>
      </c>
      <c r="D95" s="39">
        <f t="shared" si="22"/>
        <v>294157.55832950975</v>
      </c>
      <c r="E95" s="39">
        <f t="shared" si="22"/>
        <v>294257.7735122859</v>
      </c>
      <c r="F95" s="39">
        <f t="shared" si="22"/>
        <v>294357.98869506206</v>
      </c>
      <c r="G95" s="39">
        <f t="shared" si="22"/>
        <v>294458.2038778382</v>
      </c>
      <c r="H95" s="39">
        <f t="shared" si="22"/>
        <v>294558.41906061437</v>
      </c>
      <c r="I95" s="39">
        <f t="shared" si="22"/>
        <v>294720.5854472885</v>
      </c>
      <c r="J95" s="39">
        <f t="shared" si="22"/>
        <v>294882.7518339627</v>
      </c>
      <c r="K95" s="39">
        <f t="shared" si="22"/>
        <v>295044.91822063684</v>
      </c>
      <c r="L95" s="39">
        <f t="shared" si="22"/>
        <v>295263.56952851213</v>
      </c>
      <c r="M95" s="39">
        <f>M92+L95+M89</f>
        <v>295482.2208363874</v>
      </c>
      <c r="N95" s="43"/>
    </row>
    <row r="96" spans="1:14" ht="12.75">
      <c r="A96" s="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43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38">
        <f>M90+M93</f>
        <v>295482.2208363876</v>
      </c>
    </row>
    <row r="98" ht="12.75"/>
    <row r="99" ht="12.75"/>
    <row r="100" spans="1:3" ht="12.75">
      <c r="A100" s="1">
        <v>2011</v>
      </c>
      <c r="C100" s="41"/>
    </row>
    <row r="101" ht="12.75"/>
    <row r="102" ht="12.75"/>
    <row r="103" spans="2:14" ht="12.75">
      <c r="B103" s="8" t="s">
        <v>19</v>
      </c>
      <c r="C103" s="8" t="s">
        <v>20</v>
      </c>
      <c r="D103" s="8" t="s">
        <v>21</v>
      </c>
      <c r="E103" s="8" t="s">
        <v>22</v>
      </c>
      <c r="F103" s="8" t="s">
        <v>23</v>
      </c>
      <c r="G103" s="8" t="s">
        <v>24</v>
      </c>
      <c r="H103" s="8" t="s">
        <v>25</v>
      </c>
      <c r="I103" s="8" t="s">
        <v>26</v>
      </c>
      <c r="J103" s="8" t="s">
        <v>27</v>
      </c>
      <c r="K103" s="8" t="s">
        <v>10</v>
      </c>
      <c r="L103" s="8" t="s">
        <v>17</v>
      </c>
      <c r="M103" s="8" t="s">
        <v>18</v>
      </c>
      <c r="N103" s="8" t="s">
        <v>57</v>
      </c>
    </row>
    <row r="104" spans="1:13" ht="12.75">
      <c r="A104" s="42" t="s">
        <v>58</v>
      </c>
      <c r="B104" s="39">
        <f>M90</f>
        <v>218651.30787528522</v>
      </c>
      <c r="C104" s="39">
        <f aca="true" t="shared" si="23" ref="C104:M104">B107</f>
        <v>218651.30787528522</v>
      </c>
      <c r="D104" s="39">
        <f t="shared" si="23"/>
        <v>218651.30787528522</v>
      </c>
      <c r="E104" s="39">
        <f t="shared" si="23"/>
        <v>218651.30787528522</v>
      </c>
      <c r="F104" s="39">
        <f t="shared" si="23"/>
        <v>218651.30787528522</v>
      </c>
      <c r="G104" s="39">
        <f t="shared" si="23"/>
        <v>218651.30787528522</v>
      </c>
      <c r="H104" s="39">
        <f t="shared" si="23"/>
        <v>218651.30787528522</v>
      </c>
      <c r="I104" s="39">
        <f t="shared" si="23"/>
        <v>218651.30787528522</v>
      </c>
      <c r="J104" s="39">
        <f t="shared" si="23"/>
        <v>218651.30787528522</v>
      </c>
      <c r="K104" s="39">
        <f t="shared" si="23"/>
        <v>218651.30787528522</v>
      </c>
      <c r="L104" s="39">
        <f t="shared" si="23"/>
        <v>218651.30787528522</v>
      </c>
      <c r="M104" s="39">
        <f t="shared" si="23"/>
        <v>218651.30787528522</v>
      </c>
    </row>
    <row r="105" spans="1:13" ht="12.75">
      <c r="A105" s="42" t="s">
        <v>59</v>
      </c>
      <c r="B105" s="39">
        <v>0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2.75">
      <c r="A106" s="42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2.75">
      <c r="A107" s="42" t="s">
        <v>60</v>
      </c>
      <c r="B107" s="39">
        <f>SUM(B104:B105)</f>
        <v>218651.30787528522</v>
      </c>
      <c r="C107" s="39">
        <f aca="true" t="shared" si="24" ref="C107:L107">C104+C105</f>
        <v>218651.30787528522</v>
      </c>
      <c r="D107" s="39">
        <f t="shared" si="24"/>
        <v>218651.30787528522</v>
      </c>
      <c r="E107" s="39">
        <f t="shared" si="24"/>
        <v>218651.30787528522</v>
      </c>
      <c r="F107" s="39">
        <f t="shared" si="24"/>
        <v>218651.30787528522</v>
      </c>
      <c r="G107" s="39">
        <f t="shared" si="24"/>
        <v>218651.30787528522</v>
      </c>
      <c r="H107" s="39">
        <f t="shared" si="24"/>
        <v>218651.30787528522</v>
      </c>
      <c r="I107" s="39">
        <f t="shared" si="24"/>
        <v>218651.30787528522</v>
      </c>
      <c r="J107" s="39">
        <f t="shared" si="24"/>
        <v>218651.30787528522</v>
      </c>
      <c r="K107" s="39">
        <f t="shared" si="24"/>
        <v>218651.30787528522</v>
      </c>
      <c r="L107" s="39">
        <f t="shared" si="24"/>
        <v>218651.30787528522</v>
      </c>
      <c r="M107" s="39">
        <f>M104+M105+M106</f>
        <v>218651.30787528522</v>
      </c>
    </row>
    <row r="108" spans="2:13" ht="12.7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4" ht="12.75">
      <c r="A109" s="1" t="s">
        <v>61</v>
      </c>
      <c r="B109" s="39">
        <f>B104*$D$14</f>
        <v>218.65130787528523</v>
      </c>
      <c r="C109" s="39">
        <f>C104*$D$15</f>
        <v>267.8478521472244</v>
      </c>
      <c r="D109" s="39">
        <f aca="true" t="shared" si="25" ref="D109:M109">D104*$D$15</f>
        <v>267.8478521472244</v>
      </c>
      <c r="E109" s="39">
        <f t="shared" si="25"/>
        <v>267.8478521472244</v>
      </c>
      <c r="F109" s="39">
        <f t="shared" si="25"/>
        <v>267.8478521472244</v>
      </c>
      <c r="G109" s="39">
        <f t="shared" si="25"/>
        <v>267.8478521472244</v>
      </c>
      <c r="H109" s="39">
        <f t="shared" si="25"/>
        <v>267.8478521472244</v>
      </c>
      <c r="I109" s="39">
        <f t="shared" si="25"/>
        <v>267.8478521472244</v>
      </c>
      <c r="J109" s="39">
        <f t="shared" si="25"/>
        <v>267.8478521472244</v>
      </c>
      <c r="K109" s="39">
        <f t="shared" si="25"/>
        <v>267.8478521472244</v>
      </c>
      <c r="L109" s="39">
        <f t="shared" si="25"/>
        <v>267.8478521472244</v>
      </c>
      <c r="M109" s="39">
        <f t="shared" si="25"/>
        <v>267.8478521472244</v>
      </c>
      <c r="N109" s="43">
        <f>SUM(B109:M109)</f>
        <v>3164.977681494753</v>
      </c>
    </row>
    <row r="110" spans="1:14" ht="12.75">
      <c r="A110" s="1" t="s">
        <v>62</v>
      </c>
      <c r="B110" s="39">
        <f>M93+B109</f>
        <v>77049.56426897764</v>
      </c>
      <c r="C110" s="39">
        <f aca="true" t="shared" si="26" ref="C110:M110">B110+C109</f>
        <v>77317.41212112487</v>
      </c>
      <c r="D110" s="39">
        <f t="shared" si="26"/>
        <v>77585.2599732721</v>
      </c>
      <c r="E110" s="39">
        <f t="shared" si="26"/>
        <v>77853.10782541933</v>
      </c>
      <c r="F110" s="39">
        <f t="shared" si="26"/>
        <v>78120.95567756656</v>
      </c>
      <c r="G110" s="39">
        <f t="shared" si="26"/>
        <v>78388.80352971378</v>
      </c>
      <c r="H110" s="39">
        <f t="shared" si="26"/>
        <v>78656.65138186101</v>
      </c>
      <c r="I110" s="39">
        <f t="shared" si="26"/>
        <v>78924.49923400824</v>
      </c>
      <c r="J110" s="39">
        <f t="shared" si="26"/>
        <v>79192.34708615547</v>
      </c>
      <c r="K110" s="39">
        <f t="shared" si="26"/>
        <v>79460.1949383027</v>
      </c>
      <c r="L110" s="39">
        <f t="shared" si="26"/>
        <v>79728.04279044992</v>
      </c>
      <c r="M110" s="39">
        <f t="shared" si="26"/>
        <v>79995.89064259715</v>
      </c>
      <c r="N110" s="43"/>
    </row>
    <row r="111" spans="1:14" ht="12.75">
      <c r="A111" s="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3"/>
    </row>
    <row r="112" spans="1:14" ht="12.75">
      <c r="A112" s="1" t="s">
        <v>63</v>
      </c>
      <c r="B112" s="39">
        <f>B107+B110</f>
        <v>295700.8721442629</v>
      </c>
      <c r="C112" s="39">
        <f aca="true" t="shared" si="27" ref="C112:L112">C109+B112</f>
        <v>295968.71999641013</v>
      </c>
      <c r="D112" s="39">
        <f t="shared" si="27"/>
        <v>296236.5678485574</v>
      </c>
      <c r="E112" s="39">
        <f t="shared" si="27"/>
        <v>296504.4157007046</v>
      </c>
      <c r="F112" s="39">
        <f t="shared" si="27"/>
        <v>296772.26355285186</v>
      </c>
      <c r="G112" s="39">
        <f t="shared" si="27"/>
        <v>297040.1114049991</v>
      </c>
      <c r="H112" s="39">
        <f t="shared" si="27"/>
        <v>297307.95925714634</v>
      </c>
      <c r="I112" s="39">
        <f t="shared" si="27"/>
        <v>297575.8071092936</v>
      </c>
      <c r="J112" s="39">
        <f t="shared" si="27"/>
        <v>297843.6549614408</v>
      </c>
      <c r="K112" s="39">
        <f t="shared" si="27"/>
        <v>298111.5028135881</v>
      </c>
      <c r="L112" s="39">
        <f t="shared" si="27"/>
        <v>298379.3506657353</v>
      </c>
      <c r="M112" s="39">
        <f>M109+L112+M106</f>
        <v>298647.19851788256</v>
      </c>
      <c r="N112" s="43"/>
    </row>
    <row r="113" spans="1:14" ht="12.75">
      <c r="A113" s="1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3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38">
        <f>M107+M110</f>
        <v>298647.1985178824</v>
      </c>
    </row>
    <row r="115" ht="12.75"/>
    <row r="116" ht="12.75"/>
    <row r="117" spans="1:3" ht="12.75">
      <c r="A117" s="1">
        <v>2012</v>
      </c>
      <c r="C117" s="41"/>
    </row>
    <row r="118" ht="12.75"/>
    <row r="119" ht="12.75"/>
    <row r="120" spans="2:13" ht="12.75">
      <c r="B120" s="8" t="s">
        <v>19</v>
      </c>
      <c r="C120" s="8" t="s">
        <v>20</v>
      </c>
      <c r="D120" s="8" t="s">
        <v>21</v>
      </c>
      <c r="E120" s="8" t="s">
        <v>22</v>
      </c>
      <c r="F120" s="8" t="s">
        <v>23</v>
      </c>
      <c r="G120" s="8" t="s">
        <v>24</v>
      </c>
      <c r="H120" s="8" t="s">
        <v>25</v>
      </c>
      <c r="I120" s="8" t="s">
        <v>26</v>
      </c>
      <c r="J120" s="8" t="s">
        <v>27</v>
      </c>
      <c r="K120" s="8" t="s">
        <v>10</v>
      </c>
      <c r="L120" s="8" t="s">
        <v>17</v>
      </c>
      <c r="M120" s="8" t="s">
        <v>18</v>
      </c>
    </row>
    <row r="121" spans="1:13" ht="12.75">
      <c r="A121" s="42" t="s">
        <v>58</v>
      </c>
      <c r="B121" s="39">
        <f>M107</f>
        <v>218651.30787528522</v>
      </c>
      <c r="C121" s="39">
        <f>B124</f>
        <v>218651.30787528522</v>
      </c>
      <c r="D121" s="39">
        <f>C124</f>
        <v>218651.30787528522</v>
      </c>
      <c r="E121" s="39">
        <f>D124</f>
        <v>218651.30787528522</v>
      </c>
      <c r="F121" s="39"/>
      <c r="G121" s="39"/>
      <c r="H121" s="39"/>
      <c r="I121" s="39"/>
      <c r="J121" s="39"/>
      <c r="K121" s="39"/>
      <c r="L121" s="39"/>
      <c r="M121" s="39"/>
    </row>
    <row r="122" spans="1:13" ht="12.75">
      <c r="A122" s="42" t="s">
        <v>59</v>
      </c>
      <c r="B122" s="39">
        <v>0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2.75">
      <c r="A123" s="42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2.75">
      <c r="A124" s="42" t="s">
        <v>60</v>
      </c>
      <c r="B124" s="39">
        <f>SUM(B121:B122)</f>
        <v>218651.30787528522</v>
      </c>
      <c r="C124" s="39">
        <f>C121+C122</f>
        <v>218651.30787528522</v>
      </c>
      <c r="D124" s="39">
        <f>D121+D122</f>
        <v>218651.30787528522</v>
      </c>
      <c r="E124" s="39">
        <f>E121+E122</f>
        <v>218651.30787528522</v>
      </c>
      <c r="F124" s="39"/>
      <c r="G124" s="39"/>
      <c r="H124" s="39"/>
      <c r="I124" s="39"/>
      <c r="J124" s="39"/>
      <c r="K124" s="39"/>
      <c r="L124" s="39"/>
      <c r="M124" s="39"/>
    </row>
    <row r="125" spans="2:13" ht="12.7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4" ht="12.75">
      <c r="A126" s="1" t="s">
        <v>61</v>
      </c>
      <c r="B126" s="39">
        <f>B121*$D$15</f>
        <v>267.8478521472244</v>
      </c>
      <c r="C126" s="39">
        <f>C121*$D$15</f>
        <v>267.8478521472244</v>
      </c>
      <c r="D126" s="39">
        <f>D121*$D$15</f>
        <v>267.8478521472244</v>
      </c>
      <c r="E126" s="39">
        <f>E121*$D$15</f>
        <v>267.8478521472244</v>
      </c>
      <c r="F126" s="39">
        <f>F121*$D$15</f>
        <v>0</v>
      </c>
      <c r="G126" s="39"/>
      <c r="H126" s="39"/>
      <c r="I126" s="39"/>
      <c r="J126" s="39"/>
      <c r="K126" s="39"/>
      <c r="L126" s="39"/>
      <c r="M126" s="39"/>
      <c r="N126" s="43">
        <f>SUM(B126:M126)</f>
        <v>1071.3914085888975</v>
      </c>
    </row>
    <row r="127" spans="1:13" ht="12.75">
      <c r="A127" s="1" t="s">
        <v>62</v>
      </c>
      <c r="B127" s="39">
        <f>M110+B126</f>
        <v>80263.73849474438</v>
      </c>
      <c r="C127" s="39">
        <f aca="true" t="shared" si="28" ref="C127:M127">B127+C126</f>
        <v>80531.5863468916</v>
      </c>
      <c r="D127" s="39">
        <f t="shared" si="28"/>
        <v>80799.43419903883</v>
      </c>
      <c r="E127" s="39">
        <f t="shared" si="28"/>
        <v>81067.28205118606</v>
      </c>
      <c r="F127" s="39">
        <f t="shared" si="28"/>
        <v>81067.28205118606</v>
      </c>
      <c r="G127" s="39">
        <f t="shared" si="28"/>
        <v>81067.28205118606</v>
      </c>
      <c r="H127" s="39">
        <f t="shared" si="28"/>
        <v>81067.28205118606</v>
      </c>
      <c r="I127" s="39">
        <f t="shared" si="28"/>
        <v>81067.28205118606</v>
      </c>
      <c r="J127" s="39">
        <f t="shared" si="28"/>
        <v>81067.28205118606</v>
      </c>
      <c r="K127" s="39">
        <f t="shared" si="28"/>
        <v>81067.28205118606</v>
      </c>
      <c r="L127" s="39">
        <f t="shared" si="28"/>
        <v>81067.28205118606</v>
      </c>
      <c r="M127" s="39">
        <f t="shared" si="28"/>
        <v>81067.28205118606</v>
      </c>
    </row>
    <row r="128" spans="1:13" ht="12.75">
      <c r="A128" s="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2.75">
      <c r="A129" s="1" t="s">
        <v>63</v>
      </c>
      <c r="B129" s="39">
        <f>B124+B127</f>
        <v>298915.04637002957</v>
      </c>
      <c r="C129" s="39">
        <f aca="true" t="shared" si="29" ref="C129:L129">C126+B129</f>
        <v>299182.8942221768</v>
      </c>
      <c r="D129" s="39">
        <f t="shared" si="29"/>
        <v>299450.74207432405</v>
      </c>
      <c r="E129" s="39">
        <f t="shared" si="29"/>
        <v>299718.5899264713</v>
      </c>
      <c r="F129" s="39">
        <f t="shared" si="29"/>
        <v>299718.5899264713</v>
      </c>
      <c r="G129" s="39">
        <f t="shared" si="29"/>
        <v>299718.5899264713</v>
      </c>
      <c r="H129" s="39">
        <f t="shared" si="29"/>
        <v>299718.5899264713</v>
      </c>
      <c r="I129" s="39">
        <f t="shared" si="29"/>
        <v>299718.5899264713</v>
      </c>
      <c r="J129" s="39">
        <f t="shared" si="29"/>
        <v>299718.5899264713</v>
      </c>
      <c r="K129" s="39">
        <f t="shared" si="29"/>
        <v>299718.5899264713</v>
      </c>
      <c r="L129" s="39">
        <f t="shared" si="29"/>
        <v>299718.5899264713</v>
      </c>
      <c r="M129" s="39">
        <f>M126+L129+M123</f>
        <v>299718.5899264713</v>
      </c>
    </row>
    <row r="130" spans="1:13" ht="12.75">
      <c r="A130" s="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38">
        <f>M124+M127</f>
        <v>81067.28205118606</v>
      </c>
    </row>
    <row r="133" spans="11:14" ht="12.75">
      <c r="K133" s="4" t="s">
        <v>75</v>
      </c>
      <c r="N133" s="38">
        <f>N24+N41+N58+N75+N92+N109+N126</f>
        <v>32814.095029383425</v>
      </c>
    </row>
    <row r="134" spans="11:14" ht="12.75">
      <c r="K134" s="4" t="s">
        <v>76</v>
      </c>
      <c r="N134" s="39">
        <f>'O''ville'!N565+'O''ville'!N577+'O''ville'!N589+'O''ville'!N601+'O''ville'!N613+'O''ville'!N625</f>
        <v>4365.110343436009</v>
      </c>
    </row>
    <row r="135" spans="11:14" ht="12.75">
      <c r="K135" s="4" t="s">
        <v>77</v>
      </c>
      <c r="N135" s="38">
        <f>SUM(N133:N134)</f>
        <v>37179.20537281944</v>
      </c>
    </row>
  </sheetData>
  <sheetProtection/>
  <printOptions/>
  <pageMargins left="0.75" right="0.75" top="1" bottom="1" header="0.5" footer="0.5"/>
  <pageSetup horizontalDpi="600" verticalDpi="600" orientation="landscape" scale="52" r:id="rId3"/>
  <rowBreaks count="1" manualBreakCount="1">
    <brk id="6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JHoward</cp:lastModifiedBy>
  <cp:lastPrinted>2011-09-26T15:28:16Z</cp:lastPrinted>
  <dcterms:created xsi:type="dcterms:W3CDTF">1996-10-14T23:33:28Z</dcterms:created>
  <dcterms:modified xsi:type="dcterms:W3CDTF">2011-09-26T19:27:30Z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-1955110503</vt:i4>
  </property>
  <property fmtid="{D5CDD505-2E9C-101B-9397-08002B2CF9AE}" pid="3" name="_EmailSubject">
    <vt:lpwstr>PILs JEs</vt:lpwstr>
  </property>
  <property fmtid="{D5CDD505-2E9C-101B-9397-08002B2CF9AE}" pid="4" name="_AuthorEmail">
    <vt:lpwstr>9r0ct0r@interhop.net</vt:lpwstr>
  </property>
  <property fmtid="{D5CDD505-2E9C-101B-9397-08002B2CF9AE}" pid="5" name="_AuthorEmailDisplayName">
    <vt:lpwstr>Dave Proctor</vt:lpwstr>
  </property>
  <property fmtid="{D5CDD505-2E9C-101B-9397-08002B2CF9AE}" pid="6" name="_PreviousAdHocReviewCycleID">
    <vt:i4>2049259974</vt:i4>
  </property>
  <property fmtid="{D5CDD505-2E9C-101B-9397-08002B2CF9AE}" pid="7" name="_ReviewingToolsShownOnce">
    <vt:lpwstr/>
  </property>
</Properties>
</file>