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6725" windowHeight="13035" activeTab="1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'TAXREC'!$A$1:$F$320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<sst xmlns="http://schemas.openxmlformats.org/spreadsheetml/2006/main" count="645" uniqueCount="458">
  <si>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</si>
  <si>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</si>
  <si>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</si>
  <si>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</si>
  <si>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</si>
  <si>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</si>
  <si>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</si>
  <si>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</si>
  <si>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</si>
  <si>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</si>
  <si>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</si>
  <si>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</si>
  <si>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</si>
  <si>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</si>
  <si>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</si>
  <si>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</si>
  <si>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</si>
  <si>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</si>
  <si>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</si>
  <si>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</si>
  <si>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</si>
  <si>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</si>
  <si>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</si>
  <si>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</si>
  <si>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</si>
  <si>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</si>
  <si>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</si>
  <si>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</si>
  <si>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</si>
  <si>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</si>
  <si>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</si>
  <si>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</si>
  <si>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</si>
  <si>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</si>
  <si>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</si>
  <si>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</si>
  <si>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</si>
  <si>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</si>
  <si>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</si>
  <si>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</si>
  <si>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</si>
  <si>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</si>
  <si>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</si>
  <si>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</si>
  <si>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</si>
  <si>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</si>
  <si>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</si>
  <si>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</si>
  <si>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</si>
  <si>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</si>
  <si>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</si>
  <si>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</si>
  <si>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</si>
  <si>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</si>
  <si>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</si>
  <si>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</si>
  <si>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</si>
  <si>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</si>
  <si>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</si>
  <si>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</si>
  <si>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</si>
  <si>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</si>
  <si>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</si>
  <si>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</si>
  <si>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</si>
  <si>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</si>
  <si>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</si>
  <si>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</si>
  <si>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</si>
  <si>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</si>
  <si>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</si>
  <si>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</si>
  <si>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</si>
  <si>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</si>
  <si>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</si>
  <si>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</si>
  <si>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</si>
  <si>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</si>
  <si>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</si>
  <si>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</si>
  <si>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</si>
  <si>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</si>
  <si>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</si>
  <si>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</si>
  <si>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</si>
  <si>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</si>
  <si>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</si>
  <si>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</si>
  <si>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</si>
  <si>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</si>
  <si>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</si>
  <si>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</si>
  <si>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</si>
  <si>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</si>
  <si>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</si>
  <si>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</si>
  <si>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</si>
  <si>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</si>
  <si>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</si>
  <si>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</si>
  <si>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</si>
  <si>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</si>
  <si>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</si>
  <si>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</si>
  <si>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</si>
  <si>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</si>
  <si>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</si>
  <si>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</si>
  <si>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</si>
  <si>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</si>
  <si>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</si>
  <si>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</si>
  <si>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</si>
  <si>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</si>
  <si>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</si>
  <si>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</si>
  <si>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</si>
  <si>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</si>
  <si>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</si>
  <si>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</si>
  <si>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</si>
  <si>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</si>
  <si>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</si>
  <si>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</si>
  <si>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</si>
  <si>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</si>
  <si>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</si>
  <si>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</si>
  <si>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</si>
  <si>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</si>
  <si>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</si>
  <si>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</si>
  <si>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</si>
  <si>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</si>
  <si>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</si>
  <si>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</si>
  <si>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</si>
  <si>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</si>
  <si>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</si>
  <si>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</si>
  <si>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</si>
  <si>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</si>
  <si>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</si>
  <si>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</si>
  <si>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</si>
  <si>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</si>
  <si>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</si>
  <si>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</si>
  <si>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</si>
  <si>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</si>
  <si>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</si>
  <si>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</si>
  <si>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</si>
  <si>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</si>
  <si>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</si>
  <si>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</si>
  <si>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</si>
  <si>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</si>
  <si>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</si>
  <si>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</si>
  <si>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</si>
  <si>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</si>
  <si>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</si>
  <si>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</si>
  <si>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</si>
  <si>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</si>
  <si>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</si>
  <si>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</si>
  <si>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</si>
  <si>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</si>
  <si>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</si>
  <si>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</si>
  <si>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</si>
  <si>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</si>
  <si>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</si>
  <si>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</si>
  <si>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</si>
  <si>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</si>
  <si>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</si>
  <si>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</si>
  <si>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</si>
  <si>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</si>
  <si>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</si>
  <si>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</si>
  <si>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</si>
  <si>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</si>
  <si>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</si>
  <si>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</si>
  <si>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</si>
  <si>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</si>
  <si>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</si>
  <si>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</si>
  <si>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</si>
  <si>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</si>
  <si>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</si>
  <si>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</si>
  <si>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</si>
  <si>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</si>
  <si>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</si>
  <si>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</si>
  <si>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</si>
  <si>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</si>
  <si>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</si>
  <si>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</si>
  <si>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</si>
  <si>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</si>
  <si>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</si>
  <si>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</si>
  <si>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</si>
  <si>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</si>
  <si>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</si>
  <si>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</si>
  <si>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</si>
  <si>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</si>
  <si>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</si>
  <si>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</si>
  <si>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</si>
  <si>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</si>
  <si>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</si>
  <si>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</si>
  <si>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</si>
  <si>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</si>
  <si>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</si>
  <si>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</si>
  <si>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</si>
  <si>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</si>
  <si>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</si>
  <si>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</si>
  <si>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</si>
  <si>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</si>
  <si>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</si>
  <si>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</si>
  <si>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</si>
  <si>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</si>
  <si>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</si>
  <si>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</si>
  <si>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</si>
  <si>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</si>
  <si>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</si>
  <si>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</si>
  <si>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</si>
  <si>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</si>
  <si>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</si>
  <si>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</si>
  <si>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</si>
  <si>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</si>
  <si>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</si>
  <si>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</si>
  <si>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</si>
  <si>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</si>
  <si>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</si>
  <si>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</si>
  <si>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</si>
  <si>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</si>
  <si>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</si>
  <si>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</si>
  <si>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</si>
  <si>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</si>
  <si>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</si>
  <si>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</si>
  <si>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</si>
  <si>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</si>
  <si>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</si>
  <si>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</si>
  <si>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</si>
  <si>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</si>
  <si>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</si>
  <si>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</si>
  <si>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</si>
  <si>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</si>
  <si>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</si>
  <si>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</si>
  <si>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</si>
  <si>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</si>
  <si>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</si>
  <si>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</si>
  <si>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</si>
  <si>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</si>
  <si>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</si>
  <si>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</si>
  <si>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</si>
  <si>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</si>
  <si>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</si>
  <si>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</si>
  <si>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</si>
  <si>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</si>
  <si>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</si>
  <si>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</si>
  <si>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</si>
  <si>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</si>
  <si>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</si>
  <si>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</si>
  <si>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</si>
  <si>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</si>
  <si>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</si>
  <si>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</si>
  <si>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</si>
  <si>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</si>
  <si>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</si>
  <si>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</si>
  <si>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</si>
  <si>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</si>
  <si>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</si>
  <si>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</si>
  <si>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</si>
  <si>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</si>
  <si>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</si>
  <si>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</si>
  <si>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</si>
  <si>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</si>
  <si>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</si>
  <si>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</si>
  <si>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</si>
  <si>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</si>
  <si>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</si>
  <si>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</si>
  <si>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</si>
  <si>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</si>
  <si>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</si>
  <si>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</si>
  <si>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</si>
  <si>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</si>
  <si>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</si>
  <si>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</si>
  <si>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</si>
  <si>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</si>
  <si>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</si>
  <si>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</si>
  <si>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</si>
  <si>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</si>
  <si>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</si>
  <si>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</si>
  <si>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</si>
  <si>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</si>
  <si>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</si>
  <si>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</si>
  <si>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</si>
  <si>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</si>
  <si>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</si>
  <si>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</si>
  <si>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</si>
  <si>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</si>
  <si>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</si>
  <si>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</si>
  <si>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</si>
  <si>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</si>
  <si>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</si>
  <si>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</si>
  <si>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</si>
  <si>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</si>
  <si>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</si>
  <si>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</si>
  <si>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</si>
  <si>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</si>
  <si>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</si>
  <si>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</si>
  <si>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</si>
  <si>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</si>
  <si>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</si>
  <si>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</si>
  <si>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</si>
  <si>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</si>
  <si>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</si>
  <si>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</si>
  <si>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</si>
  <si>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</si>
  <si>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</si>
  <si>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</si>
  <si>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</si>
  <si>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</si>
  <si>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</si>
  <si>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</si>
  <si>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</si>
  <si>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</si>
  <si>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</si>
  <si>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</si>
  <si>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</si>
  <si>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</si>
  <si>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</si>
  <si>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</si>
  <si>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</si>
  <si>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</si>
  <si>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</si>
  <si>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</si>
  <si>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</si>
  <si>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</si>
  <si>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</si>
  <si>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</si>
  <si>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</si>
  <si>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</si>
  <si>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</si>
  <si>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</si>
  <si>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</si>
  <si>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</si>
  <si>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</si>
  <si>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</si>
  <si>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</si>
  <si>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</si>
  <si>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</si>
  <si>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</si>
  <si>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</si>
  <si>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</si>
  <si>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</si>
  <si>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</si>
  <si>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</si>
  <si>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</si>
  <si>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</si>
  <si>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</si>
  <si>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</si>
  <si>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</si>
  <si>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</si>
  <si>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</si>
  <si>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</si>
  <si>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</si>
  <si>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</si>
  <si>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</si>
  <si>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</si>
  <si>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</si>
  <si>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</si>
  <si>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</si>
  <si>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</si>
  <si>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</si>
  <si>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</si>
  <si>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</si>
  <si>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</si>
  <si>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</si>
  <si>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</si>
  <si>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</si>
  <si>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</si>
  <si>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</si>
  <si>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</si>
  <si>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</si>
  <si>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</si>
  <si>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</si>
  <si>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</si>
  <si>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</si>
  <si>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</si>
  <si>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</si>
  <si>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</si>
  <si>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         "SIMPIL"</t>
  </si>
  <si>
    <t>SECTION 93 PILs TAX GROSS-UP  "SIMPIL"</t>
  </si>
  <si>
    <t>SECTION 93 PILs TAX GROSS-UP     "SIMPIL"</t>
  </si>
  <si>
    <t>Interest Adjustment for Tax Purposes   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</si>
  <si>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</si>
  <si>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</si>
  <si>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</si>
  <si>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</si>
  <si>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</si>
  <si>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</si>
  <si>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DR / (CR)</t>
  </si>
  <si>
    <t>Input Board-approved dollar amounts phased-in</t>
  </si>
  <si>
    <t xml:space="preserve">   </t>
  </si>
  <si>
    <t>CAMBRIDGE &amp; NORTH DUMFRIES HYDRO INC.</t>
  </si>
  <si>
    <t>Q4, 2001</t>
  </si>
  <si>
    <t>Y</t>
  </si>
  <si>
    <t>N</t>
  </si>
  <si>
    <t>December 31st</t>
  </si>
  <si>
    <t>AMENDED - FEBRUARY 6, 2002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</si>
</sst>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#,##0.000_);\(#,##0.000\)"/>
  </numFmts>
  <fonts count="3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4" applyNumberFormat="0" applyFill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0" fontId="34" fillId="27" borderId="6" applyNumberFormat="0" applyAlignment="0" applyProtection="0"/>
    <xf numFmtId="1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6" fillId="0" borderId="0" applyNumberFormat="0" applyFill="0" applyBorder="0" applyAlignment="0" applyProtection="0"/>
  </cellStyleXfs>
  <cellXfs count="160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172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2" fontId="0" fillId="0" borderId="0" xfId="0" applyNumberFormat="1" applyAlignment="1">
      <alignment vertical="top"/>
    </xf>
    <xf numFmtId="175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2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2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2" fontId="0" fillId="33" borderId="0" xfId="0" applyNumberFormat="1" applyFill="1" applyAlignment="1">
      <alignment vertical="top"/>
    </xf>
    <xf numFmtId="175" fontId="0" fillId="33" borderId="0" xfId="0" applyNumberFormat="1" applyFill="1" applyAlignment="1">
      <alignment vertical="top"/>
    </xf>
    <xf numFmtId="175" fontId="0" fillId="33" borderId="0" xfId="0" applyNumberFormat="1" applyFill="1" applyBorder="1" applyAlignment="1">
      <alignment horizontal="right" vertical="top"/>
    </xf>
    <xf numFmtId="172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15" fontId="3" fillId="0" borderId="0" xfId="0" applyNumberFormat="1" applyFont="1" applyAlignment="1">
      <alignment vertical="top"/>
    </xf>
    <xf numFmtId="10" fontId="0" fillId="0" borderId="14" xfId="59" applyFont="1" applyBorder="1" applyAlignment="1">
      <alignment horizontal="center" vertical="top"/>
    </xf>
    <xf numFmtId="0" fontId="8" fillId="0" borderId="0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="75" zoomScaleNormal="75" zoomScalePageLayoutView="0" workbookViewId="0" topLeftCell="A9">
      <selection activeCell="D32" sqref="D32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8" ht="12.75">
      <c r="A1" s="1" t="s">
        <v>439</v>
      </c>
      <c r="C1" s="10"/>
      <c r="G1" s="10"/>
      <c r="H1" s="10"/>
    </row>
    <row r="2" spans="1:8" ht="12.75">
      <c r="A2" s="2" t="s">
        <v>378</v>
      </c>
      <c r="B2" s="10"/>
      <c r="C2" s="10"/>
      <c r="D2" s="10"/>
      <c r="G2" s="10"/>
      <c r="H2" s="10"/>
    </row>
    <row r="3" spans="1:8" ht="12.75">
      <c r="A3" s="2"/>
      <c r="B3" s="159" t="s">
        <v>457</v>
      </c>
      <c r="C3" s="10"/>
      <c r="D3" s="10"/>
      <c r="E3" s="10"/>
      <c r="G3" s="10"/>
      <c r="H3" s="10"/>
    </row>
    <row r="4" spans="1:8" ht="12.75">
      <c r="A4" s="2" t="s">
        <v>452</v>
      </c>
      <c r="C4" s="10"/>
      <c r="D4" s="50" t="s">
        <v>379</v>
      </c>
      <c r="E4" s="10"/>
      <c r="G4" s="10"/>
      <c r="H4" s="10"/>
    </row>
    <row r="5" spans="1:8" ht="13.5" thickBot="1">
      <c r="A5" s="157" t="s">
        <v>453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45" t="s">
        <v>454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0" t="s">
        <v>455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0" t="s">
        <v>456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5">
        <v>75714622</v>
      </c>
      <c r="H22" s="5"/>
    </row>
    <row r="24" spans="1:8" ht="12.75">
      <c r="A24" t="s">
        <v>394</v>
      </c>
      <c r="D24" s="122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22">
        <v>0.0988</v>
      </c>
      <c r="H28" s="126"/>
    </row>
    <row r="29" ht="12.75">
      <c r="H29" s="114"/>
    </row>
    <row r="30" spans="1:8" ht="12.75">
      <c r="A30" t="s">
        <v>397</v>
      </c>
      <c r="D30" s="122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6484957.3743</v>
      </c>
      <c r="H32" s="125"/>
    </row>
    <row r="33" spans="4:8" ht="12.75">
      <c r="D33" s="67"/>
      <c r="H33" s="125"/>
    </row>
    <row r="34" spans="1:11" ht="12.75">
      <c r="A34" t="s">
        <v>399</v>
      </c>
      <c r="D34" s="67">
        <v>0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6484957.3743</v>
      </c>
      <c r="H36" s="125"/>
      <c r="J36" s="5"/>
      <c r="K36" s="5"/>
    </row>
    <row r="37" spans="1:11" ht="12.75">
      <c r="A37" t="s">
        <v>450</v>
      </c>
      <c r="D37" s="125"/>
      <c r="H37" s="125"/>
      <c r="J37" s="5"/>
      <c r="K37" s="5"/>
    </row>
    <row r="38" spans="1:11" ht="12.75">
      <c r="A38" t="s">
        <v>451</v>
      </c>
      <c r="D38" s="125"/>
      <c r="H38" s="125"/>
      <c r="J38" s="5"/>
      <c r="K38" s="5"/>
    </row>
    <row r="39" spans="1:11" ht="12.75">
      <c r="A39" t="s">
        <v>401</v>
      </c>
      <c r="D39" s="125">
        <f>+$D$36/3</f>
        <v>2161652.4581</v>
      </c>
      <c r="F39" s="67"/>
      <c r="H39" s="125"/>
      <c r="J39" s="5"/>
      <c r="K39" s="5"/>
    </row>
    <row r="40" spans="1:11" ht="12.75">
      <c r="A40" t="s">
        <v>402</v>
      </c>
      <c r="D40" s="125">
        <f>+$D$36/3</f>
        <v>2161652.4581</v>
      </c>
      <c r="F40" s="67"/>
      <c r="H40" s="125"/>
      <c r="J40" s="5"/>
      <c r="K40" s="5"/>
    </row>
    <row r="41" spans="1:11" ht="12.75">
      <c r="A41" t="s">
        <v>403</v>
      </c>
      <c r="D41" s="125">
        <f>+$D$36/3</f>
        <v>2161652.4581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404</v>
      </c>
      <c r="B43" s="5"/>
      <c r="C43" s="5"/>
      <c r="D43" s="89">
        <f>D22*D24</f>
        <v>37857311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405</v>
      </c>
      <c r="B45" s="5"/>
      <c r="C45" s="5"/>
      <c r="D45" s="89">
        <f>D43*D28</f>
        <v>3740302.3268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406</v>
      </c>
      <c r="B47" s="5"/>
      <c r="C47" s="5"/>
      <c r="D47" s="89">
        <f>D22*D26</f>
        <v>37857311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407</v>
      </c>
      <c r="B49" s="5"/>
      <c r="C49" s="5"/>
      <c r="D49" s="89">
        <f>D47*D30</f>
        <v>2744655.0475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408</v>
      </c>
      <c r="B51" s="5"/>
      <c r="C51" s="5"/>
      <c r="D51" s="112">
        <f>((D34+D39)/D32)*D49</f>
        <v>914885.0158333333</v>
      </c>
      <c r="F51" s="5"/>
      <c r="H51" s="111"/>
      <c r="J51" s="5"/>
      <c r="K51" s="5"/>
    </row>
    <row r="52" spans="1:11" ht="12.75">
      <c r="A52" t="s">
        <v>409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410</v>
      </c>
      <c r="B53" s="5"/>
      <c r="C53" s="5"/>
      <c r="D53" s="112">
        <f>((D34+D39+D40)/D32)*D49</f>
        <v>1829770.0316666665</v>
      </c>
      <c r="F53" s="5"/>
      <c r="H53" s="111"/>
      <c r="J53" s="5"/>
      <c r="K53" s="5"/>
    </row>
    <row r="54" spans="1:11" ht="12.75">
      <c r="A54" t="s">
        <v>411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412</v>
      </c>
      <c r="B55" s="5"/>
      <c r="C55" s="5"/>
      <c r="D55" s="112">
        <f>D49</f>
        <v>2744655.0475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/>
  <pageMargins left="0.75" right="0.25" top="0.5" bottom="0.25" header="0.5" footer="0.5"/>
  <pageSetup horizontalDpi="600" verticalDpi="600" orientation="portrait" r:id="rId1"/>
  <headerFooter alignWithMargins="0">
    <oddFooter>&amp;L&amp;F &amp;A 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L148"/>
  <sheetViews>
    <sheetView tabSelected="1" zoomScale="75" zoomScaleNormal="75" zoomScalePageLayoutView="0" workbookViewId="0" topLeftCell="A1">
      <pane xSplit="2" ySplit="5" topLeftCell="F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74" sqref="G7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8.140625" style="0" bestFit="1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2" ht="12.75">
      <c r="A1" s="1" t="s">
        <v>440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</row>
    <row r="2" spans="1:12" ht="12.75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</row>
    <row r="3" spans="1:12" ht="12.75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s="2" t="str">
        <f>+REGINFO!A4</f>
        <v>CAMBRIDGE &amp; NORTH DUMFRIES HYDRO INC.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432</v>
      </c>
      <c r="L7" s="35"/>
    </row>
    <row r="8" spans="1:12" ht="12.75">
      <c r="A8" s="157" t="str">
        <f>+REGINFO!A5</f>
        <v>Q4, 2001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438</v>
      </c>
      <c r="L8" s="35"/>
    </row>
    <row r="9" spans="1:12" ht="12.75">
      <c r="A9" s="159" t="s">
        <v>457</v>
      </c>
      <c r="B9" s="3"/>
      <c r="C9" s="25"/>
      <c r="D9" s="23"/>
      <c r="E9" s="3"/>
      <c r="F9" s="45"/>
      <c r="G9" s="34"/>
      <c r="H9" s="35"/>
      <c r="I9" s="45"/>
      <c r="J9" s="45"/>
      <c r="K9" s="34" t="s">
        <v>433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434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435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64"/>
      <c r="D15" s="28" t="s">
        <v>141</v>
      </c>
      <c r="E15" s="92">
        <f>+G15-C15</f>
        <v>540413.114525</v>
      </c>
      <c r="F15" s="10"/>
      <c r="G15" s="70">
        <f>(+REGINFO!D34+REGINFO!D39)*1/4</f>
        <v>540413.114525</v>
      </c>
      <c r="H15" s="35" t="s">
        <v>142</v>
      </c>
      <c r="I15" s="92">
        <f>+K15-G15</f>
        <v>-540413.114525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64"/>
      <c r="D20" s="30" t="s">
        <v>144</v>
      </c>
      <c r="E20" s="92">
        <f aca="true" t="shared" si="0" ref="E20:E28">+G20-C20</f>
        <v>970381.5</v>
      </c>
      <c r="F20" s="5"/>
      <c r="G20" s="70">
        <f>3881526/4</f>
        <v>970381.5</v>
      </c>
      <c r="H20" s="39" t="s">
        <v>145</v>
      </c>
      <c r="I20" s="92">
        <f aca="true" t="shared" si="1" ref="I20:I28">+K20-G20</f>
        <v>-970381.5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64"/>
      <c r="D21" s="30" t="s">
        <v>147</v>
      </c>
      <c r="E21" s="92">
        <f t="shared" si="0"/>
        <v>0</v>
      </c>
      <c r="F21" s="5"/>
      <c r="G21" s="70">
        <v>0</v>
      </c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64"/>
      <c r="D22" s="23" t="s">
        <v>150</v>
      </c>
      <c r="E22" s="92">
        <f t="shared" si="0"/>
        <v>72217</v>
      </c>
      <c r="F22" s="5"/>
      <c r="G22" s="70">
        <v>72217</v>
      </c>
      <c r="H22" s="39" t="s">
        <v>151</v>
      </c>
      <c r="I22" s="92">
        <f t="shared" si="1"/>
        <v>-72217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64"/>
      <c r="D23" s="30" t="s">
        <v>153</v>
      </c>
      <c r="E23" s="92">
        <f t="shared" si="0"/>
        <v>0</v>
      </c>
      <c r="F23" s="5"/>
      <c r="G23" s="70"/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64"/>
      <c r="D24" s="30" t="s">
        <v>157</v>
      </c>
      <c r="E24" s="92">
        <f t="shared" si="0"/>
        <v>0</v>
      </c>
      <c r="F24" s="5"/>
      <c r="G24" s="70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64"/>
      <c r="D26" s="30" t="s">
        <v>160</v>
      </c>
      <c r="E26" s="92">
        <f t="shared" si="0"/>
        <v>0</v>
      </c>
      <c r="F26" s="5"/>
      <c r="G26" s="70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64"/>
      <c r="D27" s="30" t="s">
        <v>160</v>
      </c>
      <c r="E27" s="92">
        <f t="shared" si="0"/>
        <v>0</v>
      </c>
      <c r="F27" s="5"/>
      <c r="G27" s="70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420</v>
      </c>
      <c r="B28" s="10">
        <v>7</v>
      </c>
      <c r="C28" s="64"/>
      <c r="D28" s="30" t="s">
        <v>160</v>
      </c>
      <c r="E28" s="92">
        <f t="shared" si="0"/>
        <v>0</v>
      </c>
      <c r="F28" s="5"/>
      <c r="G28" s="70"/>
      <c r="H28" s="39" t="s">
        <v>161</v>
      </c>
      <c r="I28" s="92">
        <f t="shared" si="1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64"/>
      <c r="D30" s="30" t="s">
        <v>163</v>
      </c>
      <c r="E30" s="92">
        <f aca="true" t="shared" si="2" ref="E30:E38">+G30-C30</f>
        <v>-367912</v>
      </c>
      <c r="F30" s="5"/>
      <c r="G30" s="70">
        <v>-367912</v>
      </c>
      <c r="H30" s="39" t="s">
        <v>164</v>
      </c>
      <c r="I30" s="92">
        <f aca="true" t="shared" si="3" ref="I30:I38">+K30-G30</f>
        <v>367912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64"/>
      <c r="D31" s="30" t="s">
        <v>166</v>
      </c>
      <c r="E31" s="92">
        <f t="shared" si="2"/>
        <v>-72216.75</v>
      </c>
      <c r="F31" s="5"/>
      <c r="G31" s="70">
        <f>-288867/4</f>
        <v>-72216.75</v>
      </c>
      <c r="H31" s="39" t="s">
        <v>167</v>
      </c>
      <c r="I31" s="92">
        <f t="shared" si="3"/>
        <v>72216.75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64"/>
      <c r="D33" s="30" t="s">
        <v>173</v>
      </c>
      <c r="E33" s="92">
        <f t="shared" si="2"/>
        <v>0</v>
      </c>
      <c r="F33" s="5"/>
      <c r="G33" s="70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431</v>
      </c>
      <c r="B34" s="51">
        <v>12</v>
      </c>
      <c r="C34" s="64"/>
      <c r="D34" s="30" t="s">
        <v>176</v>
      </c>
      <c r="E34" s="92">
        <f t="shared" si="2"/>
        <v>-228721.2539583333</v>
      </c>
      <c r="F34" s="5"/>
      <c r="G34" s="70">
        <f>-(+REGINFO!D22*REGINFO!D26*REGINFO!D30*REGINFO!D39/REGINFO!D32)/4</f>
        <v>-228721.2539583333</v>
      </c>
      <c r="H34" s="39" t="s">
        <v>177</v>
      </c>
      <c r="I34" s="92">
        <f t="shared" si="3"/>
        <v>228721.2539583333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64"/>
      <c r="D36" s="30" t="s">
        <v>179</v>
      </c>
      <c r="E36" s="92">
        <f t="shared" si="2"/>
        <v>0</v>
      </c>
      <c r="F36" s="5"/>
      <c r="G36" s="70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64"/>
      <c r="D37" s="30" t="s">
        <v>179</v>
      </c>
      <c r="E37" s="92">
        <f t="shared" si="2"/>
        <v>0</v>
      </c>
      <c r="F37" s="5"/>
      <c r="G37" s="70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419</v>
      </c>
      <c r="B38" s="10">
        <v>13</v>
      </c>
      <c r="C38" s="64"/>
      <c r="D38" s="30" t="s">
        <v>179</v>
      </c>
      <c r="E38" s="92">
        <f t="shared" si="2"/>
        <v>0</v>
      </c>
      <c r="F38" s="5"/>
      <c r="G38" s="70"/>
      <c r="H38" s="39" t="s">
        <v>180</v>
      </c>
      <c r="I38" s="92">
        <f t="shared" si="3"/>
        <v>0</v>
      </c>
      <c r="J38" s="5"/>
      <c r="K38" s="100">
        <f>TAXREC!E133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0</v>
      </c>
      <c r="D40" s="42"/>
      <c r="E40" s="93">
        <f>SUM(E15:E39)</f>
        <v>914161.6105666668</v>
      </c>
      <c r="F40" s="7"/>
      <c r="G40" s="96">
        <f>SUM(G15:G39)</f>
        <v>914161.6105666668</v>
      </c>
      <c r="H40" s="43"/>
      <c r="I40" s="93">
        <f>SUM(I15:I39)</f>
        <v>-914161.6105666668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71">
        <v>0.3862</v>
      </c>
      <c r="D44" s="30" t="s">
        <v>182</v>
      </c>
      <c r="E44" s="95">
        <f>+G44-C44</f>
        <v>0.020000000000000018</v>
      </c>
      <c r="F44" s="5"/>
      <c r="G44" s="72">
        <v>0.4062</v>
      </c>
      <c r="H44" s="39" t="s">
        <v>183</v>
      </c>
      <c r="I44" s="95">
        <f>+K44-G44</f>
        <v>-0.020000000000000018</v>
      </c>
      <c r="J44" s="5"/>
      <c r="K44" s="101"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0</v>
      </c>
      <c r="D47" s="42"/>
      <c r="E47" s="96">
        <f>+G47-C47</f>
        <v>371332.4462121801</v>
      </c>
      <c r="F47" s="7"/>
      <c r="G47" s="96">
        <f>G40*G44</f>
        <v>371332.4462121801</v>
      </c>
      <c r="H47" s="43"/>
      <c r="I47" s="98">
        <f>K47-G47</f>
        <v>-371332.4462121801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74"/>
      <c r="D49" s="30" t="s">
        <v>185</v>
      </c>
      <c r="E49" s="92">
        <f>+G49-C49</f>
        <v>0</v>
      </c>
      <c r="F49" s="8"/>
      <c r="G49" s="70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0</v>
      </c>
      <c r="D51" s="32"/>
      <c r="E51" s="97">
        <f>+E47-E49</f>
        <v>371332.4462121801</v>
      </c>
      <c r="F51" s="6"/>
      <c r="G51" s="97">
        <f>+G47-G49</f>
        <v>371332.4462121801</v>
      </c>
      <c r="H51" s="40"/>
      <c r="I51" s="97">
        <f>+I47-I49</f>
        <v>-371332.4462121801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64"/>
      <c r="D59" s="30" t="s">
        <v>188</v>
      </c>
      <c r="E59" s="92">
        <f>+G59-C59</f>
        <v>75714622</v>
      </c>
      <c r="F59" s="5"/>
      <c r="G59" s="70">
        <f>+REGINFO!D22</f>
        <v>75714622</v>
      </c>
      <c r="H59" s="39" t="s">
        <v>189</v>
      </c>
      <c r="I59" s="92">
        <f>+K59-G59</f>
        <v>-75714622</v>
      </c>
      <c r="J59" s="5"/>
      <c r="K59" s="100">
        <f>TAXREC!E228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64"/>
      <c r="D60" s="30" t="s">
        <v>191</v>
      </c>
      <c r="E60" s="92">
        <f>+G60-C60</f>
        <v>-5000000</v>
      </c>
      <c r="F60" s="5"/>
      <c r="G60" s="70">
        <v>-5000000</v>
      </c>
      <c r="H60" s="39" t="s">
        <v>192</v>
      </c>
      <c r="I60" s="92">
        <f>+K60-G60</f>
        <v>5000000</v>
      </c>
      <c r="J60" s="5"/>
      <c r="K60" s="100">
        <f>TAXREC!E230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0</v>
      </c>
      <c r="D61" s="42"/>
      <c r="E61" s="98">
        <f>SUM(E59:E60)</f>
        <v>70714622</v>
      </c>
      <c r="F61" s="7"/>
      <c r="G61" s="96">
        <f>SUM(G59:G60)</f>
        <v>70714622</v>
      </c>
      <c r="H61" s="43"/>
      <c r="I61" s="98">
        <f>SUM(I59:I60)</f>
        <v>-70714622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0</v>
      </c>
      <c r="D65" s="62"/>
      <c r="E65" s="96">
        <f>+G65-C65</f>
        <v>53035.9665</v>
      </c>
      <c r="F65" s="7"/>
      <c r="G65" s="96">
        <f>(+G61*G63)/4</f>
        <v>53035.9665</v>
      </c>
      <c r="H65" s="21"/>
      <c r="I65" s="98">
        <f>+K65-G65</f>
        <v>-53035.9665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64"/>
      <c r="D68" s="30" t="s">
        <v>197</v>
      </c>
      <c r="E68" s="92">
        <f>+G68-C68</f>
        <v>75714622</v>
      </c>
      <c r="F68" s="8"/>
      <c r="G68" s="70">
        <f>+REGINFO!D22</f>
        <v>75714622</v>
      </c>
      <c r="H68" s="39" t="s">
        <v>198</v>
      </c>
      <c r="I68" s="92">
        <f>+K68-G68</f>
        <v>-75714622</v>
      </c>
      <c r="J68" s="8"/>
      <c r="K68" s="100">
        <f>TAXREC!E299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64"/>
      <c r="D69" s="30" t="s">
        <v>200</v>
      </c>
      <c r="E69" s="92">
        <f>+G69-C69</f>
        <v>-10000000</v>
      </c>
      <c r="F69" s="8"/>
      <c r="G69" s="70">
        <v>-10000000</v>
      </c>
      <c r="H69" s="39" t="s">
        <v>201</v>
      </c>
      <c r="I69" s="92">
        <f>+K69-G69</f>
        <v>10000000</v>
      </c>
      <c r="J69" s="8"/>
      <c r="K69" s="100">
        <f>TAXREC!E301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0</v>
      </c>
      <c r="D70" s="42"/>
      <c r="E70" s="98">
        <f>SUM(E68:E69)</f>
        <v>65714622</v>
      </c>
      <c r="F70" s="7"/>
      <c r="G70" s="96">
        <f>SUM(G68:G69)</f>
        <v>65714622</v>
      </c>
      <c r="H70" s="43"/>
      <c r="I70" s="98">
        <f>SUM(I68:I69)</f>
        <v>-65714622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0</v>
      </c>
      <c r="D74" s="30"/>
      <c r="E74" s="92">
        <f>+G74-C74</f>
        <v>36964.474875</v>
      </c>
      <c r="F74" s="8"/>
      <c r="G74" s="100">
        <f>(+G70*G72)/4</f>
        <v>36964.474875</v>
      </c>
      <c r="H74" s="39"/>
      <c r="I74" s="92">
        <f>+K74-G74</f>
        <v>-36964.474875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0</v>
      </c>
      <c r="D75" s="30" t="s">
        <v>206</v>
      </c>
      <c r="E75" s="92">
        <f>+G75-C75</f>
        <v>-10238.610038346667</v>
      </c>
      <c r="F75" s="8"/>
      <c r="G75" s="100">
        <f>(G40*0.0112)*-1</f>
        <v>-10238.610038346667</v>
      </c>
      <c r="H75" s="39" t="s">
        <v>207</v>
      </c>
      <c r="I75" s="92">
        <f>+K75-G75</f>
        <v>10238.610038346667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0</v>
      </c>
      <c r="D77" s="31"/>
      <c r="E77" s="96">
        <f>SUM(E74:E76)</f>
        <v>26725.86483665333</v>
      </c>
      <c r="F77" s="7"/>
      <c r="G77" s="96">
        <f>SUM(G74:G76)</f>
        <v>26725.86483665333</v>
      </c>
      <c r="H77" s="21"/>
      <c r="I77" s="98">
        <f>SUM(I74:I76)</f>
        <v>-26725.86483665333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158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C51/(1-C44)</f>
        <v>0</v>
      </c>
      <c r="D82" s="30" t="s">
        <v>209</v>
      </c>
      <c r="E82" s="92">
        <f>+G82-C82</f>
        <v>613772.6383672399</v>
      </c>
      <c r="F82" s="5">
        <f>+G44</f>
        <v>0.4062</v>
      </c>
      <c r="G82" s="100">
        <f>G51/(1-(G44-0.0112))</f>
        <v>613772.6383672399</v>
      </c>
      <c r="H82" s="39" t="s">
        <v>210</v>
      </c>
      <c r="I82" s="92">
        <f>+K82-G82</f>
        <v>-613772.6383672399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0</v>
      </c>
      <c r="D83" s="30" t="s">
        <v>211</v>
      </c>
      <c r="E83" s="92">
        <f>+G83-C83</f>
        <v>44174.983201079885</v>
      </c>
      <c r="F83" s="5">
        <v>0.0112</v>
      </c>
      <c r="G83" s="100">
        <f>G77/(1-(G44-0.0112))</f>
        <v>44174.983201079885</v>
      </c>
      <c r="H83" s="39" t="s">
        <v>212</v>
      </c>
      <c r="I83" s="92">
        <f>+K83-G83</f>
        <v>-44174.983201079885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0</v>
      </c>
      <c r="D84" s="30" t="s">
        <v>213</v>
      </c>
      <c r="E84" s="92">
        <f>+G84-C84</f>
        <v>53035.9665</v>
      </c>
      <c r="F84" s="5">
        <f>+F82-F83</f>
        <v>0.395</v>
      </c>
      <c r="G84" s="100">
        <f>G65</f>
        <v>53035.9665</v>
      </c>
      <c r="H84" s="39" t="s">
        <v>214</v>
      </c>
      <c r="I84" s="92">
        <f>+K84-G84</f>
        <v>-53035.9665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>
        <f>1-F84</f>
        <v>0.605</v>
      </c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>
        <f>+G51/F85</f>
        <v>613772.6383672399</v>
      </c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0</v>
      </c>
      <c r="D87" s="41"/>
      <c r="E87" s="99">
        <f>SUM(E82:E85)</f>
        <v>710983.5880683197</v>
      </c>
      <c r="F87" s="6"/>
      <c r="G87" s="99">
        <f>SUM(G82:G86)</f>
        <v>710983.5880683197</v>
      </c>
      <c r="H87" s="6"/>
      <c r="I87" s="99">
        <f>SUM(I82:I85)</f>
        <v>-710983.5880683197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449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-72217</v>
      </c>
      <c r="J98" s="120" t="s">
        <v>425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+I23</f>
        <v>0</v>
      </c>
      <c r="J99" s="120" t="s">
        <v>425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425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425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425</v>
      </c>
      <c r="K102" s="67"/>
    </row>
    <row r="103" spans="1:11" ht="12.75">
      <c r="A103" t="s">
        <v>418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72216.75</v>
      </c>
      <c r="J105" s="120" t="s">
        <v>425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425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425</v>
      </c>
      <c r="K107" s="67"/>
    </row>
    <row r="108" spans="1:11" ht="12.75">
      <c r="A108" s="110" t="s">
        <v>442</v>
      </c>
      <c r="B108" s="10">
        <v>12</v>
      </c>
      <c r="C108" s="67"/>
      <c r="E108" s="67"/>
      <c r="G108" s="67"/>
      <c r="I108" s="124">
        <f>I135</f>
        <v>0</v>
      </c>
      <c r="J108" s="120" t="s">
        <v>427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425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425</v>
      </c>
      <c r="K110" s="67"/>
    </row>
    <row r="111" spans="1:11" ht="12.75">
      <c r="A111" t="s">
        <v>417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425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426</v>
      </c>
      <c r="B114" s="10"/>
      <c r="C114" s="67"/>
      <c r="E114" s="67"/>
      <c r="G114" s="67"/>
      <c r="I114" s="149">
        <f>SUM(I98:I102)+SUM(I105:I110)+I112</f>
        <v>-0.25</v>
      </c>
      <c r="J114" s="120" t="s">
        <v>425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423</v>
      </c>
      <c r="I119" s="125"/>
    </row>
    <row r="120" spans="1:9" ht="12.75">
      <c r="A120" s="17"/>
      <c r="I120" s="125"/>
    </row>
    <row r="121" spans="1:9" ht="12.75">
      <c r="A121" s="110" t="s">
        <v>443</v>
      </c>
      <c r="B121" s="10"/>
      <c r="C121" s="67"/>
      <c r="D121" s="67"/>
      <c r="E121" s="67"/>
      <c r="F121" s="67"/>
      <c r="G121" s="67"/>
      <c r="H121" s="67"/>
      <c r="I121" s="148">
        <f>REGINFO!D49*-1</f>
        <v>-2744655.0475</v>
      </c>
    </row>
    <row r="122" spans="1:9" ht="12.75">
      <c r="A122" s="110" t="s">
        <v>444</v>
      </c>
      <c r="B122" s="10"/>
      <c r="C122" s="67"/>
      <c r="D122" s="67"/>
      <c r="E122" s="67"/>
      <c r="F122" s="67"/>
      <c r="G122" s="67"/>
      <c r="H122" s="67"/>
      <c r="I122" s="148">
        <f>G34*-1</f>
        <v>228721.2539583333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421</v>
      </c>
      <c r="B124" s="10"/>
      <c r="C124" s="67"/>
      <c r="D124" s="67"/>
      <c r="E124" s="67"/>
      <c r="F124" s="67"/>
      <c r="G124" s="67"/>
      <c r="H124" s="67"/>
      <c r="I124" s="150">
        <f>SUM(I121:I123)</f>
        <v>-2515933.7935416666</v>
      </c>
    </row>
    <row r="125" spans="1:9" ht="12.75">
      <c r="A125" s="110" t="s">
        <v>422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428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429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445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446</v>
      </c>
      <c r="B131" s="10"/>
      <c r="C131" s="67"/>
      <c r="D131" s="67"/>
      <c r="E131" s="67"/>
      <c r="F131" s="67"/>
      <c r="G131" s="67"/>
      <c r="H131" s="67"/>
      <c r="I131" s="148">
        <f>REGINFO!D49</f>
        <v>2744655.0475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424</v>
      </c>
      <c r="B133" s="10"/>
      <c r="C133" s="67"/>
      <c r="D133" s="67"/>
      <c r="E133" s="67"/>
      <c r="F133" s="67"/>
      <c r="G133" s="67"/>
      <c r="H133" s="67"/>
      <c r="I133" s="150">
        <f>SUM(I130:I132)</f>
        <v>2744655.0475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447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430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448</v>
      </c>
      <c r="B137" s="10"/>
      <c r="C137" s="67"/>
      <c r="D137" s="67"/>
      <c r="E137" s="67"/>
      <c r="F137" s="67"/>
      <c r="G137" s="67"/>
      <c r="H137" s="67"/>
      <c r="I137" s="151">
        <f>+I124+I133</f>
        <v>228721.25395833328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/>
  <pageMargins left="0.46" right="0.18" top="0.5" bottom="0.5" header="0.5" footer="0.5"/>
  <pageSetup horizontalDpi="600" verticalDpi="600" orientation="landscape" scale="75" r:id="rId1"/>
  <headerFooter alignWithMargins="0">
    <oddFooter>&amp;L&amp;F &amp;A &amp;D &amp;T</oddFooter>
  </headerFooter>
  <rowBreaks count="2" manualBreakCount="2">
    <brk id="54" max="11" man="1"/>
    <brk id="90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319"/>
  <sheetViews>
    <sheetView zoomScale="75" zoomScaleNormal="75" zoomScalePageLayoutView="0" workbookViewId="0" topLeftCell="A1">
      <selection activeCell="E330" sqref="E330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0" ht="12.75">
      <c r="A1" s="1" t="s">
        <v>441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50"/>
      <c r="I1" s="10"/>
      <c r="J1" s="10"/>
    </row>
    <row r="2" spans="1:10" ht="12.75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50"/>
      <c r="I2" s="10"/>
      <c r="J2" s="10"/>
    </row>
    <row r="3" spans="1:10" ht="12.75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50"/>
      <c r="I3" s="10"/>
      <c r="J3" s="10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s="2" t="str">
        <f>+REGINFO!A4</f>
        <v>CAMBRIDGE &amp; NORTH DUMFRIES HYDRO INC.</v>
      </c>
      <c r="B7" s="45"/>
      <c r="C7" s="82"/>
      <c r="D7" s="82"/>
      <c r="E7" s="82"/>
      <c r="F7" s="45"/>
      <c r="G7" s="3"/>
      <c r="H7" s="3"/>
    </row>
    <row r="8" spans="1:8" ht="12.75">
      <c r="A8" s="157" t="str">
        <f>+REGINFO!A5</f>
        <v>Q4, 2001</v>
      </c>
      <c r="B8" s="45"/>
      <c r="C8" s="159" t="s">
        <v>457</v>
      </c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436</v>
      </c>
      <c r="B10" s="45"/>
      <c r="C10" s="82"/>
      <c r="D10" s="82"/>
      <c r="E10" s="83"/>
      <c r="F10" s="10"/>
    </row>
    <row r="11" spans="1:6" ht="12.75">
      <c r="A11" s="3" t="s">
        <v>437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27"/>
      <c r="D15" s="128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27"/>
      <c r="D16" s="128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27"/>
      <c r="D18" s="128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27"/>
      <c r="D19" s="128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27"/>
      <c r="D20" s="128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27"/>
      <c r="D21" s="128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27"/>
      <c r="D22" s="128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27"/>
      <c r="D23" s="128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27"/>
      <c r="D24" s="128"/>
      <c r="E24" s="129">
        <f t="shared" si="0"/>
        <v>0</v>
      </c>
      <c r="F24" s="13"/>
      <c r="G24" s="13" t="s">
        <v>358</v>
      </c>
      <c r="H24" s="90">
        <f>-C316</f>
        <v>0</v>
      </c>
      <c r="I24" s="89">
        <f>-D316</f>
        <v>0</v>
      </c>
      <c r="J24" s="89">
        <f>-E316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414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33"/>
      <c r="D31" s="13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33"/>
      <c r="D32" s="13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33"/>
      <c r="D33" s="133"/>
      <c r="E33" s="129">
        <f t="shared" si="1"/>
        <v>0</v>
      </c>
      <c r="F33" s="10" t="s">
        <v>159</v>
      </c>
    </row>
    <row r="34" spans="1:6" ht="12.75">
      <c r="A34" t="s">
        <v>373</v>
      </c>
      <c r="C34" s="67"/>
      <c r="D34" s="67"/>
      <c r="E34" s="129">
        <f t="shared" si="1"/>
        <v>0</v>
      </c>
      <c r="F34" s="10" t="s">
        <v>162</v>
      </c>
    </row>
    <row r="35" spans="1:6" ht="12.75">
      <c r="A35" t="s">
        <v>374</v>
      </c>
      <c r="C35" s="67"/>
      <c r="D35" s="67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67"/>
      <c r="D38" s="67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67"/>
      <c r="D39" s="67"/>
      <c r="E39" s="129">
        <f aca="true" t="shared" si="2" ref="E39:E82">+C39+D39</f>
        <v>0</v>
      </c>
      <c r="F39" s="10" t="s">
        <v>162</v>
      </c>
    </row>
    <row r="40" spans="1:6" ht="12.75">
      <c r="A40" t="s">
        <v>21</v>
      </c>
      <c r="B40" s="10"/>
      <c r="C40" s="67"/>
      <c r="D40" s="67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67"/>
      <c r="D41" s="67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67"/>
      <c r="D42" s="67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67"/>
      <c r="D43" s="67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67"/>
      <c r="D44" s="67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67"/>
      <c r="D45" s="67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67"/>
      <c r="D46" s="67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67"/>
      <c r="D47" s="67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67"/>
      <c r="D48" s="67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67"/>
      <c r="D49" s="67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67"/>
      <c r="D50" s="67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67"/>
      <c r="D51" s="67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67"/>
      <c r="D52" s="67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67"/>
      <c r="D53" s="67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67"/>
      <c r="D54" s="67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67"/>
      <c r="D55" s="67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67"/>
      <c r="D56" s="67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67"/>
      <c r="D57" s="67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67"/>
      <c r="D58" s="67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67"/>
      <c r="D59" s="67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67"/>
      <c r="D60" s="67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67"/>
      <c r="D62" s="67"/>
      <c r="E62" s="129">
        <v>0</v>
      </c>
      <c r="F62" s="10" t="s">
        <v>162</v>
      </c>
    </row>
    <row r="63" spans="1:6" ht="12.75">
      <c r="A63" t="s">
        <v>42</v>
      </c>
      <c r="C63" s="67"/>
      <c r="D63" s="67"/>
      <c r="E63" s="129">
        <f t="shared" si="2"/>
        <v>0</v>
      </c>
      <c r="F63" s="10" t="s">
        <v>162</v>
      </c>
    </row>
    <row r="64" spans="1:6" ht="12.75">
      <c r="A64" t="s">
        <v>43</v>
      </c>
      <c r="C64" s="67"/>
      <c r="D64" s="67"/>
      <c r="E64" s="129">
        <f t="shared" si="2"/>
        <v>0</v>
      </c>
      <c r="F64" s="10" t="s">
        <v>162</v>
      </c>
    </row>
    <row r="65" spans="1:6" ht="12.75">
      <c r="A65" t="s">
        <v>44</v>
      </c>
      <c r="C65" s="67"/>
      <c r="D65" s="67"/>
      <c r="E65" s="129">
        <f t="shared" si="2"/>
        <v>0</v>
      </c>
      <c r="F65" s="10" t="s">
        <v>162</v>
      </c>
    </row>
    <row r="66" spans="1:6" ht="12.75">
      <c r="A66" t="s">
        <v>45</v>
      </c>
      <c r="C66" s="67"/>
      <c r="D66" s="67"/>
      <c r="E66" s="129">
        <f t="shared" si="2"/>
        <v>0</v>
      </c>
      <c r="F66" s="10" t="s">
        <v>162</v>
      </c>
    </row>
    <row r="67" spans="1:6" ht="12.75">
      <c r="A67" t="s">
        <v>334</v>
      </c>
      <c r="C67" s="67"/>
      <c r="D67" s="67"/>
      <c r="E67" s="129">
        <f t="shared" si="2"/>
        <v>0</v>
      </c>
      <c r="F67" s="10" t="s">
        <v>162</v>
      </c>
    </row>
    <row r="68" spans="1:6" ht="12.75">
      <c r="A68" t="s">
        <v>68</v>
      </c>
      <c r="C68" s="67"/>
      <c r="D68" s="67"/>
      <c r="E68" s="129">
        <f t="shared" si="2"/>
        <v>0</v>
      </c>
      <c r="F68" s="10" t="s">
        <v>162</v>
      </c>
    </row>
    <row r="69" spans="1:6" ht="12.75">
      <c r="A69" t="s">
        <v>46</v>
      </c>
      <c r="C69" s="67"/>
      <c r="D69" s="67"/>
      <c r="E69" s="129">
        <f t="shared" si="2"/>
        <v>0</v>
      </c>
      <c r="F69" s="10" t="s">
        <v>162</v>
      </c>
    </row>
    <row r="70" spans="1:6" ht="12.75">
      <c r="A70" t="s">
        <v>47</v>
      </c>
      <c r="C70" s="67"/>
      <c r="D70" s="67"/>
      <c r="E70" s="129">
        <f t="shared" si="2"/>
        <v>0</v>
      </c>
      <c r="F70" s="10" t="s">
        <v>162</v>
      </c>
    </row>
    <row r="71" spans="1:6" ht="12.75">
      <c r="A71" t="s">
        <v>48</v>
      </c>
      <c r="C71" s="67"/>
      <c r="D71" s="67"/>
      <c r="E71" s="129">
        <f t="shared" si="2"/>
        <v>0</v>
      </c>
      <c r="F71" s="10" t="s">
        <v>162</v>
      </c>
    </row>
    <row r="72" spans="1:6" ht="12.75">
      <c r="A72" t="s">
        <v>49</v>
      </c>
      <c r="C72" s="67"/>
      <c r="D72" s="67"/>
      <c r="E72" s="129">
        <f t="shared" si="2"/>
        <v>0</v>
      </c>
      <c r="F72" s="10" t="s">
        <v>162</v>
      </c>
    </row>
    <row r="73" spans="1:6" ht="12.75">
      <c r="A73" t="s">
        <v>50</v>
      </c>
      <c r="C73" s="67"/>
      <c r="D73" s="67"/>
      <c r="E73" s="129">
        <f t="shared" si="2"/>
        <v>0</v>
      </c>
      <c r="F73" s="10" t="s">
        <v>162</v>
      </c>
    </row>
    <row r="74" spans="1:6" ht="12.75">
      <c r="A74" t="s">
        <v>51</v>
      </c>
      <c r="C74" s="67"/>
      <c r="D74" s="67"/>
      <c r="E74" s="129">
        <f t="shared" si="2"/>
        <v>0</v>
      </c>
      <c r="F74" s="10" t="s">
        <v>162</v>
      </c>
    </row>
    <row r="75" spans="1:6" ht="12.75">
      <c r="A75" t="s">
        <v>52</v>
      </c>
      <c r="C75" s="67"/>
      <c r="D75" s="67"/>
      <c r="E75" s="129">
        <f t="shared" si="2"/>
        <v>0</v>
      </c>
      <c r="F75" s="10" t="s">
        <v>162</v>
      </c>
    </row>
    <row r="76" spans="1:6" ht="12.75">
      <c r="A76" t="s">
        <v>53</v>
      </c>
      <c r="C76" s="67"/>
      <c r="D76" s="67"/>
      <c r="E76" s="129">
        <f t="shared" si="2"/>
        <v>0</v>
      </c>
      <c r="F76" s="10" t="s">
        <v>162</v>
      </c>
    </row>
    <row r="77" spans="1:6" ht="12.75">
      <c r="A77" t="s">
        <v>54</v>
      </c>
      <c r="C77" s="67"/>
      <c r="D77" s="67"/>
      <c r="E77" s="129">
        <f t="shared" si="2"/>
        <v>0</v>
      </c>
      <c r="F77" s="10" t="s">
        <v>162</v>
      </c>
    </row>
    <row r="78" spans="1:6" ht="12.75">
      <c r="A78" t="s">
        <v>55</v>
      </c>
      <c r="C78" s="67"/>
      <c r="D78" s="67"/>
      <c r="E78" s="129">
        <f t="shared" si="2"/>
        <v>0</v>
      </c>
      <c r="F78" s="10" t="s">
        <v>162</v>
      </c>
    </row>
    <row r="79" spans="1:6" ht="12.75">
      <c r="A79" t="s">
        <v>328</v>
      </c>
      <c r="C79" s="67"/>
      <c r="D79" s="67"/>
      <c r="E79" s="129">
        <f t="shared" si="2"/>
        <v>0</v>
      </c>
      <c r="F79" s="10" t="s">
        <v>162</v>
      </c>
    </row>
    <row r="80" spans="1:6" ht="12.75">
      <c r="A80" t="s">
        <v>56</v>
      </c>
      <c r="C80" s="67"/>
      <c r="D80" s="67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415</v>
      </c>
      <c r="C82" s="67"/>
      <c r="D82" s="67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/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67"/>
      <c r="D89" s="67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67"/>
      <c r="D90" s="67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67"/>
      <c r="D91" s="67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67"/>
      <c r="D92" s="67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67"/>
      <c r="D93" s="67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67"/>
      <c r="D94" s="67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67"/>
      <c r="D95" s="67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67"/>
      <c r="D98" s="67"/>
      <c r="E98" s="129">
        <f aca="true" t="shared" si="4" ref="E98:E132">+C98+D98</f>
        <v>0</v>
      </c>
      <c r="F98" s="10" t="s">
        <v>181</v>
      </c>
    </row>
    <row r="99" spans="1:6" ht="12.75">
      <c r="A99" t="s">
        <v>12</v>
      </c>
      <c r="B99" s="10"/>
      <c r="C99" s="67"/>
      <c r="D99" s="67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67"/>
      <c r="D100" s="67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67"/>
      <c r="D101" s="67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67"/>
      <c r="D102" s="67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67"/>
      <c r="D103" s="67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67"/>
      <c r="D104" s="67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67"/>
      <c r="D105" s="67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67"/>
      <c r="D106" s="67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67"/>
      <c r="D107" s="67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67"/>
      <c r="D108" s="67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67"/>
      <c r="D109" s="67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67"/>
      <c r="D110" s="67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67"/>
      <c r="D111" s="67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67"/>
      <c r="D112" s="67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67"/>
      <c r="D113" s="67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67"/>
      <c r="D114" s="67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67"/>
      <c r="D115" s="67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67"/>
      <c r="D116" s="67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2:6" ht="12.75">
      <c r="B118" s="10"/>
      <c r="C118" s="67"/>
      <c r="D118" s="67"/>
      <c r="E118" s="85"/>
      <c r="F118" s="10"/>
    </row>
    <row r="119" spans="1:6" ht="12.75">
      <c r="A119" t="s">
        <v>75</v>
      </c>
      <c r="B119" s="10"/>
      <c r="C119" s="67"/>
      <c r="D119" s="67"/>
      <c r="E119" s="129">
        <f t="shared" si="4"/>
        <v>0</v>
      </c>
      <c r="F119" s="10" t="s">
        <v>181</v>
      </c>
    </row>
    <row r="120" spans="1:6" ht="12.75">
      <c r="A120" t="s">
        <v>76</v>
      </c>
      <c r="B120" s="10"/>
      <c r="C120" s="67"/>
      <c r="D120" s="67"/>
      <c r="E120" s="129">
        <f t="shared" si="4"/>
        <v>0</v>
      </c>
      <c r="F120" s="10" t="s">
        <v>181</v>
      </c>
    </row>
    <row r="121" spans="1:6" ht="12.75">
      <c r="A121" t="s">
        <v>77</v>
      </c>
      <c r="B121" s="10"/>
      <c r="C121" s="67"/>
      <c r="D121" s="67"/>
      <c r="E121" s="129">
        <f t="shared" si="4"/>
        <v>0</v>
      </c>
      <c r="F121" s="10" t="s">
        <v>181</v>
      </c>
    </row>
    <row r="122" spans="1:6" ht="12.75">
      <c r="A122" t="s">
        <v>78</v>
      </c>
      <c r="B122" s="10"/>
      <c r="C122" s="67"/>
      <c r="D122" s="67"/>
      <c r="E122" s="129">
        <f t="shared" si="4"/>
        <v>0</v>
      </c>
      <c r="F122" s="10" t="s">
        <v>181</v>
      </c>
    </row>
    <row r="123" spans="1:6" ht="12.75">
      <c r="A123" t="s">
        <v>79</v>
      </c>
      <c r="B123" s="10"/>
      <c r="C123" s="67"/>
      <c r="D123" s="67"/>
      <c r="E123" s="129">
        <f t="shared" si="4"/>
        <v>0</v>
      </c>
      <c r="F123" s="10" t="s">
        <v>181</v>
      </c>
    </row>
    <row r="124" spans="1:6" ht="12.75">
      <c r="A124" t="s">
        <v>80</v>
      </c>
      <c r="B124" s="10"/>
      <c r="C124" s="67"/>
      <c r="D124" s="67"/>
      <c r="E124" s="129">
        <f t="shared" si="4"/>
        <v>0</v>
      </c>
      <c r="F124" s="10" t="s">
        <v>181</v>
      </c>
    </row>
    <row r="125" spans="1:6" ht="12.75">
      <c r="A125" t="s">
        <v>81</v>
      </c>
      <c r="B125" s="10"/>
      <c r="C125" s="67"/>
      <c r="D125" s="67"/>
      <c r="E125" s="129">
        <f t="shared" si="4"/>
        <v>0</v>
      </c>
      <c r="F125" s="10" t="s">
        <v>181</v>
      </c>
    </row>
    <row r="126" spans="1:6" ht="12.75">
      <c r="A126" t="s">
        <v>105</v>
      </c>
      <c r="B126" s="10"/>
      <c r="C126" s="67"/>
      <c r="D126" s="67"/>
      <c r="E126" s="129">
        <f t="shared" si="4"/>
        <v>0</v>
      </c>
      <c r="F126" s="10" t="s">
        <v>181</v>
      </c>
    </row>
    <row r="127" spans="1:6" ht="12.75">
      <c r="A127" t="s">
        <v>82</v>
      </c>
      <c r="B127" s="10"/>
      <c r="C127" s="67"/>
      <c r="D127" s="67"/>
      <c r="E127" s="129">
        <f t="shared" si="4"/>
        <v>0</v>
      </c>
      <c r="F127" s="10" t="s">
        <v>181</v>
      </c>
    </row>
    <row r="128" spans="1:6" ht="12.75">
      <c r="A128" t="s">
        <v>83</v>
      </c>
      <c r="B128" s="10"/>
      <c r="C128" s="67"/>
      <c r="D128" s="67"/>
      <c r="E128" s="129">
        <f t="shared" si="4"/>
        <v>0</v>
      </c>
      <c r="F128" s="10" t="s">
        <v>181</v>
      </c>
    </row>
    <row r="129" spans="1:6" ht="12.75">
      <c r="A129" t="s">
        <v>84</v>
      </c>
      <c r="B129" s="10"/>
      <c r="C129" s="67"/>
      <c r="D129" s="67"/>
      <c r="E129" s="129">
        <f t="shared" si="4"/>
        <v>0</v>
      </c>
      <c r="F129" s="10" t="s">
        <v>181</v>
      </c>
    </row>
    <row r="130" spans="1:6" ht="12.75">
      <c r="A130" s="12" t="s">
        <v>416</v>
      </c>
      <c r="B130" s="10"/>
      <c r="C130" s="67"/>
      <c r="D130" s="67"/>
      <c r="E130" s="129">
        <f t="shared" si="4"/>
        <v>0</v>
      </c>
      <c r="F130" s="10" t="s">
        <v>181</v>
      </c>
    </row>
    <row r="131" spans="1:6" ht="12.75">
      <c r="A131" s="12"/>
      <c r="B131" s="10"/>
      <c r="C131" s="67"/>
      <c r="D131" s="67"/>
      <c r="E131" s="129">
        <f t="shared" si="4"/>
        <v>0</v>
      </c>
      <c r="F131" s="10"/>
    </row>
    <row r="132" spans="1:6" ht="12.75">
      <c r="A132" s="12"/>
      <c r="B132" s="10"/>
      <c r="C132" s="67"/>
      <c r="D132" s="67"/>
      <c r="E132" s="129">
        <f t="shared" si="4"/>
        <v>0</v>
      </c>
      <c r="F132" s="10"/>
    </row>
    <row r="133" spans="1:6" ht="12.75">
      <c r="A133" s="12" t="s">
        <v>327</v>
      </c>
      <c r="B133" s="10"/>
      <c r="C133" s="138">
        <f>SUM(C97:C132)</f>
        <v>0</v>
      </c>
      <c r="D133" s="139">
        <f>SUM(D97:D132)</f>
        <v>0</v>
      </c>
      <c r="E133" s="140">
        <f>SUM(E97:E132)</f>
        <v>0</v>
      </c>
      <c r="F133" s="10" t="s">
        <v>181</v>
      </c>
    </row>
    <row r="134" spans="2:6" ht="12.75">
      <c r="B134" s="10"/>
      <c r="C134" s="67"/>
      <c r="D134" s="67"/>
      <c r="E134" s="67"/>
      <c r="F134" s="10"/>
    </row>
    <row r="135" spans="1:6" ht="12.75">
      <c r="A135" s="4" t="s">
        <v>88</v>
      </c>
      <c r="B135" s="10"/>
      <c r="C135" s="138">
        <f>C96+C133</f>
        <v>0</v>
      </c>
      <c r="D135" s="139">
        <f>D96+D133</f>
        <v>0</v>
      </c>
      <c r="E135" s="140">
        <f>+E96+E133</f>
        <v>0</v>
      </c>
      <c r="F135" s="10"/>
    </row>
    <row r="136" spans="2:6" ht="12.75">
      <c r="B136" s="10"/>
      <c r="C136" s="67"/>
      <c r="D136" s="67"/>
      <c r="E136" s="67"/>
      <c r="F136" s="10"/>
    </row>
    <row r="137" spans="2:6" ht="13.5" thickBot="1">
      <c r="B137" s="10"/>
      <c r="C137" s="67"/>
      <c r="D137" s="67"/>
      <c r="E137" s="67"/>
      <c r="F137" s="10"/>
    </row>
    <row r="138" spans="1:6" ht="14.25" thickBot="1" thickTop="1">
      <c r="A138" s="16" t="s">
        <v>413</v>
      </c>
      <c r="B138" s="10"/>
      <c r="C138" s="141">
        <f>+C26+C86+C135</f>
        <v>0</v>
      </c>
      <c r="D138" s="142">
        <f>D26+D86+D135</f>
        <v>0</v>
      </c>
      <c r="E138" s="143">
        <f>E26+E86+E135</f>
        <v>0</v>
      </c>
      <c r="F138" s="10"/>
    </row>
    <row r="139" spans="1:6" ht="13.5" thickTop="1">
      <c r="A139" s="14"/>
      <c r="B139" s="10"/>
      <c r="C139" s="5"/>
      <c r="D139" s="5"/>
      <c r="E139" s="5"/>
      <c r="F139" s="10"/>
    </row>
    <row r="140" spans="2:6" ht="12.75"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2:6" ht="12.75">
      <c r="B142" s="10"/>
      <c r="C142" s="5"/>
      <c r="D142" s="5"/>
      <c r="E142" s="5"/>
      <c r="F142" s="10"/>
    </row>
    <row r="143" spans="1:6" ht="12.75">
      <c r="A143" s="4"/>
      <c r="B143" s="10"/>
      <c r="C143" s="5"/>
      <c r="D143" s="5"/>
      <c r="E143" s="5"/>
      <c r="F143" s="10"/>
    </row>
    <row r="144" spans="1:6" ht="12.75">
      <c r="A144" s="17" t="s">
        <v>10</v>
      </c>
      <c r="B144" s="10"/>
      <c r="C144" s="5"/>
      <c r="D144" s="5"/>
      <c r="E144" s="5"/>
      <c r="F144" s="10"/>
    </row>
    <row r="145" spans="2:6" ht="12.75">
      <c r="B145" s="10"/>
      <c r="C145" s="5"/>
      <c r="D145" s="5"/>
      <c r="E145" s="5"/>
      <c r="F145" s="10"/>
    </row>
    <row r="146" spans="1:6" ht="12.75">
      <c r="A146" s="17" t="s">
        <v>219</v>
      </c>
      <c r="B146" s="10"/>
      <c r="C146" s="5"/>
      <c r="D146" s="5"/>
      <c r="E146" s="5"/>
      <c r="F146" s="10"/>
    </row>
    <row r="147" spans="1:6" ht="12.75">
      <c r="A147" s="2"/>
      <c r="B147" s="10"/>
      <c r="C147" s="5"/>
      <c r="D147" s="5"/>
      <c r="E147" s="5"/>
      <c r="F147" s="10"/>
    </row>
    <row r="148" spans="1:6" ht="12.75">
      <c r="A148" t="s">
        <v>220</v>
      </c>
      <c r="B148" s="10"/>
      <c r="C148" s="67"/>
      <c r="D148" s="67"/>
      <c r="E148" s="129">
        <f aca="true" t="shared" si="5" ref="E148:E163">+C148+D148</f>
        <v>0</v>
      </c>
      <c r="F148" s="10"/>
    </row>
    <row r="149" spans="1:6" ht="12.75">
      <c r="A149" t="s">
        <v>221</v>
      </c>
      <c r="B149" s="10"/>
      <c r="C149" s="67"/>
      <c r="D149" s="67"/>
      <c r="E149" s="129">
        <f t="shared" si="5"/>
        <v>0</v>
      </c>
      <c r="F149" s="10"/>
    </row>
    <row r="150" spans="1:6" ht="12.75">
      <c r="A150" t="s">
        <v>222</v>
      </c>
      <c r="B150" s="10"/>
      <c r="C150" s="67"/>
      <c r="D150" s="67"/>
      <c r="E150" s="129">
        <f t="shared" si="5"/>
        <v>0</v>
      </c>
      <c r="F150" s="10"/>
    </row>
    <row r="151" spans="1:6" ht="12.75">
      <c r="A151" t="s">
        <v>223</v>
      </c>
      <c r="B151" s="10"/>
      <c r="C151" s="67"/>
      <c r="D151" s="67"/>
      <c r="E151" s="129">
        <f t="shared" si="5"/>
        <v>0</v>
      </c>
      <c r="F151" s="10"/>
    </row>
    <row r="152" spans="1:6" ht="12.75">
      <c r="A152" t="s">
        <v>224</v>
      </c>
      <c r="B152" s="10"/>
      <c r="C152" s="67"/>
      <c r="D152" s="67"/>
      <c r="E152" s="129">
        <f t="shared" si="5"/>
        <v>0</v>
      </c>
      <c r="F152" s="10"/>
    </row>
    <row r="153" spans="1:6" ht="12.75">
      <c r="A153" t="s">
        <v>225</v>
      </c>
      <c r="B153" s="10"/>
      <c r="C153" s="67"/>
      <c r="D153" s="67"/>
      <c r="E153" s="129">
        <f t="shared" si="5"/>
        <v>0</v>
      </c>
      <c r="F153" s="10"/>
    </row>
    <row r="154" spans="1:6" ht="12.75">
      <c r="A154" t="s">
        <v>226</v>
      </c>
      <c r="B154" s="10"/>
      <c r="C154" s="67"/>
      <c r="D154" s="67"/>
      <c r="E154" s="129">
        <f t="shared" si="5"/>
        <v>0</v>
      </c>
      <c r="F154" s="10"/>
    </row>
    <row r="155" spans="1:6" ht="12.75">
      <c r="A155" t="s">
        <v>227</v>
      </c>
      <c r="B155" s="10"/>
      <c r="C155" s="67"/>
      <c r="D155" s="67"/>
      <c r="E155" s="129">
        <f t="shared" si="5"/>
        <v>0</v>
      </c>
      <c r="F155" s="10"/>
    </row>
    <row r="156" spans="1:6" ht="12.75">
      <c r="A156" t="s">
        <v>228</v>
      </c>
      <c r="B156" s="10"/>
      <c r="C156" s="67"/>
      <c r="D156" s="67"/>
      <c r="E156" s="129">
        <f t="shared" si="5"/>
        <v>0</v>
      </c>
      <c r="F156" s="10"/>
    </row>
    <row r="157" spans="1:6" ht="12.75">
      <c r="A157" t="s">
        <v>229</v>
      </c>
      <c r="B157" s="10"/>
      <c r="C157" s="67"/>
      <c r="D157" s="67"/>
      <c r="E157" s="129">
        <f t="shared" si="5"/>
        <v>0</v>
      </c>
      <c r="F157" s="10"/>
    </row>
    <row r="158" spans="1:6" ht="12.75">
      <c r="A158" t="s">
        <v>230</v>
      </c>
      <c r="B158" s="10"/>
      <c r="C158" s="67"/>
      <c r="D158" s="67"/>
      <c r="E158" s="129">
        <f t="shared" si="5"/>
        <v>0</v>
      </c>
      <c r="F158" s="10"/>
    </row>
    <row r="159" spans="1:6" ht="12.75">
      <c r="A159" t="s">
        <v>231</v>
      </c>
      <c r="B159" s="10"/>
      <c r="C159" s="67"/>
      <c r="D159" s="67"/>
      <c r="E159" s="129">
        <f t="shared" si="5"/>
        <v>0</v>
      </c>
      <c r="F159" s="10"/>
    </row>
    <row r="160" spans="1:6" ht="12.75">
      <c r="A160" t="s">
        <v>232</v>
      </c>
      <c r="B160" s="10"/>
      <c r="C160" s="67"/>
      <c r="D160" s="67"/>
      <c r="E160" s="129">
        <f t="shared" si="5"/>
        <v>0</v>
      </c>
      <c r="F160" s="10"/>
    </row>
    <row r="161" spans="1:6" ht="12.75">
      <c r="A161" t="s">
        <v>233</v>
      </c>
      <c r="B161" s="10"/>
      <c r="C161" s="67"/>
      <c r="D161" s="67"/>
      <c r="E161" s="129">
        <f t="shared" si="5"/>
        <v>0</v>
      </c>
      <c r="F161" s="10"/>
    </row>
    <row r="162" spans="1:6" ht="12.75">
      <c r="A162" t="s">
        <v>234</v>
      </c>
      <c r="B162" s="10"/>
      <c r="C162" s="67"/>
      <c r="D162" s="67"/>
      <c r="E162" s="129">
        <f t="shared" si="5"/>
        <v>0</v>
      </c>
      <c r="F162" s="10"/>
    </row>
    <row r="163" spans="1:6" ht="12.75">
      <c r="A163" t="s">
        <v>235</v>
      </c>
      <c r="B163" s="10"/>
      <c r="C163" s="67"/>
      <c r="D163" s="67"/>
      <c r="E163" s="129">
        <f t="shared" si="5"/>
        <v>0</v>
      </c>
      <c r="F163" s="10"/>
    </row>
    <row r="164" spans="1:6" ht="12.75">
      <c r="A164" t="s">
        <v>236</v>
      </c>
      <c r="B164" s="10"/>
      <c r="C164" s="138">
        <f>SUM(C148:C163)</f>
        <v>0</v>
      </c>
      <c r="D164" s="139">
        <f>SUM(D148:D163)</f>
        <v>0</v>
      </c>
      <c r="E164" s="140">
        <f>SUM(E148:E163)</f>
        <v>0</v>
      </c>
      <c r="F164" s="10"/>
    </row>
    <row r="165" spans="1:6" ht="12.75">
      <c r="A165" t="s">
        <v>237</v>
      </c>
      <c r="B165" s="10"/>
      <c r="C165" s="67"/>
      <c r="D165" s="67"/>
      <c r="E165" s="67"/>
      <c r="F165" s="10"/>
    </row>
    <row r="166" spans="1:6" ht="12.75">
      <c r="A166" t="s">
        <v>238</v>
      </c>
      <c r="B166" s="10"/>
      <c r="C166" s="67"/>
      <c r="D166" s="67"/>
      <c r="E166" s="129">
        <f>+C166+D166</f>
        <v>0</v>
      </c>
      <c r="F166" s="10"/>
    </row>
    <row r="167" spans="1:6" ht="12.75">
      <c r="A167" t="s">
        <v>239</v>
      </c>
      <c r="B167" s="10"/>
      <c r="C167" s="67"/>
      <c r="D167" s="67"/>
      <c r="E167" s="129">
        <f>+C167+D167</f>
        <v>0</v>
      </c>
      <c r="F167" s="10"/>
    </row>
    <row r="168" spans="1:6" ht="12.75">
      <c r="A168" t="s">
        <v>240</v>
      </c>
      <c r="B168" s="10"/>
      <c r="C168" s="67"/>
      <c r="D168" s="67"/>
      <c r="E168" s="129">
        <f>+C168+D168</f>
        <v>0</v>
      </c>
      <c r="F168" s="10"/>
    </row>
    <row r="169" spans="1:6" ht="12.75">
      <c r="A169" t="s">
        <v>241</v>
      </c>
      <c r="B169" s="10"/>
      <c r="C169" s="67"/>
      <c r="D169" s="67"/>
      <c r="E169" s="129">
        <f>+C169+D169</f>
        <v>0</v>
      </c>
      <c r="F169" s="10"/>
    </row>
    <row r="170" spans="2:6" ht="12.75">
      <c r="B170" s="10"/>
      <c r="C170" s="67"/>
      <c r="D170" s="67"/>
      <c r="E170" s="129">
        <f>+C170+D170</f>
        <v>0</v>
      </c>
      <c r="F170" s="10"/>
    </row>
    <row r="171" spans="1:6" ht="12.75">
      <c r="A171" s="2" t="s">
        <v>321</v>
      </c>
      <c r="B171" s="10"/>
      <c r="C171" s="138">
        <f>SUM(C164:C170)</f>
        <v>0</v>
      </c>
      <c r="D171" s="139">
        <f>SUM(D164:D170)</f>
        <v>0</v>
      </c>
      <c r="E171" s="140">
        <f>SUM(E164:E170)</f>
        <v>0</v>
      </c>
      <c r="F171" s="10"/>
    </row>
    <row r="172" spans="2:6" ht="12.75">
      <c r="B172" s="10"/>
      <c r="C172" s="5"/>
      <c r="D172" s="5"/>
      <c r="E172" s="5"/>
      <c r="F172" s="10"/>
    </row>
    <row r="173" spans="1:6" ht="12.75">
      <c r="A173" s="17" t="s">
        <v>242</v>
      </c>
      <c r="B173" s="10"/>
      <c r="C173" s="5"/>
      <c r="D173" s="5"/>
      <c r="E173" s="5"/>
      <c r="F173" s="10"/>
    </row>
    <row r="174" spans="2:6" ht="12.75">
      <c r="B174" s="10"/>
      <c r="C174" s="5"/>
      <c r="D174" s="5"/>
      <c r="E174" s="5"/>
      <c r="F174" s="10"/>
    </row>
    <row r="175" spans="1:6" ht="12.75">
      <c r="A175" t="s">
        <v>243</v>
      </c>
      <c r="C175" s="67"/>
      <c r="D175" s="67"/>
      <c r="E175" s="129">
        <f aca="true" t="shared" si="6" ref="E175:E182">+C175+D175</f>
        <v>0</v>
      </c>
      <c r="F175" s="10"/>
    </row>
    <row r="176" spans="1:6" ht="12.75">
      <c r="A176" t="s">
        <v>244</v>
      </c>
      <c r="B176" s="10"/>
      <c r="C176" s="67"/>
      <c r="D176" s="67"/>
      <c r="E176" s="129">
        <f t="shared" si="6"/>
        <v>0</v>
      </c>
      <c r="F176" s="10"/>
    </row>
    <row r="177" spans="1:6" ht="12.75">
      <c r="A177" t="s">
        <v>245</v>
      </c>
      <c r="B177" s="10"/>
      <c r="C177" s="67"/>
      <c r="D177" s="67"/>
      <c r="E177" s="129">
        <f t="shared" si="6"/>
        <v>0</v>
      </c>
      <c r="F177" s="10"/>
    </row>
    <row r="178" spans="1:6" ht="12.75">
      <c r="A178" t="s">
        <v>246</v>
      </c>
      <c r="B178" s="10"/>
      <c r="C178" s="67"/>
      <c r="D178" s="67"/>
      <c r="E178" s="129">
        <f t="shared" si="6"/>
        <v>0</v>
      </c>
      <c r="F178" s="10"/>
    </row>
    <row r="179" spans="1:6" ht="12.75">
      <c r="A179" t="s">
        <v>247</v>
      </c>
      <c r="B179" s="10"/>
      <c r="C179" s="67"/>
      <c r="D179" s="67"/>
      <c r="E179" s="129">
        <f t="shared" si="6"/>
        <v>0</v>
      </c>
      <c r="F179" s="10"/>
    </row>
    <row r="180" spans="1:6" ht="12.75">
      <c r="A180" t="s">
        <v>248</v>
      </c>
      <c r="B180" s="10"/>
      <c r="C180" s="67"/>
      <c r="D180" s="67"/>
      <c r="E180" s="129">
        <f t="shared" si="6"/>
        <v>0</v>
      </c>
      <c r="F180" s="10"/>
    </row>
    <row r="181" spans="1:6" ht="12.75">
      <c r="A181" t="s">
        <v>249</v>
      </c>
      <c r="B181" s="10"/>
      <c r="C181" s="67"/>
      <c r="D181" s="67"/>
      <c r="E181" s="129">
        <f t="shared" si="6"/>
        <v>0</v>
      </c>
      <c r="F181" s="10"/>
    </row>
    <row r="182" spans="1:6" ht="12.75">
      <c r="A182" t="s">
        <v>250</v>
      </c>
      <c r="B182" s="10"/>
      <c r="C182" s="67"/>
      <c r="D182" s="67"/>
      <c r="E182" s="129">
        <f t="shared" si="6"/>
        <v>0</v>
      </c>
      <c r="F182" s="10"/>
    </row>
    <row r="183" spans="2:6" ht="12.75">
      <c r="B183" s="10"/>
      <c r="C183" s="67"/>
      <c r="D183" s="67"/>
      <c r="E183" s="124"/>
      <c r="F183" s="10"/>
    </row>
    <row r="184" spans="1:6" ht="12.75">
      <c r="A184" s="2" t="s">
        <v>251</v>
      </c>
      <c r="B184" s="10"/>
      <c r="C184" s="138">
        <f>SUM(C175:C183)</f>
        <v>0</v>
      </c>
      <c r="D184" s="139">
        <f>SUM(D175:D183)</f>
        <v>0</v>
      </c>
      <c r="E184" s="140">
        <f>SUM(E175:E182)</f>
        <v>0</v>
      </c>
      <c r="F184" s="10"/>
    </row>
    <row r="185" spans="1:6" ht="12.75">
      <c r="A185" s="2"/>
      <c r="B185" s="10"/>
      <c r="C185" s="5"/>
      <c r="D185" s="5"/>
      <c r="E185" s="5"/>
      <c r="F185" s="10"/>
    </row>
    <row r="186" spans="1:6" ht="12.75">
      <c r="A186" s="2"/>
      <c r="B186" s="10"/>
      <c r="C186" s="5"/>
      <c r="D186" s="5"/>
      <c r="E186" s="5"/>
      <c r="F186" s="10"/>
    </row>
    <row r="187" spans="1:6" ht="12.75">
      <c r="A187" s="2"/>
      <c r="B187" s="10"/>
      <c r="C187" s="5"/>
      <c r="D187" s="5"/>
      <c r="E187" s="5"/>
      <c r="F187" s="10"/>
    </row>
    <row r="188" spans="1:6" ht="12.75">
      <c r="A188" s="17" t="s">
        <v>252</v>
      </c>
      <c r="B188" s="10"/>
      <c r="C188" s="5"/>
      <c r="D188" s="5"/>
      <c r="E188" s="5"/>
      <c r="F188" s="10"/>
    </row>
    <row r="189" spans="2:6" ht="12.75">
      <c r="B189" s="10"/>
      <c r="C189" s="5"/>
      <c r="D189" s="5"/>
      <c r="E189" s="5"/>
      <c r="F189" s="10"/>
    </row>
    <row r="190" spans="1:6" ht="12.75">
      <c r="A190" t="s">
        <v>253</v>
      </c>
      <c r="B190" s="10"/>
      <c r="C190" s="67"/>
      <c r="D190" s="67"/>
      <c r="E190" s="129">
        <f aca="true" t="shared" si="7" ref="E190:E196">+C190+D190</f>
        <v>0</v>
      </c>
      <c r="F190" s="10"/>
    </row>
    <row r="191" spans="1:6" ht="12.75">
      <c r="A191" t="s">
        <v>254</v>
      </c>
      <c r="B191" s="10"/>
      <c r="C191" s="67"/>
      <c r="D191" s="67"/>
      <c r="E191" s="129">
        <f t="shared" si="7"/>
        <v>0</v>
      </c>
      <c r="F191" s="10"/>
    </row>
    <row r="192" spans="1:6" ht="12.75">
      <c r="A192" t="s">
        <v>255</v>
      </c>
      <c r="B192" s="10"/>
      <c r="C192" s="67"/>
      <c r="D192" s="67"/>
      <c r="E192" s="129">
        <f t="shared" si="7"/>
        <v>0</v>
      </c>
      <c r="F192" s="10"/>
    </row>
    <row r="193" spans="1:6" ht="12.75">
      <c r="A193" t="s">
        <v>256</v>
      </c>
      <c r="B193" s="10"/>
      <c r="C193" s="67"/>
      <c r="D193" s="67"/>
      <c r="E193" s="129">
        <f t="shared" si="7"/>
        <v>0</v>
      </c>
      <c r="F193" s="10"/>
    </row>
    <row r="194" spans="1:6" ht="12.75">
      <c r="A194" t="s">
        <v>257</v>
      </c>
      <c r="B194" s="10"/>
      <c r="C194" s="67"/>
      <c r="D194" s="67"/>
      <c r="E194" s="129">
        <f t="shared" si="7"/>
        <v>0</v>
      </c>
      <c r="F194" s="10"/>
    </row>
    <row r="195" spans="1:6" ht="12.75">
      <c r="A195" t="s">
        <v>258</v>
      </c>
      <c r="B195" s="10"/>
      <c r="C195" s="67"/>
      <c r="D195" s="67"/>
      <c r="E195" s="129">
        <f t="shared" si="7"/>
        <v>0</v>
      </c>
      <c r="F195" s="10"/>
    </row>
    <row r="196" spans="1:6" ht="12.75">
      <c r="A196" t="s">
        <v>259</v>
      </c>
      <c r="B196" s="10"/>
      <c r="C196" s="67"/>
      <c r="D196" s="67"/>
      <c r="E196" s="129">
        <f t="shared" si="7"/>
        <v>0</v>
      </c>
      <c r="F196" s="10"/>
    </row>
    <row r="197" spans="2:6" ht="12.75">
      <c r="B197" s="10"/>
      <c r="C197" s="67"/>
      <c r="D197" s="67"/>
      <c r="E197" s="124"/>
      <c r="F197" s="10"/>
    </row>
    <row r="198" spans="1:6" ht="12.75">
      <c r="A198" s="2" t="s">
        <v>260</v>
      </c>
      <c r="B198" s="10"/>
      <c r="C198" s="138">
        <f>SUM(C190:C197)</f>
        <v>0</v>
      </c>
      <c r="D198" s="139">
        <f>SUM(D190:D197)</f>
        <v>0</v>
      </c>
      <c r="E198" s="140">
        <f>SUM(E190:E197)</f>
        <v>0</v>
      </c>
      <c r="F198" s="10"/>
    </row>
    <row r="199" spans="2:6" ht="12.75">
      <c r="B199" s="10"/>
      <c r="C199" s="5"/>
      <c r="D199" s="5"/>
      <c r="E199" s="5"/>
      <c r="F199" s="10"/>
    </row>
    <row r="200" spans="1:6" ht="12.75">
      <c r="A200" t="s">
        <v>261</v>
      </c>
      <c r="B200" s="10"/>
      <c r="C200" s="5"/>
      <c r="D200" s="5"/>
      <c r="E200" s="5"/>
      <c r="F200" s="10"/>
    </row>
    <row r="201" spans="1:6" ht="12.75">
      <c r="A201" t="s">
        <v>262</v>
      </c>
      <c r="B201" s="10"/>
      <c r="C201" s="67"/>
      <c r="D201" s="67"/>
      <c r="E201" s="129">
        <f>+C201+D201</f>
        <v>0</v>
      </c>
      <c r="F201" s="10"/>
    </row>
    <row r="202" spans="1:6" ht="12.75">
      <c r="A202" t="s">
        <v>263</v>
      </c>
      <c r="B202" s="10"/>
      <c r="C202" s="67"/>
      <c r="D202" s="67"/>
      <c r="E202" s="129">
        <f aca="true" t="shared" si="8" ref="E202:E210">+C202+D202</f>
        <v>0</v>
      </c>
      <c r="F202" s="10"/>
    </row>
    <row r="203" spans="1:6" ht="12.75">
      <c r="A203" t="s">
        <v>264</v>
      </c>
      <c r="B203" s="10"/>
      <c r="C203" s="67"/>
      <c r="D203" s="67"/>
      <c r="E203" s="129">
        <f t="shared" si="8"/>
        <v>0</v>
      </c>
      <c r="F203" s="10"/>
    </row>
    <row r="204" spans="1:6" ht="12.75">
      <c r="A204" t="s">
        <v>265</v>
      </c>
      <c r="B204" s="10"/>
      <c r="C204" s="67"/>
      <c r="D204" s="67"/>
      <c r="E204" s="129">
        <f t="shared" si="8"/>
        <v>0</v>
      </c>
      <c r="F204" s="10"/>
    </row>
    <row r="205" spans="1:6" ht="12.75">
      <c r="A205" t="s">
        <v>266</v>
      </c>
      <c r="B205" s="10"/>
      <c r="C205" s="67"/>
      <c r="D205" s="67"/>
      <c r="E205" s="129">
        <f t="shared" si="8"/>
        <v>0</v>
      </c>
      <c r="F205" s="10"/>
    </row>
    <row r="206" spans="1:6" ht="12.75">
      <c r="A206" t="s">
        <v>267</v>
      </c>
      <c r="B206" s="10"/>
      <c r="C206" s="67"/>
      <c r="D206" s="67"/>
      <c r="E206" s="129">
        <f t="shared" si="8"/>
        <v>0</v>
      </c>
      <c r="F206" s="10"/>
    </row>
    <row r="207" spans="1:6" ht="12.75">
      <c r="A207" t="s">
        <v>268</v>
      </c>
      <c r="B207" s="10"/>
      <c r="C207" s="67"/>
      <c r="D207" s="67"/>
      <c r="E207" s="129">
        <f t="shared" si="8"/>
        <v>0</v>
      </c>
      <c r="F207" s="10"/>
    </row>
    <row r="208" spans="1:6" ht="12.75">
      <c r="A208" t="s">
        <v>269</v>
      </c>
      <c r="B208" s="10"/>
      <c r="C208" s="67"/>
      <c r="D208" s="67"/>
      <c r="E208" s="129">
        <f t="shared" si="8"/>
        <v>0</v>
      </c>
      <c r="F208" s="10"/>
    </row>
    <row r="209" spans="1:5" ht="12.75">
      <c r="A209" t="s">
        <v>270</v>
      </c>
      <c r="B209" s="10"/>
      <c r="C209" s="67"/>
      <c r="D209" s="67"/>
      <c r="E209" s="129">
        <f t="shared" si="8"/>
        <v>0</v>
      </c>
    </row>
    <row r="210" spans="1:5" ht="12.75">
      <c r="A210" t="s">
        <v>271</v>
      </c>
      <c r="B210" s="10"/>
      <c r="C210" s="67">
        <v>1</v>
      </c>
      <c r="D210" s="67">
        <v>1</v>
      </c>
      <c r="E210" s="129">
        <f t="shared" si="8"/>
        <v>2</v>
      </c>
    </row>
    <row r="211" spans="2:5" ht="12.75">
      <c r="B211" s="10"/>
      <c r="C211" s="67"/>
      <c r="D211" s="67"/>
      <c r="E211" s="124"/>
    </row>
    <row r="212" spans="1:5" ht="12.75">
      <c r="A212" s="2" t="s">
        <v>272</v>
      </c>
      <c r="B212" s="10"/>
      <c r="C212" s="138">
        <f>SUM(C198:C211)</f>
        <v>1</v>
      </c>
      <c r="D212" s="139">
        <f>SUM(D198:D211)</f>
        <v>1</v>
      </c>
      <c r="E212" s="140">
        <f>SUM(E198:E211)</f>
        <v>2</v>
      </c>
    </row>
    <row r="213" spans="2:5" ht="12.75">
      <c r="B213" s="10"/>
      <c r="C213" s="5"/>
      <c r="D213" s="5"/>
      <c r="E213" s="5"/>
    </row>
    <row r="214" spans="1:6" ht="12.75">
      <c r="A214" s="17" t="s">
        <v>273</v>
      </c>
      <c r="B214" s="10"/>
      <c r="C214" s="5"/>
      <c r="D214" s="5"/>
      <c r="E214" s="5"/>
      <c r="F214" s="10"/>
    </row>
    <row r="215" spans="2:6" ht="12.75">
      <c r="B215" s="10"/>
      <c r="C215" s="67"/>
      <c r="D215" s="67"/>
      <c r="E215" s="67"/>
      <c r="F215" s="10"/>
    </row>
    <row r="216" spans="1:6" ht="12.75">
      <c r="A216" t="s">
        <v>322</v>
      </c>
      <c r="B216" s="10"/>
      <c r="C216" s="67"/>
      <c r="D216" s="67"/>
      <c r="E216" s="67"/>
      <c r="F216" s="10"/>
    </row>
    <row r="217" spans="1:6" ht="12.75">
      <c r="A217" t="s">
        <v>274</v>
      </c>
      <c r="B217" s="10"/>
      <c r="C217" s="138">
        <f>(C184/C212)*C171</f>
        <v>0</v>
      </c>
      <c r="D217" s="138">
        <f>(D184/D212)*D171</f>
        <v>0</v>
      </c>
      <c r="E217" s="140">
        <f>(E184/E212)*E171</f>
        <v>0</v>
      </c>
      <c r="F217" s="10"/>
    </row>
    <row r="218" spans="2:6" ht="12.75">
      <c r="B218" s="10"/>
      <c r="C218" s="5"/>
      <c r="D218" s="5"/>
      <c r="E218" s="5"/>
      <c r="F218" s="10"/>
    </row>
    <row r="219" spans="1:6" ht="12.75">
      <c r="A219" s="17" t="s">
        <v>139</v>
      </c>
      <c r="B219" s="10"/>
      <c r="C219" s="5"/>
      <c r="D219" s="5"/>
      <c r="E219" s="5"/>
      <c r="F219" s="10"/>
    </row>
    <row r="220" spans="1:6" ht="12.75">
      <c r="A220" s="2"/>
      <c r="B220" s="10"/>
      <c r="C220" s="5"/>
      <c r="D220" s="5"/>
      <c r="E220" s="5"/>
      <c r="F220" s="10"/>
    </row>
    <row r="221" spans="1:6" ht="12.75">
      <c r="A221" s="4" t="s">
        <v>275</v>
      </c>
      <c r="B221" s="10"/>
      <c r="C221" s="124">
        <f>+C171</f>
        <v>0</v>
      </c>
      <c r="D221" s="124">
        <f>+D171</f>
        <v>0</v>
      </c>
      <c r="E221" s="129">
        <f>+C221+D221</f>
        <v>0</v>
      </c>
      <c r="F221" s="10"/>
    </row>
    <row r="222" spans="1:6" ht="12.75">
      <c r="A222" s="4" t="s">
        <v>276</v>
      </c>
      <c r="B222" s="10"/>
      <c r="C222" s="124">
        <f>-C217</f>
        <v>0</v>
      </c>
      <c r="D222" s="124">
        <f>-D217</f>
        <v>0</v>
      </c>
      <c r="E222" s="129">
        <f>+C222+D222</f>
        <v>0</v>
      </c>
      <c r="F222" s="10"/>
    </row>
    <row r="223" spans="1:6" ht="12.75">
      <c r="A223" s="4"/>
      <c r="B223" s="10"/>
      <c r="C223" s="124"/>
      <c r="D223" s="124"/>
      <c r="E223" s="129">
        <f>+C223+D223</f>
        <v>0</v>
      </c>
      <c r="F223" s="10"/>
    </row>
    <row r="224" spans="1:6" ht="12.75">
      <c r="A224" s="4" t="s">
        <v>277</v>
      </c>
      <c r="B224" s="10"/>
      <c r="C224" s="138">
        <f>SUM(C221:C223)</f>
        <v>0</v>
      </c>
      <c r="D224" s="139">
        <f>SUM(D221:D223)</f>
        <v>0</v>
      </c>
      <c r="E224" s="140">
        <f>SUM(E221:E223)</f>
        <v>0</v>
      </c>
      <c r="F224" s="10"/>
    </row>
    <row r="225" spans="1:6" ht="12.75">
      <c r="A225" s="4"/>
      <c r="B225" s="10"/>
      <c r="C225" s="5"/>
      <c r="D225" s="5"/>
      <c r="E225" s="5"/>
      <c r="F225" s="10"/>
    </row>
    <row r="226" spans="1:6" ht="12.75">
      <c r="A226" s="17" t="s">
        <v>278</v>
      </c>
      <c r="B226" s="10"/>
      <c r="C226" s="5"/>
      <c r="D226" s="5"/>
      <c r="E226" s="5"/>
      <c r="F226" s="10"/>
    </row>
    <row r="227" spans="1:6" ht="12.75">
      <c r="A227" s="2"/>
      <c r="B227" s="10"/>
      <c r="C227" s="5"/>
      <c r="D227" s="5"/>
      <c r="E227" s="5"/>
      <c r="F227" s="10"/>
    </row>
    <row r="228" spans="1:6" ht="12.75">
      <c r="A228" s="4" t="s">
        <v>279</v>
      </c>
      <c r="B228" s="10"/>
      <c r="C228" s="124">
        <f>+C224</f>
        <v>0</v>
      </c>
      <c r="D228" s="124">
        <f>+D224</f>
        <v>0</v>
      </c>
      <c r="E228" s="129">
        <f>+C228+D228</f>
        <v>0</v>
      </c>
      <c r="F228" s="10" t="s">
        <v>190</v>
      </c>
    </row>
    <row r="229" spans="1:6" ht="12.75">
      <c r="A229" s="4"/>
      <c r="B229" s="10"/>
      <c r="C229" s="67"/>
      <c r="D229" s="67"/>
      <c r="E229" s="67"/>
      <c r="F229" s="10"/>
    </row>
    <row r="230" spans="1:6" ht="12.75">
      <c r="A230" s="4" t="s">
        <v>280</v>
      </c>
      <c r="B230" s="10"/>
      <c r="C230" s="67"/>
      <c r="D230" s="67"/>
      <c r="E230" s="129">
        <f>+C230+D230</f>
        <v>0</v>
      </c>
      <c r="F230" s="10" t="s">
        <v>193</v>
      </c>
    </row>
    <row r="231" spans="1:6" ht="13.5" thickBot="1">
      <c r="A231" s="4"/>
      <c r="B231" s="10"/>
      <c r="C231" s="67"/>
      <c r="D231" s="67"/>
      <c r="E231" s="67"/>
      <c r="F231" s="10"/>
    </row>
    <row r="232" spans="1:6" ht="13.5" thickBot="1">
      <c r="A232" s="4" t="s">
        <v>281</v>
      </c>
      <c r="B232" s="10"/>
      <c r="C232" s="144">
        <f>SUM(C228:C231)</f>
        <v>0</v>
      </c>
      <c r="D232" s="145">
        <f>SUM(D228:D231)</f>
        <v>0</v>
      </c>
      <c r="E232" s="146">
        <f>SUM(E228:E231)</f>
        <v>0</v>
      </c>
      <c r="F232" s="10"/>
    </row>
    <row r="233" spans="1:6" ht="12.75">
      <c r="A233" s="2"/>
      <c r="B233" s="10"/>
      <c r="C233" s="5"/>
      <c r="D233" s="5"/>
      <c r="E233" s="5"/>
      <c r="F233" s="10"/>
    </row>
    <row r="234" spans="1:6" ht="12.75">
      <c r="A234" s="4" t="s">
        <v>282</v>
      </c>
      <c r="B234" s="10"/>
      <c r="C234" s="87">
        <v>0.003</v>
      </c>
      <c r="D234" s="106">
        <f>C234</f>
        <v>0.003</v>
      </c>
      <c r="E234" s="109">
        <f>C234</f>
        <v>0.003</v>
      </c>
      <c r="F234" s="10" t="s">
        <v>196</v>
      </c>
    </row>
    <row r="235" spans="1:6" ht="12.75">
      <c r="A235" s="4"/>
      <c r="B235" s="10"/>
      <c r="C235" s="5"/>
      <c r="D235" s="5"/>
      <c r="E235" s="5"/>
      <c r="F235" s="10"/>
    </row>
    <row r="236" spans="1:6" ht="12.75">
      <c r="A236" s="4" t="s">
        <v>330</v>
      </c>
      <c r="B236" s="10"/>
      <c r="C236" s="5">
        <v>365</v>
      </c>
      <c r="D236" s="89">
        <f>C236</f>
        <v>365</v>
      </c>
      <c r="E236" s="89">
        <f>C236</f>
        <v>365</v>
      </c>
      <c r="F236" s="10"/>
    </row>
    <row r="237" spans="1:6" ht="12.75">
      <c r="A237" s="4" t="s">
        <v>329</v>
      </c>
      <c r="B237" s="10"/>
      <c r="C237" s="91">
        <f>+C236/365</f>
        <v>1</v>
      </c>
      <c r="D237" s="91">
        <f>+D236/365</f>
        <v>1</v>
      </c>
      <c r="E237" s="91">
        <f>+E236/365</f>
        <v>1</v>
      </c>
      <c r="F237" s="10"/>
    </row>
    <row r="238" spans="2:6" ht="13.5" thickBot="1">
      <c r="B238" s="10"/>
      <c r="C238" s="5"/>
      <c r="D238" s="5"/>
      <c r="E238" s="5"/>
      <c r="F238" s="10"/>
    </row>
    <row r="239" spans="1:6" ht="13.5" thickBot="1">
      <c r="A239" s="2" t="s">
        <v>11</v>
      </c>
      <c r="B239" s="10"/>
      <c r="C239" s="144">
        <f>+C232*C234*C237</f>
        <v>0</v>
      </c>
      <c r="D239" s="145">
        <f>+D232*D234*D237</f>
        <v>0</v>
      </c>
      <c r="E239" s="146">
        <f>+E232*E234*E237</f>
        <v>0</v>
      </c>
      <c r="F239" s="10"/>
    </row>
    <row r="240" spans="1:6" ht="12.75">
      <c r="A240" s="2"/>
      <c r="B240" s="10"/>
      <c r="C240" s="8"/>
      <c r="D240" s="8"/>
      <c r="E240" s="8"/>
      <c r="F240" s="10"/>
    </row>
    <row r="241" spans="1:6" ht="12.75">
      <c r="A241" s="2"/>
      <c r="B241" s="10"/>
      <c r="C241" s="8"/>
      <c r="D241" s="8"/>
      <c r="E241" s="8"/>
      <c r="F241" s="10"/>
    </row>
    <row r="242" spans="2:6" ht="12.75">
      <c r="B242" s="10"/>
      <c r="C242" s="5"/>
      <c r="D242" s="5"/>
      <c r="E242" s="5"/>
      <c r="F242" s="10"/>
    </row>
    <row r="243" spans="1:6" ht="12.75">
      <c r="A243" s="17" t="s">
        <v>307</v>
      </c>
      <c r="B243" s="10"/>
      <c r="C243" s="5"/>
      <c r="D243" s="5"/>
      <c r="E243" s="5"/>
      <c r="F243" s="10"/>
    </row>
    <row r="244" spans="1:6" ht="12.75">
      <c r="A244" s="73"/>
      <c r="B244" s="10"/>
      <c r="C244" s="5"/>
      <c r="D244" s="5"/>
      <c r="E244" s="5"/>
      <c r="F244" s="10"/>
    </row>
    <row r="245" spans="1:6" ht="12.75">
      <c r="A245" s="2" t="s">
        <v>283</v>
      </c>
      <c r="B245" s="10"/>
      <c r="C245" s="5"/>
      <c r="D245" s="5"/>
      <c r="E245" s="5"/>
      <c r="F245" s="10"/>
    </row>
    <row r="246" spans="1:6" ht="12.75">
      <c r="A246" s="2"/>
      <c r="B246" s="10"/>
      <c r="C246" s="5"/>
      <c r="D246" s="5"/>
      <c r="E246" s="5"/>
      <c r="F246" s="10"/>
    </row>
    <row r="247" spans="1:6" ht="12.75">
      <c r="A247" t="s">
        <v>284</v>
      </c>
      <c r="B247" s="10"/>
      <c r="C247" s="5"/>
      <c r="D247" s="5"/>
      <c r="E247" s="5"/>
      <c r="F247" s="10"/>
    </row>
    <row r="248" spans="1:6" ht="12.75">
      <c r="A248" t="s">
        <v>285</v>
      </c>
      <c r="B248" s="10"/>
      <c r="C248" s="67"/>
      <c r="D248" s="67"/>
      <c r="E248" s="129">
        <f aca="true" t="shared" si="9" ref="E248:E261">+C248+D248</f>
        <v>0</v>
      </c>
      <c r="F248" s="10"/>
    </row>
    <row r="249" spans="1:6" ht="12.75">
      <c r="A249" t="s">
        <v>286</v>
      </c>
      <c r="B249" s="10"/>
      <c r="C249" s="67"/>
      <c r="D249" s="67"/>
      <c r="E249" s="129">
        <f t="shared" si="9"/>
        <v>0</v>
      </c>
      <c r="F249" s="10"/>
    </row>
    <row r="250" spans="1:6" ht="12.75">
      <c r="A250" t="s">
        <v>287</v>
      </c>
      <c r="B250" s="10"/>
      <c r="C250" s="67"/>
      <c r="D250" s="67"/>
      <c r="E250" s="129">
        <f t="shared" si="9"/>
        <v>0</v>
      </c>
      <c r="F250" s="10"/>
    </row>
    <row r="251" spans="1:6" ht="12.75">
      <c r="A251" t="s">
        <v>288</v>
      </c>
      <c r="B251" s="10"/>
      <c r="C251" s="67"/>
      <c r="D251" s="67"/>
      <c r="E251" s="129">
        <f t="shared" si="9"/>
        <v>0</v>
      </c>
      <c r="F251" s="10"/>
    </row>
    <row r="252" spans="1:6" ht="12.75">
      <c r="A252" t="s">
        <v>289</v>
      </c>
      <c r="B252" s="10"/>
      <c r="C252" s="67"/>
      <c r="D252" s="67"/>
      <c r="E252" s="129">
        <f t="shared" si="9"/>
        <v>0</v>
      </c>
      <c r="F252" s="10"/>
    </row>
    <row r="253" spans="1:6" ht="12.75">
      <c r="A253" t="s">
        <v>290</v>
      </c>
      <c r="B253" s="10"/>
      <c r="C253" s="67"/>
      <c r="D253" s="67"/>
      <c r="E253" s="129">
        <f t="shared" si="9"/>
        <v>0</v>
      </c>
      <c r="F253" s="10"/>
    </row>
    <row r="254" spans="1:6" ht="12.75">
      <c r="A254" t="s">
        <v>291</v>
      </c>
      <c r="B254" s="10"/>
      <c r="C254" s="67"/>
      <c r="D254" s="67"/>
      <c r="E254" s="129">
        <f t="shared" si="9"/>
        <v>0</v>
      </c>
      <c r="F254" s="10"/>
    </row>
    <row r="255" spans="1:6" ht="12.75">
      <c r="A255" t="s">
        <v>292</v>
      </c>
      <c r="B255" s="10"/>
      <c r="C255" s="67"/>
      <c r="D255" s="67"/>
      <c r="E255" s="129">
        <f t="shared" si="9"/>
        <v>0</v>
      </c>
      <c r="F255" s="10"/>
    </row>
    <row r="256" spans="1:6" ht="12.75">
      <c r="A256" t="s">
        <v>293</v>
      </c>
      <c r="B256" s="10"/>
      <c r="C256" s="67"/>
      <c r="D256" s="67"/>
      <c r="E256" s="129">
        <f t="shared" si="9"/>
        <v>0</v>
      </c>
      <c r="F256" s="10"/>
    </row>
    <row r="257" spans="1:6" ht="12.75">
      <c r="A257" t="s">
        <v>294</v>
      </c>
      <c r="B257" s="10"/>
      <c r="C257" s="67"/>
      <c r="D257" s="67"/>
      <c r="E257" s="129">
        <f t="shared" si="9"/>
        <v>0</v>
      </c>
      <c r="F257" s="10"/>
    </row>
    <row r="258" spans="1:6" ht="12.75">
      <c r="A258" t="s">
        <v>295</v>
      </c>
      <c r="B258" s="10"/>
      <c r="C258" s="67"/>
      <c r="D258" s="67"/>
      <c r="E258" s="129">
        <f t="shared" si="9"/>
        <v>0</v>
      </c>
      <c r="F258" s="10"/>
    </row>
    <row r="259" spans="1:6" ht="12.75">
      <c r="A259" t="s">
        <v>296</v>
      </c>
      <c r="B259" s="10"/>
      <c r="C259" s="67"/>
      <c r="D259" s="67"/>
      <c r="E259" s="129">
        <f t="shared" si="9"/>
        <v>0</v>
      </c>
      <c r="F259" s="10"/>
    </row>
    <row r="260" spans="1:6" ht="12.75">
      <c r="A260" t="s">
        <v>297</v>
      </c>
      <c r="B260" s="10"/>
      <c r="C260" s="67"/>
      <c r="D260" s="67"/>
      <c r="E260" s="129">
        <f t="shared" si="9"/>
        <v>0</v>
      </c>
      <c r="F260" s="10"/>
    </row>
    <row r="261" spans="1:6" ht="12.75">
      <c r="A261" t="s">
        <v>298</v>
      </c>
      <c r="B261" s="10"/>
      <c r="C261" s="67"/>
      <c r="D261" s="67"/>
      <c r="E261" s="129">
        <f t="shared" si="9"/>
        <v>0</v>
      </c>
      <c r="F261" s="10"/>
    </row>
    <row r="262" spans="2:6" ht="12.75">
      <c r="B262" s="10"/>
      <c r="C262" s="67"/>
      <c r="D262" s="67"/>
      <c r="E262" s="67"/>
      <c r="F262" s="10"/>
    </row>
    <row r="263" spans="1:6" ht="12.75">
      <c r="A263" t="s">
        <v>0</v>
      </c>
      <c r="B263" s="10"/>
      <c r="C263" s="138">
        <f>SUM(C248:C262)</f>
        <v>0</v>
      </c>
      <c r="D263" s="139">
        <f>SUM(D248:D262)</f>
        <v>0</v>
      </c>
      <c r="E263" s="140">
        <f>SUM(E248:E262)</f>
        <v>0</v>
      </c>
      <c r="F263" s="10"/>
    </row>
    <row r="264" spans="2:6" ht="12.75">
      <c r="B264" s="10"/>
      <c r="C264" s="67"/>
      <c r="D264" s="67"/>
      <c r="E264" s="67"/>
      <c r="F264" s="10"/>
    </row>
    <row r="265" spans="1:6" ht="12.75">
      <c r="A265" t="s">
        <v>299</v>
      </c>
      <c r="B265" s="10"/>
      <c r="C265" s="67"/>
      <c r="D265" s="67"/>
      <c r="E265" s="67"/>
      <c r="F265" s="10"/>
    </row>
    <row r="266" spans="1:6" ht="12.75">
      <c r="A266" t="s">
        <v>300</v>
      </c>
      <c r="B266" s="10"/>
      <c r="C266" s="67"/>
      <c r="D266" s="67"/>
      <c r="E266" s="129">
        <f aca="true" t="shared" si="10" ref="E266:E272">+C266+D266</f>
        <v>0</v>
      </c>
      <c r="F266" s="10"/>
    </row>
    <row r="267" spans="1:6" ht="12.75">
      <c r="A267" t="s">
        <v>301</v>
      </c>
      <c r="B267" s="10"/>
      <c r="C267" s="67"/>
      <c r="D267" s="67"/>
      <c r="E267" s="129">
        <f t="shared" si="10"/>
        <v>0</v>
      </c>
      <c r="F267" s="10"/>
    </row>
    <row r="268" spans="1:6" ht="12.75">
      <c r="A268" t="s">
        <v>302</v>
      </c>
      <c r="B268" s="10"/>
      <c r="C268" s="67"/>
      <c r="D268" s="67"/>
      <c r="E268" s="129">
        <f t="shared" si="10"/>
        <v>0</v>
      </c>
      <c r="F268" s="10"/>
    </row>
    <row r="269" spans="1:6" ht="12.75">
      <c r="A269" t="s">
        <v>303</v>
      </c>
      <c r="B269" s="10"/>
      <c r="C269" s="67"/>
      <c r="D269" s="67"/>
      <c r="E269" s="129">
        <f t="shared" si="10"/>
        <v>0</v>
      </c>
      <c r="F269" s="10"/>
    </row>
    <row r="270" spans="1:6" ht="12.75">
      <c r="A270" t="s">
        <v>304</v>
      </c>
      <c r="B270" s="10"/>
      <c r="C270" s="67"/>
      <c r="D270" s="67"/>
      <c r="E270" s="129">
        <f t="shared" si="10"/>
        <v>0</v>
      </c>
      <c r="F270" s="10"/>
    </row>
    <row r="271" spans="1:6" ht="12.75">
      <c r="A271" t="s">
        <v>305</v>
      </c>
      <c r="B271" s="10"/>
      <c r="C271" s="67"/>
      <c r="D271" s="67"/>
      <c r="E271" s="129">
        <f t="shared" si="10"/>
        <v>0</v>
      </c>
      <c r="F271" s="10"/>
    </row>
    <row r="272" spans="1:6" ht="12.75">
      <c r="A272" t="s">
        <v>306</v>
      </c>
      <c r="B272" s="10"/>
      <c r="C272" s="67"/>
      <c r="D272" s="67"/>
      <c r="E272" s="129">
        <f t="shared" si="10"/>
        <v>0</v>
      </c>
      <c r="F272" s="10"/>
    </row>
    <row r="273" spans="2:6" ht="12.75">
      <c r="B273" s="10"/>
      <c r="C273" s="67"/>
      <c r="D273" s="67"/>
      <c r="E273" s="124"/>
      <c r="F273" s="10"/>
    </row>
    <row r="274" spans="1:6" ht="12.75">
      <c r="A274" t="s">
        <v>0</v>
      </c>
      <c r="B274" s="10"/>
      <c r="C274" s="138">
        <f>SUM(C266:C273)</f>
        <v>0</v>
      </c>
      <c r="D274" s="139">
        <f>SUM(D266:D273)</f>
        <v>0</v>
      </c>
      <c r="E274" s="140">
        <f>SUM(E266:E273)</f>
        <v>0</v>
      </c>
      <c r="F274" s="10"/>
    </row>
    <row r="275" spans="2:6" ht="13.5" thickBot="1">
      <c r="B275" s="10"/>
      <c r="C275" s="67"/>
      <c r="D275" s="67"/>
      <c r="E275" s="67"/>
      <c r="F275" s="10"/>
    </row>
    <row r="276" spans="1:6" ht="13.5" thickBot="1">
      <c r="A276" s="2" t="s">
        <v>2</v>
      </c>
      <c r="B276" s="10"/>
      <c r="C276" s="144">
        <f>+C263+C274</f>
        <v>0</v>
      </c>
      <c r="D276" s="145">
        <f>+D263+D274</f>
        <v>0</v>
      </c>
      <c r="E276" s="146">
        <f>+E263+E274</f>
        <v>0</v>
      </c>
      <c r="F276" s="10"/>
    </row>
    <row r="277" spans="1:6" ht="12.75">
      <c r="A277" s="2"/>
      <c r="B277" s="10"/>
      <c r="C277" s="5"/>
      <c r="D277" s="5"/>
      <c r="E277" s="5"/>
      <c r="F277" s="10"/>
    </row>
    <row r="278" spans="1:6" ht="12.75">
      <c r="A278" s="17" t="s">
        <v>308</v>
      </c>
      <c r="B278" s="10"/>
      <c r="C278" s="5"/>
      <c r="D278" s="5"/>
      <c r="E278" s="5"/>
      <c r="F278" s="10"/>
    </row>
    <row r="279" spans="1:6" ht="12.75">
      <c r="A279" s="2"/>
      <c r="B279" s="10"/>
      <c r="C279" s="5"/>
      <c r="D279" s="5"/>
      <c r="E279" s="5"/>
      <c r="F279" s="10"/>
    </row>
    <row r="280" spans="1:6" ht="12.75">
      <c r="A280" s="4" t="s">
        <v>309</v>
      </c>
      <c r="B280" s="10"/>
      <c r="C280" s="67"/>
      <c r="D280" s="67"/>
      <c r="E280" s="129">
        <f aca="true" t="shared" si="11" ref="E280:E288">+C280+D280</f>
        <v>0</v>
      </c>
      <c r="F280" s="10"/>
    </row>
    <row r="281" spans="1:6" ht="12.75">
      <c r="A281" s="4" t="s">
        <v>310</v>
      </c>
      <c r="B281" s="10"/>
      <c r="C281" s="67"/>
      <c r="D281" s="67"/>
      <c r="E281" s="129">
        <f t="shared" si="11"/>
        <v>0</v>
      </c>
      <c r="F281" s="10"/>
    </row>
    <row r="282" spans="1:6" ht="12.75">
      <c r="A282" s="4" t="s">
        <v>311</v>
      </c>
      <c r="B282" s="10"/>
      <c r="C282" s="67"/>
      <c r="D282" s="67"/>
      <c r="E282" s="129">
        <f t="shared" si="11"/>
        <v>0</v>
      </c>
      <c r="F282" s="10"/>
    </row>
    <row r="283" spans="1:6" ht="12.75">
      <c r="A283" s="4" t="s">
        <v>312</v>
      </c>
      <c r="B283" s="10"/>
      <c r="C283" s="67"/>
      <c r="D283" s="67"/>
      <c r="E283" s="129">
        <f t="shared" si="11"/>
        <v>0</v>
      </c>
      <c r="F283" s="10"/>
    </row>
    <row r="284" spans="1:6" ht="12.75">
      <c r="A284" s="4" t="s">
        <v>313</v>
      </c>
      <c r="B284" s="10"/>
      <c r="C284" s="67"/>
      <c r="D284" s="67"/>
      <c r="E284" s="129">
        <f t="shared" si="11"/>
        <v>0</v>
      </c>
      <c r="F284" s="10"/>
    </row>
    <row r="285" spans="1:6" ht="12.75">
      <c r="A285" s="4" t="s">
        <v>314</v>
      </c>
      <c r="B285" s="10"/>
      <c r="C285" s="67"/>
      <c r="D285" s="67"/>
      <c r="E285" s="129">
        <f t="shared" si="11"/>
        <v>0</v>
      </c>
      <c r="F285" s="10"/>
    </row>
    <row r="286" spans="1:6" ht="12.75">
      <c r="A286" s="4" t="s">
        <v>315</v>
      </c>
      <c r="B286" s="10"/>
      <c r="C286" s="67"/>
      <c r="D286" s="67"/>
      <c r="E286" s="129">
        <f t="shared" si="11"/>
        <v>0</v>
      </c>
      <c r="F286" s="10"/>
    </row>
    <row r="287" spans="1:6" ht="12.75">
      <c r="A287" s="4" t="s">
        <v>316</v>
      </c>
      <c r="B287" s="10"/>
      <c r="C287" s="67"/>
      <c r="D287" s="67"/>
      <c r="E287" s="129">
        <f t="shared" si="11"/>
        <v>0</v>
      </c>
      <c r="F287" s="10"/>
    </row>
    <row r="288" spans="1:6" ht="12.75">
      <c r="A288" s="4" t="s">
        <v>317</v>
      </c>
      <c r="B288" s="10"/>
      <c r="C288" s="67"/>
      <c r="D288" s="67"/>
      <c r="E288" s="129">
        <f t="shared" si="11"/>
        <v>0</v>
      </c>
      <c r="F288" s="10"/>
    </row>
    <row r="289" spans="1:6" ht="12.75">
      <c r="A289" s="4"/>
      <c r="B289" s="10"/>
      <c r="C289" s="67"/>
      <c r="D289" s="67"/>
      <c r="E289" s="124"/>
      <c r="F289" s="10"/>
    </row>
    <row r="290" spans="1:6" ht="12.75">
      <c r="A290" s="2" t="s">
        <v>1</v>
      </c>
      <c r="B290" s="10"/>
      <c r="C290" s="138">
        <f>SUM(C280:C289)</f>
        <v>0</v>
      </c>
      <c r="D290" s="139">
        <f>SUM(D280:D289)</f>
        <v>0</v>
      </c>
      <c r="E290" s="140">
        <f>SUM(E280:E289)</f>
        <v>0</v>
      </c>
      <c r="F290" s="10"/>
    </row>
    <row r="291" spans="1:6" ht="12.75">
      <c r="A291" s="4"/>
      <c r="B291" s="10"/>
      <c r="C291" s="5"/>
      <c r="D291" s="5"/>
      <c r="E291" s="5"/>
      <c r="F291" s="10"/>
    </row>
    <row r="292" spans="1:6" ht="12.75">
      <c r="A292" s="4"/>
      <c r="B292" s="10"/>
      <c r="C292" s="5"/>
      <c r="D292" s="5"/>
      <c r="E292" s="5"/>
      <c r="F292" s="10"/>
    </row>
    <row r="293" spans="1:6" ht="12.75">
      <c r="A293" s="17" t="s">
        <v>318</v>
      </c>
      <c r="B293" s="10"/>
      <c r="C293" s="5"/>
      <c r="D293" s="5"/>
      <c r="E293" s="5"/>
      <c r="F293" s="10"/>
    </row>
    <row r="294" spans="1:6" ht="12.75">
      <c r="A294" s="4"/>
      <c r="B294" s="10"/>
      <c r="C294" s="5"/>
      <c r="D294" s="5"/>
      <c r="E294" s="5"/>
      <c r="F294" s="10"/>
    </row>
    <row r="295" spans="1:6" ht="12.75">
      <c r="A295" s="4" t="s">
        <v>7</v>
      </c>
      <c r="B295" s="10"/>
      <c r="C295" s="124">
        <f>+C276</f>
        <v>0</v>
      </c>
      <c r="D295" s="124">
        <f>+D276</f>
        <v>0</v>
      </c>
      <c r="E295" s="129">
        <f>+C295+D295</f>
        <v>0</v>
      </c>
      <c r="F295" s="10"/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8</v>
      </c>
      <c r="B297" s="10"/>
      <c r="C297" s="124">
        <f>+C290</f>
        <v>0</v>
      </c>
      <c r="D297" s="124">
        <f>+D290</f>
        <v>0</v>
      </c>
      <c r="E297" s="129">
        <f>+C297+D297</f>
        <v>0</v>
      </c>
      <c r="F297" s="10"/>
    </row>
    <row r="298" spans="1:6" ht="12.75">
      <c r="A298" s="4"/>
      <c r="B298" s="10"/>
      <c r="C298" s="67"/>
      <c r="D298" s="67"/>
      <c r="E298" s="67"/>
      <c r="F298" s="10"/>
    </row>
    <row r="299" spans="1:6" ht="12.75">
      <c r="A299" s="4" t="s">
        <v>9</v>
      </c>
      <c r="B299" s="10"/>
      <c r="C299" s="138">
        <f>SUM(C295:C298)</f>
        <v>0</v>
      </c>
      <c r="D299" s="139">
        <f>SUM(D295:D298)</f>
        <v>0</v>
      </c>
      <c r="E299" s="140">
        <f>SUM(E295:E298)</f>
        <v>0</v>
      </c>
      <c r="F299" s="10" t="s">
        <v>199</v>
      </c>
    </row>
    <row r="300" spans="1:6" ht="12.75">
      <c r="A300" s="4"/>
      <c r="B300" s="10"/>
      <c r="C300" s="67"/>
      <c r="D300" s="67"/>
      <c r="E300" s="67"/>
      <c r="F300" s="10"/>
    </row>
    <row r="301" spans="1:6" ht="12.75">
      <c r="A301" s="4" t="s">
        <v>319</v>
      </c>
      <c r="B301" s="10"/>
      <c r="C301" s="67"/>
      <c r="D301" s="67"/>
      <c r="E301" s="129">
        <f>+C301+D301</f>
        <v>0</v>
      </c>
      <c r="F301" s="10" t="s">
        <v>202</v>
      </c>
    </row>
    <row r="302" spans="1:6" ht="13.5" thickBot="1">
      <c r="A302" s="4"/>
      <c r="B302" s="10"/>
      <c r="C302" s="67"/>
      <c r="D302" s="67"/>
      <c r="E302" s="67"/>
      <c r="F302" s="10"/>
    </row>
    <row r="303" spans="1:6" ht="13.5" thickBot="1">
      <c r="A303" s="2" t="s">
        <v>3</v>
      </c>
      <c r="B303" s="10"/>
      <c r="C303" s="144">
        <f>+C299+C301</f>
        <v>0</v>
      </c>
      <c r="D303" s="145">
        <f>+D299+D301</f>
        <v>0</v>
      </c>
      <c r="E303" s="146">
        <f>+E299+E301</f>
        <v>0</v>
      </c>
      <c r="F303" s="10"/>
    </row>
    <row r="304" spans="1:6" ht="12.75">
      <c r="A304" s="4"/>
      <c r="B304" s="10"/>
      <c r="C304" s="5"/>
      <c r="D304" s="5"/>
      <c r="E304" s="5"/>
      <c r="F304" s="10"/>
    </row>
    <row r="305" spans="1:6" ht="12.75">
      <c r="A305" s="4" t="s">
        <v>331</v>
      </c>
      <c r="B305" s="10"/>
      <c r="C305" s="88">
        <v>0.00225</v>
      </c>
      <c r="D305" s="107">
        <f>C305</f>
        <v>0.00225</v>
      </c>
      <c r="E305" s="108">
        <f>C305</f>
        <v>0.00225</v>
      </c>
      <c r="F305" s="10" t="s">
        <v>205</v>
      </c>
    </row>
    <row r="306" spans="1:6" ht="12.75">
      <c r="A306" s="4"/>
      <c r="B306" s="10"/>
      <c r="C306" s="5"/>
      <c r="D306" s="5"/>
      <c r="E306" s="5"/>
      <c r="F306" s="10"/>
    </row>
    <row r="307" spans="1:6" ht="12.75">
      <c r="A307" s="4" t="s">
        <v>332</v>
      </c>
      <c r="B307" s="10"/>
      <c r="C307" s="5">
        <v>365</v>
      </c>
      <c r="D307" s="89">
        <f>C307</f>
        <v>365</v>
      </c>
      <c r="E307" s="89">
        <f>C307</f>
        <v>365</v>
      </c>
      <c r="F307" s="10"/>
    </row>
    <row r="308" spans="1:6" ht="12.75">
      <c r="A308" s="4" t="s">
        <v>329</v>
      </c>
      <c r="B308" s="10"/>
      <c r="C308" s="91">
        <f>+C307/365</f>
        <v>1</v>
      </c>
      <c r="D308" s="91">
        <f>+D307/365</f>
        <v>1</v>
      </c>
      <c r="E308" s="91">
        <f>+E307/365</f>
        <v>1</v>
      </c>
      <c r="F308" s="10"/>
    </row>
    <row r="309" spans="1:6" ht="13.5" thickBot="1">
      <c r="A309" s="4"/>
      <c r="B309" s="10"/>
      <c r="C309" s="5"/>
      <c r="D309" s="5"/>
      <c r="E309" s="5"/>
      <c r="F309" s="10"/>
    </row>
    <row r="310" spans="1:6" ht="13.5" thickBot="1">
      <c r="A310" s="2" t="s">
        <v>337</v>
      </c>
      <c r="B310" s="10"/>
      <c r="C310" s="144">
        <f>+C303*C305*C308</f>
        <v>0</v>
      </c>
      <c r="D310" s="145">
        <f>+D303*D305*D308</f>
        <v>0</v>
      </c>
      <c r="E310" s="146">
        <f>+E303*E305*E308</f>
        <v>0</v>
      </c>
      <c r="F310" s="10"/>
    </row>
    <row r="311" spans="1:6" ht="12.75">
      <c r="A311" s="4"/>
      <c r="B311" s="10"/>
      <c r="C311" s="5"/>
      <c r="E311" s="5"/>
      <c r="F311" s="10"/>
    </row>
    <row r="312" spans="1:6" ht="12.75">
      <c r="A312" s="4" t="s">
        <v>335</v>
      </c>
      <c r="B312" s="10"/>
      <c r="C312" s="87">
        <v>0.0112</v>
      </c>
      <c r="D312" s="106">
        <f>C312</f>
        <v>0.0112</v>
      </c>
      <c r="E312" s="106">
        <f>C312</f>
        <v>0.0112</v>
      </c>
      <c r="F312" s="10"/>
    </row>
    <row r="313" spans="2:6" ht="12.75">
      <c r="B313" s="10"/>
      <c r="F313" s="10"/>
    </row>
    <row r="314" spans="1:6" ht="12.75">
      <c r="A314" t="s">
        <v>336</v>
      </c>
      <c r="B314" s="10"/>
      <c r="C314" s="124">
        <f>+C138*C312</f>
        <v>0</v>
      </c>
      <c r="D314" s="124">
        <f>+D138*D312</f>
        <v>0</v>
      </c>
      <c r="E314" s="124">
        <f>+E138*E312</f>
        <v>0</v>
      </c>
      <c r="F314" s="10"/>
    </row>
    <row r="315" spans="2:6" ht="13.5" thickBot="1">
      <c r="B315" s="10"/>
      <c r="C315" s="67"/>
      <c r="D315" s="67"/>
      <c r="E315" s="67"/>
      <c r="F315" s="10"/>
    </row>
    <row r="316" spans="1:6" ht="14.25" thickBot="1" thickTop="1">
      <c r="A316" s="2" t="s">
        <v>338</v>
      </c>
      <c r="B316" s="10"/>
      <c r="C316" s="141">
        <f>+C310-C314</f>
        <v>0</v>
      </c>
      <c r="D316" s="142">
        <f>+D310-D314</f>
        <v>0</v>
      </c>
      <c r="E316" s="143">
        <f>+E310-E314</f>
        <v>0</v>
      </c>
      <c r="F316" s="10"/>
    </row>
    <row r="317" spans="1:6" ht="13.5" thickTop="1">
      <c r="A317" t="s">
        <v>339</v>
      </c>
      <c r="B317" s="10"/>
      <c r="F317" s="10"/>
    </row>
    <row r="318" ht="12.75">
      <c r="B318" s="10"/>
    </row>
    <row r="319" ht="12.75">
      <c r="B319" s="10"/>
    </row>
  </sheetData>
  <sheetProtection/>
  <printOptions gridLines="1" headings="1"/>
  <pageMargins left="0.5" right="0.25" top="0.5" bottom="0.25" header="0.5" footer="0.5"/>
  <pageSetup horizontalDpi="600" verticalDpi="600" orientation="portrait" scale="95" r:id="rId1"/>
  <headerFooter alignWithMargins="0">
    <oddFooter>&amp;L&amp;F &amp;A &amp;D</oddFooter>
  </headerFooter>
  <rowBreaks count="5" manualBreakCount="5">
    <brk id="116" max="5" man="1"/>
    <brk id="141" max="5" man="1"/>
    <brk id="186" max="5" man="1"/>
    <brk id="240" max="5" man="1"/>
    <brk id="29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Ian</cp:lastModifiedBy>
  <cp:lastPrinted>2011-10-22T13:32:47Z</cp:lastPrinted>
  <dcterms:created xsi:type="dcterms:W3CDTF">2001-11-07T16:15:53Z</dcterms:created>
  <dcterms:modified xsi:type="dcterms:W3CDTF">2011-10-22T13:33:10Z</dcterms:modified>
  <cp:category/>
  <cp:version/>
  <cp:contentType/>
  <cp:contentStatus/>
</cp:coreProperties>
</file>