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305" firstSheet="4" activeTab="6"/>
  </bookViews>
  <sheets>
    <sheet name="Residential" sheetId="1" r:id="rId1"/>
    <sheet name="General Service Less Than 50 kW" sheetId="2" r:id="rId2"/>
    <sheet name="General Service 50 to 999 kW" sheetId="3" r:id="rId3"/>
    <sheet name="General Service 1,000 to 4,999 " sheetId="4" r:id="rId4"/>
    <sheet name="Large Use" sheetId="5" r:id="rId5"/>
    <sheet name="Unmetered Scattered Load" sheetId="6" r:id="rId6"/>
    <sheet name="Street Lighting" sheetId="7" r:id="rId7"/>
  </sheets>
  <definedNames>
    <definedName name="_xlnm.Print_Area" localSheetId="3">'General Service 1,000 to 4,999 '!$A$1:$K$58</definedName>
    <definedName name="_xlnm.Print_Area" localSheetId="2">'General Service 50 to 999 kW'!$A$1:$K$57</definedName>
    <definedName name="_xlnm.Print_Area" localSheetId="1">'General Service Less Than 50 kW'!$A$1:$K$51</definedName>
    <definedName name="_xlnm.Print_Area" localSheetId="4">'Large Use'!$A$1:$K$55</definedName>
    <definedName name="_xlnm.Print_Area" localSheetId="0">'Residential'!$A$1:$K$58</definedName>
    <definedName name="_xlnm.Print_Area" localSheetId="6">'Street Lighting'!$A$1:$K$51</definedName>
    <definedName name="_xlnm.Print_Area" localSheetId="5">'Unmetered Scattered Load'!$A$1:$K$49</definedName>
  </definedNames>
  <calcPr fullCalcOnLoad="1"/>
</workbook>
</file>

<file path=xl/sharedStrings.xml><?xml version="1.0" encoding="utf-8"?>
<sst xmlns="http://schemas.openxmlformats.org/spreadsheetml/2006/main" count="567" uniqueCount="76">
  <si>
    <t>Residential</t>
  </si>
  <si>
    <t>Monthly Rates and Charges</t>
  </si>
  <si>
    <t>Metric</t>
  </si>
  <si>
    <t>Current Rate</t>
  </si>
  <si>
    <t>Applied For Rate</t>
  </si>
  <si>
    <t>Service Charge</t>
  </si>
  <si>
    <t>$</t>
  </si>
  <si>
    <t>Distribution Volumetric Rate</t>
  </si>
  <si>
    <t>Low Voltage Volumetric Rate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</si>
  <si>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</si>
  <si>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</si>
  <si>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</si>
  <si>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$/kWh</t>
  </si>
  <si>
    <t>Rural Rate Protection Charge</t>
  </si>
  <si>
    <t>Standard Supply Service – Administration Charge (if applicable)</t>
  </si>
  <si>
    <t>Consumption</t>
  </si>
  <si>
    <t>kWh</t>
  </si>
  <si>
    <t>kW</t>
  </si>
  <si>
    <t>Loss Factor</t>
  </si>
  <si>
    <t>RPP Tier One</t>
  </si>
  <si>
    <t>Load Factor</t>
  </si>
  <si>
    <t>Volume</t>
  </si>
  <si>
    <t>CHARGE
$</t>
  </si>
  <si>
    <t>%</t>
  </si>
  <si>
    <t>% of Total Bill</t>
  </si>
  <si>
    <t>Energy First Tier (kWh)</t>
  </si>
  <si>
    <t>Energy Second Tier (kWh)</t>
  </si>
  <si>
    <t>Sub-Total:  Energy</t>
  </si>
  <si>
    <t>Total:  Distribution</t>
  </si>
  <si>
    <t>Total:    Retail Transmission</t>
  </si>
  <si>
    <t>Sub-Total:  Delivery (Distribution and Retail Transmission)</t>
  </si>
  <si>
    <t>Sub-Total:  Regulatory</t>
  </si>
  <si>
    <t>Debt Retirement Charge (DRC)</t>
  </si>
  <si>
    <t>Total Bill before Taxes</t>
  </si>
  <si>
    <t>HST</t>
  </si>
  <si>
    <t>Total Bill</t>
  </si>
  <si>
    <t>Name of LDC:       Cambridge and North Dumfries Hydro Inc.</t>
  </si>
  <si>
    <t/>
  </si>
  <si>
    <t>General Service Less Than 50 kW</t>
  </si>
  <si>
    <t>General Service 50 to 999 kW</t>
  </si>
  <si>
    <t>$/kW</t>
  </si>
  <si>
    <t>General Service 1,000 to 4,999 kW</t>
  </si>
  <si>
    <t>Large Use</t>
  </si>
  <si>
    <t>Unmetered Scattered Load</t>
  </si>
  <si>
    <t>Street Lighting</t>
  </si>
  <si>
    <t>File Number:          EB-2011-0156</t>
  </si>
  <si>
    <t>Effective Date:       May 01, 2012</t>
  </si>
  <si>
    <t xml:space="preserve"> </t>
  </si>
  <si>
    <t>Smart Meter Funding Adder - effective until April 30, 2012</t>
  </si>
  <si>
    <t>Rate Rider for Recovery of Late Payment Penalty Litigation Costs - effective until April 30, 2012</t>
  </si>
  <si>
    <t>Rate Rider for Deferral/Variance Account Distribution (2010) - until April 30, 2012</t>
  </si>
  <si>
    <t>Rate Rider for Deferral/Variance Account Distribution (2011) - until April 30, 2012</t>
  </si>
  <si>
    <t xml:space="preserve">Rate Rider for Tax Change </t>
  </si>
  <si>
    <t>LRAM Rate Rider - Effective until April 30, 2013</t>
  </si>
  <si>
    <t>$kWh</t>
  </si>
  <si>
    <t>Ontario Clean Energy Benefit</t>
  </si>
  <si>
    <t>Total Bill after Taxes</t>
  </si>
  <si>
    <t>Rate Rider for Deferral/Variance Account Disposition (2010 and 2011)</t>
  </si>
  <si>
    <t>N/A</t>
  </si>
  <si>
    <t>LRAM Rate Rider - effective until April 30, 2013</t>
  </si>
  <si>
    <t>Rate Rider for Deferral/Variance Account Disposition (2010) - effective until April 30, 2012</t>
  </si>
  <si>
    <t>Rate Rider for Deferral/Variance Account Disposition (2011) - effective until April 30, 2012</t>
  </si>
  <si>
    <t>n/a</t>
  </si>
  <si>
    <t>Rate Rider for Tax Change</t>
  </si>
  <si>
    <t>Rate Rider for Deferral/Variance Account Disposition (2012) - effective until April 30, 2013</t>
  </si>
  <si>
    <t>Rate Rider for Recovery of Late Payment Penalty Litigation Costs - effecive until April 30, 2012</t>
  </si>
  <si>
    <t>CURRENT RATE                             $</t>
  </si>
  <si>
    <t>PROPOSED RATE                             $</t>
  </si>
  <si>
    <t xml:space="preserve">Residential </t>
  </si>
  <si>
    <t xml:space="preserve">General Service Less Than 50 kW </t>
  </si>
  <si>
    <t>PROPOSEDRATE                             $</t>
  </si>
  <si>
    <t>Rate Rider for Deferral/Variance Account Disposition (2010+2011) - effective until April 30, 2012</t>
  </si>
  <si>
    <t>Total Bill After Taxes</t>
  </si>
  <si>
    <t>Ontario Clean Energy Benefits</t>
  </si>
  <si>
    <t>Rate Rider for Deferral/Variance Account Disposition (2010+2011)</t>
  </si>
  <si>
    <t>Rate Rider for Deferral/Variance Account Disposition (2012)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</si>
</sst>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-* #,##0.00_-;\-* #,##0.00_-;_-* &quot;-&quot;??_-;_-@_-"/>
    <numFmt numFmtId="166" formatCode="_-* #,##0.0000_-;\-* #,##0.0000_-;_-* &quot;-&quot;??_-;_-@_-"/>
    <numFmt numFmtId="167" formatCode="_-* #,##0_-"/>
    <numFmt numFmtId="168" formatCode="0.0000"/>
    <numFmt numFmtId="169" formatCode="0.0%"/>
    <numFmt numFmtId="170" formatCode="0.0%;\(0.0\)%"/>
    <numFmt numFmtId="171" formatCode="#,##0.00_ ;\-#,##0.00\ "/>
    <numFmt numFmtId="172" formatCode="_-&quot;$&quot;* #,##0.00_-;\-&quot;$&quot;* #,##0.00_-;_-&quot;$&quot;* &quot;-&quot;??_-;_-@_-"/>
    <numFmt numFmtId="173" formatCode="#,##0.00000"/>
    <numFmt numFmtId="174" formatCode="_-* #,##0_-;\-* #,##0_-;_-* &quot;-&quot;??_-;_-@_-"/>
    <numFmt numFmtId="175" formatCode="#,##0.00\ ;\(##,#00.00\)"/>
    <numFmt numFmtId="176" formatCode="_(* #,##0.0000_);_(* \(#,##0.0000\);_(* &quot;-&quot;????_);_(@_)"/>
    <numFmt numFmtId="177" formatCode="&quot;$&quot;#,##0.00"/>
  </numFmts>
  <fonts count="41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2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43" fontId="0" fillId="35" borderId="13" xfId="42" applyFont="1" applyFill="1" applyBorder="1" applyAlignment="1" applyProtection="1">
      <alignment horizontal="center"/>
      <protection/>
    </xf>
    <xf numFmtId="43" fontId="0" fillId="35" borderId="12" xfId="42" applyFont="1" applyFill="1" applyBorder="1" applyAlignment="1" applyProtection="1">
      <alignment horizontal="center"/>
      <protection/>
    </xf>
    <xf numFmtId="0" fontId="0" fillId="36" borderId="14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43" fontId="0" fillId="35" borderId="15" xfId="42" applyFont="1" applyFill="1" applyBorder="1" applyAlignment="1" applyProtection="1">
      <alignment horizontal="center"/>
      <protection/>
    </xf>
    <xf numFmtId="43" fontId="0" fillId="35" borderId="14" xfId="42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66" fontId="0" fillId="35" borderId="14" xfId="42" applyNumberFormat="1" applyFont="1" applyFill="1" applyBorder="1" applyAlignment="1" applyProtection="1">
      <alignment horizontal="center"/>
      <protection/>
    </xf>
    <xf numFmtId="166" fontId="0" fillId="35" borderId="16" xfId="42" applyNumberFormat="1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43" fontId="0" fillId="35" borderId="17" xfId="42" applyFont="1" applyFill="1" applyBorder="1" applyAlignment="1" applyProtection="1">
      <alignment horizontal="center"/>
      <protection/>
    </xf>
    <xf numFmtId="0" fontId="3" fillId="36" borderId="18" xfId="0" applyFont="1" applyFill="1" applyBorder="1" applyAlignment="1" applyProtection="1">
      <alignment vertical="center"/>
      <protection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6" borderId="19" xfId="0" applyNumberFormat="1" applyFont="1" applyFill="1" applyBorder="1" applyAlignment="1" applyProtection="1">
      <alignment horizontal="center" vertical="center"/>
      <protection/>
    </xf>
    <xf numFmtId="167" fontId="4" fillId="0" borderId="20" xfId="42" applyNumberFormat="1" applyFont="1" applyFill="1" applyBorder="1" applyAlignment="1" applyProtection="1">
      <alignment vertical="center"/>
      <protection/>
    </xf>
    <xf numFmtId="3" fontId="4" fillId="36" borderId="21" xfId="0" applyNumberFormat="1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right" vertical="center"/>
      <protection/>
    </xf>
    <xf numFmtId="168" fontId="3" fillId="35" borderId="19" xfId="0" applyNumberFormat="1" applyFont="1" applyFill="1" applyBorder="1" applyAlignment="1" applyProtection="1">
      <alignment vertical="center"/>
      <protection/>
    </xf>
    <xf numFmtId="3" fontId="4" fillId="35" borderId="18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right" vertical="center"/>
      <protection/>
    </xf>
    <xf numFmtId="169" fontId="3" fillId="0" borderId="19" xfId="58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2" fontId="2" fillId="36" borderId="25" xfId="0" applyNumberFormat="1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170" fontId="2" fillId="36" borderId="26" xfId="58" applyNumberFormat="1" applyFont="1" applyFill="1" applyBorder="1" applyAlignment="1" applyProtection="1">
      <alignment horizontal="center" vertical="center" wrapText="1"/>
      <protection/>
    </xf>
    <xf numFmtId="2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horizontal="left" vertical="center" wrapText="1" indent="1"/>
      <protection/>
    </xf>
    <xf numFmtId="3" fontId="0" fillId="36" borderId="12" xfId="0" applyNumberFormat="1" applyFont="1" applyFill="1" applyBorder="1" applyAlignment="1" applyProtection="1">
      <alignment horizontal="center" vertical="center"/>
      <protection/>
    </xf>
    <xf numFmtId="164" fontId="0" fillId="35" borderId="27" xfId="44" applyNumberFormat="1" applyFont="1" applyFill="1" applyBorder="1" applyAlignment="1" applyProtection="1">
      <alignment horizontal="center" vertical="center"/>
      <protection/>
    </xf>
    <xf numFmtId="171" fontId="0" fillId="36" borderId="12" xfId="0" applyNumberFormat="1" applyFont="1" applyFill="1" applyBorder="1" applyAlignment="1" applyProtection="1">
      <alignment horizontal="center" vertical="center"/>
      <protection/>
    </xf>
    <xf numFmtId="164" fontId="0" fillId="0" borderId="27" xfId="44" applyNumberFormat="1" applyFont="1" applyFill="1" applyBorder="1" applyAlignment="1" applyProtection="1">
      <alignment horizontal="center" vertical="center"/>
      <protection/>
    </xf>
    <xf numFmtId="170" fontId="0" fillId="36" borderId="28" xfId="58" applyNumberFormat="1" applyFont="1" applyFill="1" applyBorder="1" applyAlignment="1" applyProtection="1">
      <alignment horizontal="center" vertical="center"/>
      <protection/>
    </xf>
    <xf numFmtId="10" fontId="0" fillId="36" borderId="28" xfId="58" applyNumberFormat="1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horizontal="left" vertical="center" wrapText="1" indent="1"/>
      <protection/>
    </xf>
    <xf numFmtId="3" fontId="0" fillId="36" borderId="17" xfId="0" applyNumberFormat="1" applyFont="1" applyFill="1" applyBorder="1" applyAlignment="1" applyProtection="1">
      <alignment horizontal="center" vertical="center"/>
      <protection/>
    </xf>
    <xf numFmtId="164" fontId="0" fillId="35" borderId="17" xfId="44" applyNumberFormat="1" applyFont="1" applyFill="1" applyBorder="1" applyAlignment="1" applyProtection="1">
      <alignment horizontal="center" vertical="center"/>
      <protection/>
    </xf>
    <xf numFmtId="171" fontId="0" fillId="36" borderId="17" xfId="0" applyNumberFormat="1" applyFont="1" applyFill="1" applyBorder="1" applyAlignment="1" applyProtection="1">
      <alignment horizontal="center" vertical="center"/>
      <protection/>
    </xf>
    <xf numFmtId="164" fontId="0" fillId="0" borderId="17" xfId="44" applyNumberFormat="1" applyFont="1" applyFill="1" applyBorder="1" applyAlignment="1" applyProtection="1">
      <alignment horizontal="center" vertical="center"/>
      <protection/>
    </xf>
    <xf numFmtId="170" fontId="0" fillId="36" borderId="29" xfId="58" applyNumberFormat="1" applyFont="1" applyFill="1" applyBorder="1" applyAlignment="1" applyProtection="1">
      <alignment horizontal="center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171" fontId="2" fillId="34" borderId="11" xfId="46" applyNumberFormat="1" applyFont="1" applyFill="1" applyBorder="1" applyAlignment="1" applyProtection="1">
      <alignment horizontal="center" vertical="center"/>
      <protection/>
    </xf>
    <xf numFmtId="170" fontId="2" fillId="34" borderId="19" xfId="58" applyNumberFormat="1" applyFont="1" applyFill="1" applyBorder="1" applyAlignment="1" applyProtection="1">
      <alignment horizontal="center" vertical="center"/>
      <protection/>
    </xf>
    <xf numFmtId="10" fontId="2" fillId="34" borderId="19" xfId="58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inden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" fontId="0" fillId="0" borderId="12" xfId="44" applyNumberFormat="1" applyFont="1" applyFill="1" applyBorder="1" applyAlignment="1" applyProtection="1">
      <alignment horizontal="center" vertical="center"/>
      <protection/>
    </xf>
    <xf numFmtId="171" fontId="0" fillId="36" borderId="12" xfId="46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4" fontId="0" fillId="0" borderId="15" xfId="44" applyNumberFormat="1" applyFont="1" applyFill="1" applyBorder="1" applyAlignment="1" applyProtection="1">
      <alignment horizontal="center" vertical="center"/>
      <protection/>
    </xf>
    <xf numFmtId="171" fontId="0" fillId="36" borderId="14" xfId="46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171" fontId="0" fillId="36" borderId="15" xfId="46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4" xfId="44" applyNumberFormat="1" applyFont="1" applyFill="1" applyBorder="1" applyAlignment="1" applyProtection="1">
      <alignment horizontal="center" vertical="center"/>
      <protection/>
    </xf>
    <xf numFmtId="3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indent="1"/>
      <protection/>
    </xf>
    <xf numFmtId="3" fontId="0" fillId="36" borderId="14" xfId="0" applyNumberFormat="1" applyFont="1" applyFill="1" applyBorder="1" applyAlignment="1" applyProtection="1">
      <alignment horizontal="center" vertical="center"/>
      <protection/>
    </xf>
    <xf numFmtId="164" fontId="0" fillId="0" borderId="14" xfId="44" applyNumberFormat="1" applyFont="1" applyFill="1" applyBorder="1" applyAlignment="1" applyProtection="1">
      <alignment horizontal="center" vertical="center"/>
      <protection/>
    </xf>
    <xf numFmtId="3" fontId="0" fillId="36" borderId="31" xfId="0" applyNumberFormat="1" applyFont="1" applyFill="1" applyBorder="1" applyAlignment="1" applyProtection="1">
      <alignment horizontal="center" vertical="center"/>
      <protection/>
    </xf>
    <xf numFmtId="3" fontId="0" fillId="36" borderId="16" xfId="0" applyNumberFormat="1" applyFont="1" applyFill="1" applyBorder="1" applyAlignment="1" applyProtection="1">
      <alignment horizontal="center" vertical="center"/>
      <protection/>
    </xf>
    <xf numFmtId="164" fontId="0" fillId="0" borderId="16" xfId="44" applyNumberFormat="1" applyFont="1" applyFill="1" applyBorder="1" applyAlignment="1" applyProtection="1">
      <alignment horizontal="center" vertical="center"/>
      <protection/>
    </xf>
    <xf numFmtId="3" fontId="0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171" fontId="0" fillId="36" borderId="17" xfId="46" applyNumberFormat="1" applyFont="1" applyFill="1" applyBorder="1" applyAlignment="1" applyProtection="1">
      <alignment horizontal="center" vertical="center"/>
      <protection/>
    </xf>
    <xf numFmtId="164" fontId="2" fillId="38" borderId="11" xfId="0" applyNumberFormat="1" applyFont="1" applyFill="1" applyBorder="1" applyAlignment="1" applyProtection="1">
      <alignment horizontal="left" vertical="center"/>
      <protection/>
    </xf>
    <xf numFmtId="3" fontId="2" fillId="38" borderId="11" xfId="0" applyNumberFormat="1" applyFont="1" applyFill="1" applyBorder="1" applyAlignment="1" applyProtection="1">
      <alignment horizontal="left" vertical="center"/>
      <protection/>
    </xf>
    <xf numFmtId="171" fontId="2" fillId="38" borderId="11" xfId="46" applyNumberFormat="1" applyFont="1" applyFill="1" applyBorder="1" applyAlignment="1" applyProtection="1">
      <alignment horizontal="center" vertical="center"/>
      <protection/>
    </xf>
    <xf numFmtId="170" fontId="2" fillId="38" borderId="19" xfId="58" applyNumberFormat="1" applyFont="1" applyFill="1" applyBorder="1" applyAlignment="1" applyProtection="1">
      <alignment horizontal="center" vertical="center"/>
      <protection/>
    </xf>
    <xf numFmtId="10" fontId="2" fillId="38" borderId="19" xfId="58" applyNumberFormat="1" applyFont="1" applyFill="1" applyBorder="1" applyAlignment="1" applyProtection="1">
      <alignment horizontal="center" vertical="center"/>
      <protection/>
    </xf>
    <xf numFmtId="3" fontId="0" fillId="36" borderId="15" xfId="0" applyNumberFormat="1" applyFont="1" applyFill="1" applyBorder="1" applyAlignment="1" applyProtection="1">
      <alignment horizontal="center" vertical="center"/>
      <protection/>
    </xf>
    <xf numFmtId="164" fontId="0" fillId="0" borderId="15" xfId="44" applyNumberFormat="1" applyFont="1" applyFill="1" applyBorder="1" applyAlignment="1" applyProtection="1">
      <alignment horizontal="center" vertical="center"/>
      <protection/>
    </xf>
    <xf numFmtId="171" fontId="0" fillId="36" borderId="16" xfId="46" applyNumberFormat="1" applyFont="1" applyFill="1" applyBorder="1" applyAlignment="1" applyProtection="1">
      <alignment horizontal="center" vertical="center"/>
      <protection/>
    </xf>
    <xf numFmtId="10" fontId="0" fillId="36" borderId="30" xfId="58" applyNumberFormat="1" applyFont="1" applyFill="1" applyBorder="1" applyAlignment="1" applyProtection="1">
      <alignment horizontal="center" vertical="center"/>
      <protection/>
    </xf>
    <xf numFmtId="171" fontId="0" fillId="36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" fontId="0" fillId="0" borderId="17" xfId="42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left" vertical="center" indent="1"/>
      <protection/>
    </xf>
    <xf numFmtId="3" fontId="0" fillId="36" borderId="11" xfId="0" applyNumberFormat="1" applyFont="1" applyFill="1" applyBorder="1" applyAlignment="1" applyProtection="1">
      <alignment horizontal="center" vertical="center"/>
      <protection/>
    </xf>
    <xf numFmtId="173" fontId="0" fillId="35" borderId="11" xfId="44" applyNumberFormat="1" applyFont="1" applyFill="1" applyBorder="1" applyAlignment="1" applyProtection="1">
      <alignment horizontal="center" vertical="center"/>
      <protection/>
    </xf>
    <xf numFmtId="171" fontId="2" fillId="0" borderId="22" xfId="46" applyNumberFormat="1" applyFont="1" applyFill="1" applyBorder="1" applyAlignment="1" applyProtection="1">
      <alignment horizontal="center" vertical="center"/>
      <protection/>
    </xf>
    <xf numFmtId="173" fontId="0" fillId="0" borderId="11" xfId="44" applyNumberFormat="1" applyFont="1" applyFill="1" applyBorder="1" applyAlignment="1" applyProtection="1">
      <alignment horizontal="center" vertical="center"/>
      <protection/>
    </xf>
    <xf numFmtId="171" fontId="2" fillId="0" borderId="11" xfId="46" applyNumberFormat="1" applyFont="1" applyFill="1" applyBorder="1" applyAlignment="1" applyProtection="1">
      <alignment horizontal="center" vertical="center"/>
      <protection/>
    </xf>
    <xf numFmtId="170" fontId="2" fillId="0" borderId="19" xfId="58" applyNumberFormat="1" applyFont="1" applyFill="1" applyBorder="1" applyAlignment="1" applyProtection="1">
      <alignment horizontal="center" vertical="center"/>
      <protection/>
    </xf>
    <xf numFmtId="10" fontId="2" fillId="0" borderId="19" xfId="58" applyNumberFormat="1" applyFont="1" applyFill="1" applyBorder="1" applyAlignment="1" applyProtection="1">
      <alignment horizontal="center" vertical="center"/>
      <protection/>
    </xf>
    <xf numFmtId="164" fontId="2" fillId="34" borderId="11" xfId="0" applyNumberFormat="1" applyFont="1" applyFill="1" applyBorder="1" applyAlignment="1" applyProtection="1">
      <alignment horizontal="left" vertical="center" indent="1"/>
      <protection/>
    </xf>
    <xf numFmtId="171" fontId="0" fillId="36" borderId="11" xfId="44" applyNumberFormat="1" applyFont="1" applyFill="1" applyBorder="1" applyAlignment="1" applyProtection="1">
      <alignment horizontal="center" vertical="center"/>
      <protection/>
    </xf>
    <xf numFmtId="9" fontId="0" fillId="35" borderId="11" xfId="58" applyFont="1" applyFill="1" applyBorder="1" applyAlignment="1" applyProtection="1">
      <alignment horizontal="center" vertical="center"/>
      <protection/>
    </xf>
    <xf numFmtId="171" fontId="2" fillId="34" borderId="22" xfId="46" applyNumberFormat="1" applyFont="1" applyFill="1" applyBorder="1" applyAlignment="1" applyProtection="1">
      <alignment horizontal="center" vertical="center"/>
      <protection/>
    </xf>
    <xf numFmtId="9" fontId="0" fillId="0" borderId="11" xfId="58" applyFont="1" applyFill="1" applyBorder="1" applyAlignment="1" applyProtection="1">
      <alignment horizontal="center" vertical="center"/>
      <protection/>
    </xf>
    <xf numFmtId="171" fontId="2" fillId="34" borderId="11" xfId="46" applyNumberFormat="1" applyFont="1" applyFill="1" applyBorder="1" applyAlignment="1" applyProtection="1">
      <alignment horizontal="center" vertical="center"/>
      <protection/>
    </xf>
    <xf numFmtId="170" fontId="2" fillId="34" borderId="19" xfId="58" applyNumberFormat="1" applyFont="1" applyFill="1" applyBorder="1" applyAlignment="1" applyProtection="1">
      <alignment horizontal="center" vertical="center"/>
      <protection/>
    </xf>
    <xf numFmtId="10" fontId="2" fillId="34" borderId="19" xfId="58" applyNumberFormat="1" applyFont="1" applyFill="1" applyBorder="1" applyAlignment="1" applyProtection="1">
      <alignment horizontal="center" vertical="center"/>
      <protection/>
    </xf>
    <xf numFmtId="167" fontId="4" fillId="37" borderId="20" xfId="42" applyNumberFormat="1" applyFont="1" applyFill="1" applyBorder="1" applyAlignment="1" applyProtection="1">
      <alignment vertical="center"/>
      <protection locked="0"/>
    </xf>
    <xf numFmtId="43" fontId="4" fillId="37" borderId="20" xfId="42" applyFont="1" applyFill="1" applyBorder="1" applyAlignment="1" applyProtection="1">
      <alignment vertical="center"/>
      <protection locked="0"/>
    </xf>
    <xf numFmtId="175" fontId="0" fillId="36" borderId="14" xfId="0" applyNumberFormat="1" applyFont="1" applyFill="1" applyBorder="1" applyAlignment="1" applyProtection="1">
      <alignment horizontal="center" vertical="center"/>
      <protection/>
    </xf>
    <xf numFmtId="175" fontId="0" fillId="36" borderId="31" xfId="0" applyNumberFormat="1" applyFont="1" applyFill="1" applyBorder="1" applyAlignment="1" applyProtection="1">
      <alignment horizontal="center" vertical="center"/>
      <protection/>
    </xf>
    <xf numFmtId="175" fontId="0" fillId="36" borderId="16" xfId="0" applyNumberFormat="1" applyFont="1" applyFill="1" applyBorder="1" applyAlignment="1" applyProtection="1">
      <alignment horizontal="center" vertical="center"/>
      <protection/>
    </xf>
    <xf numFmtId="175" fontId="0" fillId="36" borderId="32" xfId="0" applyNumberFormat="1" applyFont="1" applyFill="1" applyBorder="1" applyAlignment="1" applyProtection="1">
      <alignment horizontal="center" vertical="center"/>
      <protection/>
    </xf>
    <xf numFmtId="175" fontId="0" fillId="36" borderId="15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 quotePrefix="1">
      <alignment horizontal="left"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171" fontId="0" fillId="36" borderId="0" xfId="44" applyNumberFormat="1" applyFont="1" applyFill="1" applyBorder="1" applyAlignment="1" applyProtection="1">
      <alignment horizontal="center" vertical="center"/>
      <protection/>
    </xf>
    <xf numFmtId="9" fontId="0" fillId="0" borderId="0" xfId="58" applyFont="1" applyFill="1" applyBorder="1" applyAlignment="1" applyProtection="1">
      <alignment horizontal="center" vertical="center"/>
      <protection/>
    </xf>
    <xf numFmtId="170" fontId="0" fillId="36" borderId="28" xfId="58" applyNumberFormat="1" applyFont="1" applyFill="1" applyBorder="1" applyAlignment="1" applyProtection="1">
      <alignment horizontal="center" vertical="center"/>
      <protection/>
    </xf>
    <xf numFmtId="169" fontId="0" fillId="36" borderId="28" xfId="58" applyNumberFormat="1" applyFont="1" applyFill="1" applyBorder="1" applyAlignment="1" applyProtection="1">
      <alignment horizontal="center" vertical="center"/>
      <protection/>
    </xf>
    <xf numFmtId="3" fontId="0" fillId="36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9" fontId="0" fillId="0" borderId="11" xfId="0" applyNumberForma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 indent="1"/>
      <protection/>
    </xf>
    <xf numFmtId="10" fontId="2" fillId="34" borderId="11" xfId="58" applyNumberFormat="1" applyFont="1" applyFill="1" applyBorder="1" applyAlignment="1" applyProtection="1">
      <alignment horizontal="center" vertical="center"/>
      <protection/>
    </xf>
    <xf numFmtId="164" fontId="0" fillId="0" borderId="16" xfId="44" applyNumberFormat="1" applyFont="1" applyFill="1" applyBorder="1" applyAlignment="1" applyProtection="1">
      <alignment horizontal="center" vertical="center"/>
      <protection/>
    </xf>
    <xf numFmtId="164" fontId="0" fillId="0" borderId="33" xfId="44" applyNumberFormat="1" applyFont="1" applyFill="1" applyBorder="1" applyAlignment="1" applyProtection="1">
      <alignment horizontal="center" vertical="center"/>
      <protection/>
    </xf>
    <xf numFmtId="171" fontId="0" fillId="36" borderId="33" xfId="46" applyNumberFormat="1" applyFont="1" applyFill="1" applyBorder="1" applyAlignment="1" applyProtection="1">
      <alignment horizontal="center" vertical="center"/>
      <protection/>
    </xf>
    <xf numFmtId="171" fontId="2" fillId="0" borderId="11" xfId="46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Final - 2004 RAM for rate schedule - milton_2008_IRM_Model_Final Model_Version2.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zoomScalePageLayoutView="0" workbookViewId="0" topLeftCell="C10">
      <selection activeCell="G34" sqref="G34"/>
    </sheetView>
  </sheetViews>
  <sheetFormatPr defaultColWidth="9.140625" defaultRowHeight="12.75"/>
  <cols>
    <col min="2" max="2" width="82.00390625" style="0" bestFit="1" customWidth="1"/>
    <col min="3" max="3" width="8.00390625" style="0" bestFit="1" customWidth="1"/>
    <col min="4" max="4" width="12.421875" style="0" bestFit="1" customWidth="1"/>
    <col min="5" max="5" width="18.421875" style="0" bestFit="1" customWidth="1"/>
    <col min="6" max="6" width="8.7109375" style="0" bestFit="1" customWidth="1"/>
    <col min="7" max="7" width="11.28125" style="0" customWidth="1"/>
    <col min="8" max="8" width="18.28125" style="0" bestFit="1" customWidth="1"/>
    <col min="9" max="9" width="10.7109375" style="0" bestFit="1" customWidth="1"/>
    <col min="10" max="10" width="18.57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68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9.95</v>
      </c>
      <c r="E10" s="9">
        <v>9.97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48</v>
      </c>
      <c r="C11" s="11" t="s">
        <v>6</v>
      </c>
      <c r="D11" s="12">
        <v>1.61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49</v>
      </c>
      <c r="C12" s="11" t="s">
        <v>6</v>
      </c>
      <c r="D12" s="13">
        <v>0.18</v>
      </c>
      <c r="E12" s="13">
        <v>0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0.0161</v>
      </c>
      <c r="E13" s="15">
        <v>0.0161</v>
      </c>
      <c r="F13" s="1"/>
      <c r="G13" s="1"/>
      <c r="H13" s="1"/>
      <c r="I13" s="1"/>
      <c r="J13" s="1"/>
      <c r="K13" s="1"/>
    </row>
    <row r="14" spans="1:11" ht="12.75">
      <c r="A14" s="1"/>
      <c r="B14" s="10" t="s">
        <v>8</v>
      </c>
      <c r="C14" s="11" t="s">
        <v>12</v>
      </c>
      <c r="D14" s="15">
        <v>0.0001</v>
      </c>
      <c r="E14" s="15">
        <v>0.0001</v>
      </c>
      <c r="F14" s="1"/>
      <c r="G14" s="1"/>
      <c r="H14" s="1"/>
      <c r="I14" s="1"/>
      <c r="J14" s="1"/>
      <c r="K14" s="1"/>
    </row>
    <row r="15" spans="1:11" ht="12.75">
      <c r="A15" s="1"/>
      <c r="B15" s="10" t="s">
        <v>53</v>
      </c>
      <c r="C15" s="114" t="s">
        <v>54</v>
      </c>
      <c r="D15" s="15">
        <v>0</v>
      </c>
      <c r="E15" s="15">
        <v>0.0003</v>
      </c>
      <c r="F15" s="1"/>
      <c r="G15" s="1"/>
      <c r="H15" s="1"/>
      <c r="I15" s="1"/>
      <c r="J15" s="1"/>
      <c r="K15" s="1"/>
    </row>
    <row r="16" spans="1:11" ht="12.75">
      <c r="A16" s="1"/>
      <c r="B16" s="112" t="s">
        <v>50</v>
      </c>
      <c r="C16" s="11" t="s">
        <v>12</v>
      </c>
      <c r="D16" s="15">
        <v>-0.004</v>
      </c>
      <c r="E16" s="15">
        <v>0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51</v>
      </c>
      <c r="C17" s="11" t="s">
        <v>12</v>
      </c>
      <c r="D17" s="15">
        <v>-0.0021</v>
      </c>
      <c r="E17" s="15">
        <v>0</v>
      </c>
      <c r="F17" s="1"/>
      <c r="G17" s="1"/>
      <c r="H17" s="1"/>
      <c r="I17" s="1"/>
      <c r="J17" s="1"/>
      <c r="K17" s="1"/>
    </row>
    <row r="18" spans="1:11" ht="12.75">
      <c r="A18" s="1"/>
      <c r="B18" s="113" t="s">
        <v>52</v>
      </c>
      <c r="C18" s="11" t="s">
        <v>12</v>
      </c>
      <c r="D18" s="16">
        <v>-0.0002</v>
      </c>
      <c r="E18" s="16">
        <v>-0.0002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9</v>
      </c>
      <c r="C19" s="11" t="s">
        <v>12</v>
      </c>
      <c r="D19" s="15">
        <v>0.0052</v>
      </c>
      <c r="E19" s="15">
        <v>0.0054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10</v>
      </c>
      <c r="C20" s="11" t="s">
        <v>12</v>
      </c>
      <c r="D20" s="15">
        <v>0.0032</v>
      </c>
      <c r="E20" s="15">
        <v>0.0035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11</v>
      </c>
      <c r="C21" s="11" t="s">
        <v>12</v>
      </c>
      <c r="D21" s="15">
        <v>0.005200000014156103</v>
      </c>
      <c r="E21" s="15">
        <v>0.0052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13</v>
      </c>
      <c r="C22" s="11" t="s">
        <v>12</v>
      </c>
      <c r="D22" s="15">
        <v>0.0013000000035390258</v>
      </c>
      <c r="E22" s="15">
        <v>0.0013</v>
      </c>
      <c r="F22" s="1"/>
      <c r="G22" s="1"/>
      <c r="H22" s="1"/>
      <c r="I22" s="1"/>
      <c r="J22" s="1"/>
      <c r="K22" s="1"/>
    </row>
    <row r="23" spans="1:11" ht="13.5" thickBot="1">
      <c r="A23" s="1"/>
      <c r="B23" s="17" t="s">
        <v>14</v>
      </c>
      <c r="C23" s="18" t="s">
        <v>12</v>
      </c>
      <c r="D23" s="19">
        <v>0.25</v>
      </c>
      <c r="E23" s="19">
        <v>0.25</v>
      </c>
      <c r="F23" s="1"/>
      <c r="G23" s="1"/>
      <c r="H23" s="1"/>
      <c r="I23" s="1"/>
      <c r="J23" s="1"/>
      <c r="K23" s="1"/>
    </row>
    <row r="24" spans="1:11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 thickBot="1">
      <c r="A25" s="1"/>
      <c r="B25" s="20" t="s">
        <v>15</v>
      </c>
      <c r="C25" s="21">
        <v>800</v>
      </c>
      <c r="D25" s="22" t="s">
        <v>16</v>
      </c>
      <c r="E25" s="23">
        <v>0</v>
      </c>
      <c r="F25" s="24" t="s">
        <v>17</v>
      </c>
      <c r="G25" s="1"/>
      <c r="H25" s="25" t="s">
        <v>18</v>
      </c>
      <c r="I25" s="26">
        <v>1.0286</v>
      </c>
      <c r="J25" s="1"/>
      <c r="K25" s="1"/>
    </row>
    <row r="26" spans="1:11" ht="19.5" thickBot="1">
      <c r="A26" s="1"/>
      <c r="B26" s="20" t="s">
        <v>19</v>
      </c>
      <c r="C26" s="27">
        <v>600</v>
      </c>
      <c r="D26" s="22" t="s">
        <v>16</v>
      </c>
      <c r="E26" s="28" t="s">
        <v>20</v>
      </c>
      <c r="F26" s="29" t="s">
        <v>37</v>
      </c>
      <c r="G26" s="1"/>
      <c r="H26" s="1"/>
      <c r="I26" s="1"/>
      <c r="J26" s="1"/>
      <c r="K26" s="1"/>
    </row>
    <row r="27" spans="1:11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9" thickBot="1">
      <c r="A28" s="1"/>
      <c r="B28" s="30" t="s">
        <v>0</v>
      </c>
      <c r="C28" s="31" t="s">
        <v>21</v>
      </c>
      <c r="D28" s="32" t="s">
        <v>66</v>
      </c>
      <c r="E28" s="33" t="s">
        <v>22</v>
      </c>
      <c r="F28" s="32" t="s">
        <v>21</v>
      </c>
      <c r="G28" s="32" t="s">
        <v>67</v>
      </c>
      <c r="H28" s="33" t="s">
        <v>22</v>
      </c>
      <c r="I28" s="34" t="s">
        <v>6</v>
      </c>
      <c r="J28" s="35" t="s">
        <v>23</v>
      </c>
      <c r="K28" s="36" t="s">
        <v>24</v>
      </c>
    </row>
    <row r="29" spans="1:11" ht="12.75">
      <c r="A29" s="1"/>
      <c r="B29" s="37" t="s">
        <v>25</v>
      </c>
      <c r="C29" s="38">
        <f>C26</f>
        <v>600</v>
      </c>
      <c r="D29" s="39">
        <v>0.068</v>
      </c>
      <c r="E29" s="40">
        <f>D29*C29</f>
        <v>40.800000000000004</v>
      </c>
      <c r="F29" s="38">
        <v>600</v>
      </c>
      <c r="G29" s="41">
        <v>0.068</v>
      </c>
      <c r="H29" s="40">
        <f>F29*G29</f>
        <v>40.800000000000004</v>
      </c>
      <c r="I29" s="40">
        <f>H29-E29</f>
        <v>0</v>
      </c>
      <c r="J29" s="42">
        <v>0</v>
      </c>
      <c r="K29" s="43">
        <f>H29/H54</f>
        <v>0.4013758123994008</v>
      </c>
    </row>
    <row r="30" spans="1:11" ht="13.5" thickBot="1">
      <c r="A30" s="1"/>
      <c r="B30" s="44" t="s">
        <v>26</v>
      </c>
      <c r="C30" s="45">
        <v>223</v>
      </c>
      <c r="D30" s="46">
        <v>0.079</v>
      </c>
      <c r="E30" s="47">
        <f>C30*D30</f>
        <v>17.617</v>
      </c>
      <c r="F30" s="45">
        <v>223</v>
      </c>
      <c r="G30" s="48">
        <v>0.079</v>
      </c>
      <c r="H30" s="47">
        <f>F30*G30</f>
        <v>17.617</v>
      </c>
      <c r="I30" s="47">
        <f>H30-E30</f>
        <v>0</v>
      </c>
      <c r="J30" s="49">
        <v>0</v>
      </c>
      <c r="K30" s="43">
        <f>H30/H54</f>
        <v>0.1733097472313785</v>
      </c>
    </row>
    <row r="31" spans="1:11" ht="13.5" thickBot="1">
      <c r="A31" s="1"/>
      <c r="B31" s="50" t="s">
        <v>27</v>
      </c>
      <c r="C31" s="50"/>
      <c r="D31" s="50"/>
      <c r="E31" s="51">
        <f>E29+E30</f>
        <v>58.417</v>
      </c>
      <c r="F31" s="50"/>
      <c r="G31" s="50"/>
      <c r="H31" s="51">
        <f>H29+H30</f>
        <v>58.417</v>
      </c>
      <c r="I31" s="51">
        <v>0</v>
      </c>
      <c r="J31" s="52">
        <v>0</v>
      </c>
      <c r="K31" s="53">
        <f>H31/H54</f>
        <v>0.5746855596307793</v>
      </c>
    </row>
    <row r="32" spans="1:11" ht="13.5" thickBot="1">
      <c r="A32" s="1"/>
      <c r="B32" s="54" t="s">
        <v>5</v>
      </c>
      <c r="C32" s="55">
        <v>1</v>
      </c>
      <c r="D32" s="56">
        <f>D10</f>
        <v>9.95</v>
      </c>
      <c r="E32" s="57">
        <f aca="true" t="shared" si="0" ref="E32:E39">C32*D32</f>
        <v>9.95</v>
      </c>
      <c r="F32" s="58">
        <v>1</v>
      </c>
      <c r="G32" s="56">
        <f>E10</f>
        <v>9.97</v>
      </c>
      <c r="H32" s="57">
        <f>F32*G32</f>
        <v>9.97</v>
      </c>
      <c r="I32" s="57">
        <f aca="true" t="shared" si="1" ref="I32:I42">H32-E32</f>
        <v>0.02000000000000135</v>
      </c>
      <c r="J32" s="117">
        <f>I32/E32</f>
        <v>0.0020100502512564174</v>
      </c>
      <c r="K32" s="43">
        <f>H32/H54</f>
        <v>0.09808129533387318</v>
      </c>
    </row>
    <row r="33" spans="1:11" ht="13.5" thickBot="1">
      <c r="A33" s="1"/>
      <c r="B33" s="44" t="str">
        <f>B11</f>
        <v>Smart Meter Funding Adder - effective until April 30, 2012</v>
      </c>
      <c r="C33" s="59">
        <v>1</v>
      </c>
      <c r="D33" s="60">
        <f>D11</f>
        <v>1.61</v>
      </c>
      <c r="E33" s="57">
        <f t="shared" si="0"/>
        <v>1.61</v>
      </c>
      <c r="F33" s="62">
        <v>1</v>
      </c>
      <c r="G33" s="60">
        <v>0</v>
      </c>
      <c r="H33" s="63">
        <f>F33*G33</f>
        <v>0</v>
      </c>
      <c r="I33" s="57">
        <f t="shared" si="1"/>
        <v>-1.61</v>
      </c>
      <c r="J33" s="117">
        <f>I33/E33</f>
        <v>-1</v>
      </c>
      <c r="K33" s="43">
        <f>H33/H54</f>
        <v>0</v>
      </c>
    </row>
    <row r="34" spans="1:11" ht="26.25" thickBot="1">
      <c r="A34" s="1"/>
      <c r="B34" s="44" t="str">
        <f>B12</f>
        <v>Rate Rider for Recovery of Late Payment Penalty Litigation Costs - effective until April 30, 2012</v>
      </c>
      <c r="C34" s="64">
        <v>1</v>
      </c>
      <c r="D34" s="65">
        <f>D12</f>
        <v>0.18</v>
      </c>
      <c r="E34" s="57">
        <f t="shared" si="0"/>
        <v>0.18</v>
      </c>
      <c r="F34" s="66">
        <v>1</v>
      </c>
      <c r="G34" s="65">
        <v>0</v>
      </c>
      <c r="H34" s="61">
        <v>0</v>
      </c>
      <c r="I34" s="57">
        <f t="shared" si="1"/>
        <v>-0.18</v>
      </c>
      <c r="J34" s="117">
        <f>I34/E34</f>
        <v>-1</v>
      </c>
      <c r="K34" s="43">
        <f>H34/H54</f>
        <v>0</v>
      </c>
    </row>
    <row r="35" spans="1:11" ht="13.5" thickBot="1">
      <c r="A35" s="1"/>
      <c r="B35" s="67" t="s">
        <v>7</v>
      </c>
      <c r="C35" s="68">
        <v>800</v>
      </c>
      <c r="D35" s="69">
        <v>0.0161</v>
      </c>
      <c r="E35" s="61">
        <f t="shared" si="0"/>
        <v>12.879999999999999</v>
      </c>
      <c r="F35" s="70">
        <v>800</v>
      </c>
      <c r="G35" s="69">
        <v>0.0161</v>
      </c>
      <c r="H35" s="61">
        <f>F35*G35</f>
        <v>12.879999999999999</v>
      </c>
      <c r="I35" s="57">
        <f t="shared" si="1"/>
        <v>0</v>
      </c>
      <c r="J35" s="117">
        <f>I35/E35</f>
        <v>0</v>
      </c>
      <c r="K35" s="43">
        <f>H35/H54</f>
        <v>0.12670883489471277</v>
      </c>
    </row>
    <row r="36" spans="1:11" ht="13.5" thickBot="1">
      <c r="A36" s="1"/>
      <c r="B36" s="44" t="str">
        <f>B15</f>
        <v>LRAM Rate Rider - Effective until April 30, 2013</v>
      </c>
      <c r="C36" s="71">
        <v>800</v>
      </c>
      <c r="D36" s="72">
        <v>0</v>
      </c>
      <c r="E36" s="61">
        <f t="shared" si="0"/>
        <v>0</v>
      </c>
      <c r="F36" s="73">
        <v>800</v>
      </c>
      <c r="G36" s="72">
        <v>0.0003</v>
      </c>
      <c r="H36" s="61">
        <f>F36*G36</f>
        <v>0.24</v>
      </c>
      <c r="I36" s="57">
        <f t="shared" si="1"/>
        <v>0.24</v>
      </c>
      <c r="J36" s="118" t="s">
        <v>58</v>
      </c>
      <c r="K36" s="43">
        <f>H36/H54</f>
        <v>0.0023610341905847105</v>
      </c>
    </row>
    <row r="37" spans="1:11" ht="13.5" thickBot="1">
      <c r="A37" s="1"/>
      <c r="B37" s="74" t="s">
        <v>8</v>
      </c>
      <c r="C37" s="71">
        <v>800</v>
      </c>
      <c r="D37" s="72">
        <v>0.0001</v>
      </c>
      <c r="E37" s="61">
        <f t="shared" si="0"/>
        <v>0.08</v>
      </c>
      <c r="F37" s="73">
        <v>800</v>
      </c>
      <c r="G37" s="72">
        <v>0.0001</v>
      </c>
      <c r="H37" s="61">
        <v>0.08</v>
      </c>
      <c r="I37" s="57">
        <f t="shared" si="1"/>
        <v>0</v>
      </c>
      <c r="J37" s="117">
        <f aca="true" t="shared" si="2" ref="J37:J54">I37/E37</f>
        <v>0</v>
      </c>
      <c r="K37" s="43">
        <f>H37/H54</f>
        <v>0.0007870113968615701</v>
      </c>
    </row>
    <row r="38" spans="1:11" ht="13.5" thickBot="1">
      <c r="A38" s="1"/>
      <c r="B38" s="44" t="s">
        <v>57</v>
      </c>
      <c r="C38" s="71">
        <v>800</v>
      </c>
      <c r="D38" s="48">
        <f>-0.004-0.0021</f>
        <v>-0.0060999999999999995</v>
      </c>
      <c r="E38" s="75">
        <f t="shared" si="0"/>
        <v>-4.88</v>
      </c>
      <c r="F38" s="73">
        <v>800</v>
      </c>
      <c r="G38" s="72">
        <v>0</v>
      </c>
      <c r="H38" s="61">
        <f>F38*G38</f>
        <v>0</v>
      </c>
      <c r="I38" s="57">
        <f t="shared" si="1"/>
        <v>4.88</v>
      </c>
      <c r="J38" s="117">
        <f t="shared" si="2"/>
        <v>-1</v>
      </c>
      <c r="K38" s="43">
        <f>H38/H54</f>
        <v>0</v>
      </c>
    </row>
    <row r="39" spans="1:11" ht="13.5" thickBot="1">
      <c r="A39" s="1"/>
      <c r="B39" s="44" t="s">
        <v>52</v>
      </c>
      <c r="C39" s="71">
        <v>800</v>
      </c>
      <c r="D39" s="125">
        <f>D18</f>
        <v>-0.0002</v>
      </c>
      <c r="E39" s="126">
        <f t="shared" si="0"/>
        <v>-0.16</v>
      </c>
      <c r="F39" s="73">
        <v>800</v>
      </c>
      <c r="G39" s="72">
        <f>E18</f>
        <v>-0.0002</v>
      </c>
      <c r="H39" s="61">
        <f>F39*G39</f>
        <v>-0.16</v>
      </c>
      <c r="I39" s="57">
        <f t="shared" si="1"/>
        <v>0</v>
      </c>
      <c r="J39" s="117">
        <f t="shared" si="2"/>
        <v>0</v>
      </c>
      <c r="K39" s="43">
        <f>H39/H54</f>
        <v>-0.0015740227937231402</v>
      </c>
    </row>
    <row r="40" spans="1:11" ht="13.5" thickBot="1">
      <c r="A40" s="1"/>
      <c r="B40" s="76" t="s">
        <v>28</v>
      </c>
      <c r="C40" s="77"/>
      <c r="D40" s="76"/>
      <c r="E40" s="78">
        <f>SUM(E32:E39)</f>
        <v>19.659999999999997</v>
      </c>
      <c r="F40" s="77"/>
      <c r="G40" s="78">
        <f>SUM(G32:G39)</f>
        <v>9.9863</v>
      </c>
      <c r="H40" s="78">
        <f>SUM(H32:H39)</f>
        <v>23.009999999999998</v>
      </c>
      <c r="I40" s="78">
        <f t="shared" si="1"/>
        <v>3.3500000000000014</v>
      </c>
      <c r="J40" s="79">
        <f t="shared" si="2"/>
        <v>0.17039674465920662</v>
      </c>
      <c r="K40" s="80">
        <f>H40/H54</f>
        <v>0.22636415302230908</v>
      </c>
    </row>
    <row r="41" spans="1:11" ht="13.5" thickBot="1">
      <c r="A41" s="1"/>
      <c r="B41" s="67" t="s">
        <v>9</v>
      </c>
      <c r="C41" s="81">
        <v>823</v>
      </c>
      <c r="D41" s="82">
        <v>0.0052</v>
      </c>
      <c r="E41" s="61">
        <f>C41*D41</f>
        <v>4.279599999999999</v>
      </c>
      <c r="F41" s="81">
        <v>823</v>
      </c>
      <c r="G41" s="82">
        <v>0.0054</v>
      </c>
      <c r="H41" s="61">
        <f>F41*G41</f>
        <v>4.4442</v>
      </c>
      <c r="I41" s="57">
        <f t="shared" si="1"/>
        <v>0.16460000000000097</v>
      </c>
      <c r="J41" s="117">
        <f t="shared" si="2"/>
        <v>0.03846153846153869</v>
      </c>
      <c r="K41" s="43">
        <f>H41/H54</f>
        <v>0.04372045062415238</v>
      </c>
    </row>
    <row r="42" spans="1:11" ht="13.5" thickBot="1">
      <c r="A42" s="1"/>
      <c r="B42" s="67" t="s">
        <v>10</v>
      </c>
      <c r="C42" s="68">
        <v>823</v>
      </c>
      <c r="D42" s="69">
        <v>0.0034</v>
      </c>
      <c r="E42" s="61">
        <f>C42*D42</f>
        <v>2.7982</v>
      </c>
      <c r="F42" s="68">
        <v>823</v>
      </c>
      <c r="G42" s="69">
        <v>0.0035</v>
      </c>
      <c r="H42" s="83">
        <f>F42*G42</f>
        <v>2.8805</v>
      </c>
      <c r="I42" s="57">
        <f t="shared" si="1"/>
        <v>0.08230000000000004</v>
      </c>
      <c r="J42" s="117">
        <f t="shared" si="2"/>
        <v>0.029411764705882366</v>
      </c>
      <c r="K42" s="43">
        <f>H42/H54</f>
        <v>0.02833732910824691</v>
      </c>
    </row>
    <row r="43" spans="1:11" ht="13.5" thickBot="1">
      <c r="A43" s="1"/>
      <c r="B43" s="76" t="s">
        <v>29</v>
      </c>
      <c r="C43" s="76"/>
      <c r="D43" s="76"/>
      <c r="E43" s="78">
        <f>E41+E42</f>
        <v>7.0778</v>
      </c>
      <c r="F43" s="76"/>
      <c r="G43" s="76"/>
      <c r="H43" s="78">
        <f>H41+H42</f>
        <v>7.3247</v>
      </c>
      <c r="I43" s="78">
        <f>I41+I42</f>
        <v>0.246900000000001</v>
      </c>
      <c r="J43" s="79">
        <f t="shared" si="2"/>
        <v>0.0348837209302327</v>
      </c>
      <c r="K43" s="80">
        <f>H43/H54</f>
        <v>0.07205777973239928</v>
      </c>
    </row>
    <row r="44" spans="1:11" ht="13.5" thickBot="1">
      <c r="A44" s="1"/>
      <c r="B44" s="50" t="s">
        <v>30</v>
      </c>
      <c r="C44" s="50"/>
      <c r="D44" s="50"/>
      <c r="E44" s="51">
        <f>E40+E43</f>
        <v>26.737799999999996</v>
      </c>
      <c r="F44" s="50"/>
      <c r="G44" s="50"/>
      <c r="H44" s="51">
        <f>H40+H43</f>
        <v>30.334699999999998</v>
      </c>
      <c r="I44" s="51">
        <f>I40+I43</f>
        <v>3.5969000000000024</v>
      </c>
      <c r="J44" s="52">
        <f t="shared" si="2"/>
        <v>0.13452490481640236</v>
      </c>
      <c r="K44" s="53">
        <f>H44/H54</f>
        <v>0.29842193275470835</v>
      </c>
    </row>
    <row r="45" spans="1:11" ht="13.5" thickBot="1">
      <c r="A45" s="1"/>
      <c r="B45" s="44" t="s">
        <v>11</v>
      </c>
      <c r="C45" s="81">
        <v>823</v>
      </c>
      <c r="D45" s="82">
        <v>0.0052</v>
      </c>
      <c r="E45" s="40">
        <f>C45*D45</f>
        <v>4.279599999999999</v>
      </c>
      <c r="F45" s="81">
        <v>823</v>
      </c>
      <c r="G45" s="82">
        <v>0.0052</v>
      </c>
      <c r="H45" s="85">
        <f>F45*G45</f>
        <v>4.279599999999999</v>
      </c>
      <c r="I45" s="57">
        <f>H45-E45</f>
        <v>0</v>
      </c>
      <c r="J45" s="42">
        <f t="shared" si="2"/>
        <v>0</v>
      </c>
      <c r="K45" s="84">
        <f>H45/H54</f>
        <v>0.04210117467510969</v>
      </c>
    </row>
    <row r="46" spans="1:11" ht="13.5" thickBot="1">
      <c r="A46" s="1"/>
      <c r="B46" s="44" t="s">
        <v>13</v>
      </c>
      <c r="C46" s="68">
        <v>823</v>
      </c>
      <c r="D46" s="69">
        <v>0.0013</v>
      </c>
      <c r="E46" s="85">
        <f>C46*D46</f>
        <v>1.0698999999999999</v>
      </c>
      <c r="F46" s="68">
        <v>823</v>
      </c>
      <c r="G46" s="69">
        <v>0.0013</v>
      </c>
      <c r="H46" s="85">
        <f>F46*G46</f>
        <v>1.0698999999999999</v>
      </c>
      <c r="I46" s="57">
        <f>H46-E46</f>
        <v>0</v>
      </c>
      <c r="J46" s="42">
        <f t="shared" si="2"/>
        <v>0</v>
      </c>
      <c r="K46" s="43">
        <f>H46/H54</f>
        <v>0.010525293668777422</v>
      </c>
    </row>
    <row r="47" spans="1:11" ht="13.5" thickBot="1">
      <c r="A47" s="1"/>
      <c r="B47" s="44" t="s">
        <v>14</v>
      </c>
      <c r="C47" s="86">
        <v>1</v>
      </c>
      <c r="D47" s="65">
        <v>0.25</v>
      </c>
      <c r="E47" s="75">
        <f>D23</f>
        <v>0.25</v>
      </c>
      <c r="F47" s="86">
        <v>1</v>
      </c>
      <c r="G47" s="87">
        <v>0.25</v>
      </c>
      <c r="H47" s="75">
        <v>0.25</v>
      </c>
      <c r="I47" s="57">
        <f>H47-E47</f>
        <v>0</v>
      </c>
      <c r="J47" s="42">
        <f t="shared" si="2"/>
        <v>0</v>
      </c>
      <c r="K47" s="43">
        <f>H47/H54</f>
        <v>0.0024594106151924065</v>
      </c>
    </row>
    <row r="48" spans="1:11" ht="13.5" thickBot="1">
      <c r="A48" s="1"/>
      <c r="B48" s="50" t="s">
        <v>31</v>
      </c>
      <c r="C48" s="50"/>
      <c r="D48" s="50"/>
      <c r="E48" s="51">
        <f>SUM(E45:E47)</f>
        <v>5.599499999999999</v>
      </c>
      <c r="F48" s="50"/>
      <c r="G48" s="50"/>
      <c r="H48" s="51">
        <f>SUM(H45:H47)</f>
        <v>5.599499999999999</v>
      </c>
      <c r="I48" s="51">
        <f>SUM(I45:I47)</f>
        <v>0</v>
      </c>
      <c r="J48" s="52">
        <f t="shared" si="2"/>
        <v>0</v>
      </c>
      <c r="K48" s="53">
        <f>H48/H54</f>
        <v>0.055085878959079515</v>
      </c>
    </row>
    <row r="49" spans="1:11" ht="13.5" thickBot="1">
      <c r="A49" s="1"/>
      <c r="B49" s="88" t="s">
        <v>32</v>
      </c>
      <c r="C49" s="89">
        <v>800</v>
      </c>
      <c r="D49" s="92">
        <v>0.007</v>
      </c>
      <c r="E49" s="51">
        <f>C49*D49</f>
        <v>5.6000000000000005</v>
      </c>
      <c r="F49" s="89">
        <v>800</v>
      </c>
      <c r="G49" s="92">
        <v>0.007</v>
      </c>
      <c r="H49" s="51">
        <v>5.6</v>
      </c>
      <c r="I49" s="51">
        <f aca="true" t="shared" si="3" ref="I49:I54">H49-E49</f>
        <v>0</v>
      </c>
      <c r="J49" s="52">
        <f t="shared" si="2"/>
        <v>0</v>
      </c>
      <c r="K49" s="53">
        <f>H49/H54</f>
        <v>0.055090797780309904</v>
      </c>
    </row>
    <row r="50" spans="1:11" ht="13.5" thickBot="1">
      <c r="A50" s="1"/>
      <c r="B50" s="50" t="s">
        <v>33</v>
      </c>
      <c r="C50" s="50"/>
      <c r="D50" s="50"/>
      <c r="E50" s="93">
        <f>E31+E44+E48+E49</f>
        <v>96.3543</v>
      </c>
      <c r="F50" s="93"/>
      <c r="G50" s="93"/>
      <c r="H50" s="93">
        <f>H31+H44+H48+H49</f>
        <v>99.9512</v>
      </c>
      <c r="I50" s="93">
        <f t="shared" si="3"/>
        <v>3.596900000000005</v>
      </c>
      <c r="J50" s="94">
        <f t="shared" si="2"/>
        <v>0.03732993753262703</v>
      </c>
      <c r="K50" s="95">
        <f>H50/H54</f>
        <v>0.983284169124877</v>
      </c>
    </row>
    <row r="51" spans="1:11" ht="13.5" thickBot="1">
      <c r="A51" s="1"/>
      <c r="B51" s="88" t="s">
        <v>34</v>
      </c>
      <c r="C51" s="115" t="s">
        <v>47</v>
      </c>
      <c r="D51" s="100">
        <v>0.13</v>
      </c>
      <c r="E51" s="51">
        <f>E50*D51</f>
        <v>12.526059</v>
      </c>
      <c r="F51" s="51">
        <v>94.68</v>
      </c>
      <c r="G51" s="51">
        <v>0.13</v>
      </c>
      <c r="H51" s="51">
        <f>H50*G51</f>
        <v>12.993656</v>
      </c>
      <c r="I51" s="51">
        <f t="shared" si="3"/>
        <v>0.4675969999999996</v>
      </c>
      <c r="J51" s="52">
        <f t="shared" si="2"/>
        <v>0.03732993753262695</v>
      </c>
      <c r="K51" s="53">
        <f>H51/H54</f>
        <v>0.127826941986234</v>
      </c>
    </row>
    <row r="52" spans="1:11" ht="13.5" thickBot="1">
      <c r="A52" s="1"/>
      <c r="B52" s="50" t="s">
        <v>56</v>
      </c>
      <c r="C52" s="115"/>
      <c r="D52" s="116"/>
      <c r="E52" s="93">
        <f>E50+E51</f>
        <v>108.880359</v>
      </c>
      <c r="F52" s="115"/>
      <c r="G52" s="116"/>
      <c r="H52" s="93">
        <f>H50+H51</f>
        <v>112.944856</v>
      </c>
      <c r="I52" s="93">
        <f t="shared" si="3"/>
        <v>4.064497000000003</v>
      </c>
      <c r="J52" s="94">
        <f t="shared" si="2"/>
        <v>0.03732993753262701</v>
      </c>
      <c r="K52" s="95">
        <f>H52/H54</f>
        <v>1.1111111111111112</v>
      </c>
    </row>
    <row r="53" spans="1:11" ht="13.5" thickBot="1">
      <c r="A53" s="1"/>
      <c r="B53" s="88" t="s">
        <v>55</v>
      </c>
      <c r="C53" s="115"/>
      <c r="D53" s="100">
        <v>-0.1</v>
      </c>
      <c r="E53" s="51">
        <f>D53*E52</f>
        <v>-10.8880359</v>
      </c>
      <c r="F53" s="115"/>
      <c r="G53" s="116"/>
      <c r="H53" s="51">
        <f>D53*H52</f>
        <v>-11.294485600000002</v>
      </c>
      <c r="I53" s="51">
        <f t="shared" si="3"/>
        <v>-0.40644970000000136</v>
      </c>
      <c r="J53" s="52">
        <f t="shared" si="2"/>
        <v>0.0373299375326271</v>
      </c>
      <c r="K53" s="53">
        <f>H53/H54</f>
        <v>-0.11111111111111113</v>
      </c>
    </row>
    <row r="54" spans="1:11" ht="13.5" thickBot="1">
      <c r="A54" s="1"/>
      <c r="B54" s="50" t="s">
        <v>35</v>
      </c>
      <c r="C54" s="1"/>
      <c r="D54" s="1"/>
      <c r="E54" s="101">
        <f>E52+E53</f>
        <v>97.9923231</v>
      </c>
      <c r="F54" s="1"/>
      <c r="G54" s="1"/>
      <c r="H54" s="101">
        <f>H52+H53</f>
        <v>101.6503704</v>
      </c>
      <c r="I54" s="101">
        <f t="shared" si="3"/>
        <v>3.658047300000007</v>
      </c>
      <c r="J54" s="102">
        <f t="shared" si="2"/>
        <v>0.037329937532627054</v>
      </c>
      <c r="K54" s="103">
        <f>K52+K53</f>
        <v>1</v>
      </c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C25">
      <selection activeCell="J32" sqref="J32"/>
    </sheetView>
  </sheetViews>
  <sheetFormatPr defaultColWidth="9.140625" defaultRowHeight="12.75"/>
  <cols>
    <col min="2" max="2" width="82.00390625" style="0" bestFit="1" customWidth="1"/>
    <col min="3" max="3" width="8.8515625" style="0" bestFit="1" customWidth="1"/>
    <col min="4" max="4" width="12.57421875" style="0" bestFit="1" customWidth="1"/>
    <col min="5" max="5" width="18.57421875" style="0" bestFit="1" customWidth="1"/>
    <col min="6" max="6" width="10.421875" style="0" bestFit="1" customWidth="1"/>
    <col min="7" max="7" width="11.8515625" style="0" customWidth="1"/>
    <col min="8" max="8" width="18.421875" style="0" bestFit="1" customWidth="1"/>
    <col min="9" max="9" width="10.8515625" style="0" bestFit="1" customWidth="1"/>
    <col min="10" max="10" width="8.57421875" style="0" customWidth="1"/>
    <col min="11" max="11" width="9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69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11.76</v>
      </c>
      <c r="E10" s="9">
        <v>11.78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48</v>
      </c>
      <c r="C11" s="11" t="s">
        <v>6</v>
      </c>
      <c r="D11" s="12">
        <v>1.61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65</v>
      </c>
      <c r="C12" s="11" t="s">
        <v>6</v>
      </c>
      <c r="D12" s="13">
        <v>0.47</v>
      </c>
      <c r="E12" s="13">
        <v>0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0.0125</v>
      </c>
      <c r="E13" s="15">
        <v>0.0125</v>
      </c>
      <c r="F13" s="1"/>
      <c r="G13" s="1"/>
      <c r="H13" s="1"/>
      <c r="I13" s="1"/>
      <c r="J13" s="1"/>
      <c r="K13" s="1"/>
    </row>
    <row r="14" spans="1:11" ht="12.75">
      <c r="A14" s="1"/>
      <c r="B14" s="112" t="s">
        <v>59</v>
      </c>
      <c r="C14" s="114" t="s">
        <v>12</v>
      </c>
      <c r="D14" s="15">
        <v>0</v>
      </c>
      <c r="E14" s="15">
        <v>0.0002</v>
      </c>
      <c r="F14" s="1"/>
      <c r="G14" s="1"/>
      <c r="H14" s="1"/>
      <c r="I14" s="1"/>
      <c r="J14" s="1"/>
      <c r="K14" s="1"/>
    </row>
    <row r="15" spans="1:11" ht="12.75">
      <c r="A15" s="1"/>
      <c r="B15" s="112" t="s">
        <v>60</v>
      </c>
      <c r="C15" s="11" t="s">
        <v>12</v>
      </c>
      <c r="D15" s="15">
        <v>-0.0036</v>
      </c>
      <c r="E15" s="15">
        <v>0</v>
      </c>
      <c r="F15" s="1"/>
      <c r="G15" s="1"/>
      <c r="H15" s="1"/>
      <c r="I15" s="1"/>
      <c r="J15" s="1"/>
      <c r="K15" s="1"/>
    </row>
    <row r="16" spans="1:11" ht="12.75">
      <c r="A16" s="1"/>
      <c r="B16" s="10" t="s">
        <v>61</v>
      </c>
      <c r="C16" s="11" t="s">
        <v>12</v>
      </c>
      <c r="D16" s="15">
        <v>-0.0021</v>
      </c>
      <c r="E16" s="15">
        <v>0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63</v>
      </c>
      <c r="C17" s="114" t="s">
        <v>12</v>
      </c>
      <c r="D17" s="15">
        <v>-0.0001</v>
      </c>
      <c r="E17" s="15">
        <v>-0.0001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9</v>
      </c>
      <c r="C18" s="11" t="s">
        <v>12</v>
      </c>
      <c r="D18" s="15">
        <v>0.0046</v>
      </c>
      <c r="E18" s="15">
        <v>0.0047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12</v>
      </c>
      <c r="D19" s="15">
        <v>0.0032</v>
      </c>
      <c r="E19" s="15">
        <v>0.0033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0.005200000014156103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0.0013000000035390258</v>
      </c>
      <c r="E21" s="15">
        <v>0.0013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2000</v>
      </c>
      <c r="D24" s="22" t="s">
        <v>16</v>
      </c>
      <c r="E24" s="23">
        <v>0</v>
      </c>
      <c r="F24" s="24" t="s">
        <v>17</v>
      </c>
      <c r="G24" s="1"/>
      <c r="H24" s="25" t="s">
        <v>18</v>
      </c>
      <c r="I24" s="26">
        <v>1.0286</v>
      </c>
      <c r="J24" s="1"/>
      <c r="K24" s="1"/>
    </row>
    <row r="25" spans="1:11" ht="19.5" thickBot="1">
      <c r="A25" s="1"/>
      <c r="B25" s="20" t="s">
        <v>19</v>
      </c>
      <c r="C25" s="27">
        <v>750</v>
      </c>
      <c r="D25" s="22" t="s">
        <v>16</v>
      </c>
      <c r="E25" s="28" t="s">
        <v>20</v>
      </c>
      <c r="F25" s="29" t="s">
        <v>37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38</v>
      </c>
      <c r="C27" s="31" t="s">
        <v>21</v>
      </c>
      <c r="D27" s="32" t="s">
        <v>66</v>
      </c>
      <c r="E27" s="33" t="s">
        <v>22</v>
      </c>
      <c r="F27" s="32" t="s">
        <v>21</v>
      </c>
      <c r="G27" s="32" t="s">
        <v>67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2.75">
      <c r="A28" s="1"/>
      <c r="B28" s="37" t="s">
        <v>25</v>
      </c>
      <c r="C28" s="38">
        <v>750</v>
      </c>
      <c r="D28" s="39">
        <v>0.068</v>
      </c>
      <c r="E28" s="40">
        <f>C28*D28</f>
        <v>51.00000000000001</v>
      </c>
      <c r="F28" s="38">
        <v>750</v>
      </c>
      <c r="G28" s="41">
        <v>0.068</v>
      </c>
      <c r="H28" s="40">
        <f>F28*G28</f>
        <v>51.00000000000001</v>
      </c>
      <c r="I28" s="40">
        <f>H28-E28</f>
        <v>0</v>
      </c>
      <c r="J28" s="42">
        <v>0</v>
      </c>
      <c r="K28" s="43">
        <f>H28/H52</f>
        <v>0.21302826482826784</v>
      </c>
    </row>
    <row r="29" spans="1:11" ht="13.5" thickBot="1">
      <c r="A29" s="1"/>
      <c r="B29" s="44" t="s">
        <v>26</v>
      </c>
      <c r="C29" s="45">
        <v>1308</v>
      </c>
      <c r="D29" s="46">
        <v>0.079</v>
      </c>
      <c r="E29" s="47">
        <f>C29*D29</f>
        <v>103.33200000000001</v>
      </c>
      <c r="F29" s="45">
        <v>1308</v>
      </c>
      <c r="G29" s="48">
        <v>0.079</v>
      </c>
      <c r="H29" s="47">
        <f>F29*G29</f>
        <v>103.33200000000001</v>
      </c>
      <c r="I29" s="47">
        <f>H29-E29</f>
        <v>0</v>
      </c>
      <c r="J29" s="49">
        <v>0</v>
      </c>
      <c r="K29" s="43">
        <f>H29/H52</f>
        <v>0.4316203266908739</v>
      </c>
    </row>
    <row r="30" spans="1:11" ht="13.5" thickBot="1">
      <c r="A30" s="1"/>
      <c r="B30" s="50" t="s">
        <v>27</v>
      </c>
      <c r="C30" s="50"/>
      <c r="D30" s="50"/>
      <c r="E30" s="51">
        <f>SUM(E28:E29)</f>
        <v>154.33200000000002</v>
      </c>
      <c r="F30" s="50"/>
      <c r="G30" s="50"/>
      <c r="H30" s="51">
        <f>SUM(H28:H29)</f>
        <v>154.33200000000002</v>
      </c>
      <c r="I30" s="51">
        <f>I28+I29</f>
        <v>0</v>
      </c>
      <c r="J30" s="52">
        <v>0</v>
      </c>
      <c r="K30" s="53">
        <f>H30/H52</f>
        <v>0.6446485915191418</v>
      </c>
    </row>
    <row r="31" spans="1:11" ht="13.5" thickBot="1">
      <c r="A31" s="1"/>
      <c r="B31" s="54" t="s">
        <v>5</v>
      </c>
      <c r="C31" s="55">
        <v>1</v>
      </c>
      <c r="D31" s="56">
        <f>D10</f>
        <v>11.76</v>
      </c>
      <c r="E31" s="57">
        <f>C31*D31</f>
        <v>11.76</v>
      </c>
      <c r="F31" s="58">
        <v>1</v>
      </c>
      <c r="G31" s="56">
        <f>E10</f>
        <v>11.78</v>
      </c>
      <c r="H31" s="57">
        <f aca="true" t="shared" si="0" ref="H31:H37">F31*G31</f>
        <v>11.78</v>
      </c>
      <c r="I31" s="40">
        <f aca="true" t="shared" si="1" ref="I31:I40">H31-E31</f>
        <v>0.019999999999999574</v>
      </c>
      <c r="J31" s="42">
        <f>I31/D31</f>
        <v>0.0017006802721088073</v>
      </c>
      <c r="K31" s="43">
        <f>H31/H52</f>
        <v>0.049205352150529305</v>
      </c>
    </row>
    <row r="32" spans="1:11" ht="13.5" thickBot="1">
      <c r="A32" s="1"/>
      <c r="B32" s="44" t="str">
        <f>B11</f>
        <v>Smart Meter Funding Adder - effective until April 30, 2012</v>
      </c>
      <c r="C32" s="59">
        <v>1</v>
      </c>
      <c r="D32" s="60">
        <v>1.61</v>
      </c>
      <c r="E32" s="57">
        <f aca="true" t="shared" si="2" ref="E32:E37">C32*D32</f>
        <v>1.61</v>
      </c>
      <c r="F32" s="62">
        <v>1</v>
      </c>
      <c r="G32" s="60">
        <v>0</v>
      </c>
      <c r="H32" s="57">
        <f t="shared" si="0"/>
        <v>0</v>
      </c>
      <c r="I32" s="40">
        <f t="shared" si="1"/>
        <v>-1.61</v>
      </c>
      <c r="J32" s="42">
        <f>I32/D32</f>
        <v>-1</v>
      </c>
      <c r="K32" s="43">
        <f>H32/H52</f>
        <v>0</v>
      </c>
    </row>
    <row r="33" spans="1:11" ht="26.25" thickBot="1">
      <c r="A33" s="1"/>
      <c r="B33" s="44" t="s">
        <v>65</v>
      </c>
      <c r="C33" s="64">
        <v>1</v>
      </c>
      <c r="D33" s="65">
        <f>D12</f>
        <v>0.47</v>
      </c>
      <c r="E33" s="57">
        <f t="shared" si="2"/>
        <v>0.47</v>
      </c>
      <c r="F33" s="66">
        <v>1</v>
      </c>
      <c r="G33" s="65">
        <f>E12</f>
        <v>0</v>
      </c>
      <c r="H33" s="57">
        <f t="shared" si="0"/>
        <v>0</v>
      </c>
      <c r="I33" s="40">
        <f t="shared" si="1"/>
        <v>-0.47</v>
      </c>
      <c r="J33" s="42">
        <v>0</v>
      </c>
      <c r="K33" s="43">
        <f>H33/H52</f>
        <v>0</v>
      </c>
    </row>
    <row r="34" spans="1:11" ht="13.5" thickBot="1">
      <c r="A34" s="1"/>
      <c r="B34" s="67" t="s">
        <v>7</v>
      </c>
      <c r="C34" s="68">
        <v>2000</v>
      </c>
      <c r="D34" s="69">
        <f>D13</f>
        <v>0.0125</v>
      </c>
      <c r="E34" s="57">
        <f t="shared" si="2"/>
        <v>25</v>
      </c>
      <c r="F34" s="70">
        <v>2000</v>
      </c>
      <c r="G34" s="69">
        <f>E13</f>
        <v>0.0125</v>
      </c>
      <c r="H34" s="61">
        <f t="shared" si="0"/>
        <v>25</v>
      </c>
      <c r="I34" s="40">
        <f t="shared" si="1"/>
        <v>0</v>
      </c>
      <c r="J34" s="42">
        <v>-0.045801526717557224</v>
      </c>
      <c r="K34" s="43">
        <f>H34/H52</f>
        <v>0.10442562001385676</v>
      </c>
    </row>
    <row r="35" spans="1:11" ht="13.5" thickBot="1">
      <c r="A35" s="1"/>
      <c r="B35" s="67" t="s">
        <v>59</v>
      </c>
      <c r="C35" s="71">
        <v>2000</v>
      </c>
      <c r="D35" s="72">
        <v>0</v>
      </c>
      <c r="E35" s="57">
        <f t="shared" si="2"/>
        <v>0</v>
      </c>
      <c r="F35" s="73">
        <v>2000</v>
      </c>
      <c r="G35" s="72">
        <f>E14</f>
        <v>0.0002</v>
      </c>
      <c r="H35" s="61">
        <f t="shared" si="0"/>
        <v>0.4</v>
      </c>
      <c r="I35" s="40">
        <f t="shared" si="1"/>
        <v>0.4</v>
      </c>
      <c r="J35" s="42">
        <v>0</v>
      </c>
      <c r="K35" s="43">
        <f>H35/H52</f>
        <v>0.0016708099202217084</v>
      </c>
    </row>
    <row r="36" spans="1:11" ht="13.5" thickBot="1">
      <c r="A36" s="1"/>
      <c r="B36" s="122" t="s">
        <v>74</v>
      </c>
      <c r="C36" s="71">
        <v>2000</v>
      </c>
      <c r="D36" s="72">
        <f>D15+D16</f>
        <v>-0.0057</v>
      </c>
      <c r="E36" s="57">
        <f t="shared" si="2"/>
        <v>-11.4</v>
      </c>
      <c r="F36" s="73">
        <v>2000</v>
      </c>
      <c r="G36" s="72">
        <f>E15+E16</f>
        <v>0</v>
      </c>
      <c r="H36" s="61">
        <f t="shared" si="0"/>
        <v>0</v>
      </c>
      <c r="I36" s="40">
        <f t="shared" si="1"/>
        <v>11.4</v>
      </c>
      <c r="J36" s="42">
        <v>0</v>
      </c>
      <c r="K36" s="43">
        <f>H36/H52</f>
        <v>0</v>
      </c>
    </row>
    <row r="37" spans="1:11" ht="13.5" thickBot="1">
      <c r="A37" s="1"/>
      <c r="B37" s="122" t="s">
        <v>63</v>
      </c>
      <c r="C37" s="71">
        <v>2000</v>
      </c>
      <c r="D37" s="48">
        <f>D17</f>
        <v>-0.0001</v>
      </c>
      <c r="E37" s="57">
        <f t="shared" si="2"/>
        <v>-0.2</v>
      </c>
      <c r="F37" s="73">
        <v>2000</v>
      </c>
      <c r="G37" s="72">
        <f>E17</f>
        <v>-0.0001</v>
      </c>
      <c r="H37" s="61">
        <f t="shared" si="0"/>
        <v>-0.2</v>
      </c>
      <c r="I37" s="40">
        <f t="shared" si="1"/>
        <v>0</v>
      </c>
      <c r="J37" s="42">
        <v>0.5555555555555555</v>
      </c>
      <c r="K37" s="43">
        <f>H37/H52</f>
        <v>-0.0008354049601108542</v>
      </c>
    </row>
    <row r="38" spans="1:11" ht="13.5" thickBot="1">
      <c r="A38" s="1"/>
      <c r="B38" s="76" t="s">
        <v>28</v>
      </c>
      <c r="C38" s="77"/>
      <c r="D38" s="76"/>
      <c r="E38" s="78">
        <f>SUM(E31:E37)</f>
        <v>27.240000000000006</v>
      </c>
      <c r="F38" s="77"/>
      <c r="G38" s="76"/>
      <c r="H38" s="78">
        <f>SUM(H31:H37)</f>
        <v>36.98</v>
      </c>
      <c r="I38" s="78">
        <f>SUM(I31:I37)</f>
        <v>9.74</v>
      </c>
      <c r="J38" s="79">
        <v>-0.12279616455304668</v>
      </c>
      <c r="K38" s="80">
        <f>H38/H52</f>
        <v>0.1544663771244969</v>
      </c>
    </row>
    <row r="39" spans="1:11" ht="13.5" thickBot="1">
      <c r="A39" s="1"/>
      <c r="B39" s="67" t="s">
        <v>9</v>
      </c>
      <c r="C39" s="81">
        <v>2058</v>
      </c>
      <c r="D39" s="82">
        <f>D18</f>
        <v>0.0046</v>
      </c>
      <c r="E39" s="61">
        <f>C39*D39</f>
        <v>9.4668</v>
      </c>
      <c r="F39" s="81">
        <v>2058</v>
      </c>
      <c r="G39" s="82">
        <f>E18</f>
        <v>0.0047</v>
      </c>
      <c r="H39" s="61">
        <f>F39*G39</f>
        <v>9.672600000000001</v>
      </c>
      <c r="I39" s="40">
        <f t="shared" si="1"/>
        <v>0.20580000000000176</v>
      </c>
      <c r="J39" s="42">
        <v>0.025516403402187006</v>
      </c>
      <c r="K39" s="43">
        <f>H39/H52</f>
        <v>0.04040269008584124</v>
      </c>
    </row>
    <row r="40" spans="1:11" ht="13.5" thickBot="1">
      <c r="A40" s="1"/>
      <c r="B40" s="67" t="s">
        <v>10</v>
      </c>
      <c r="C40" s="68">
        <v>2058</v>
      </c>
      <c r="D40" s="69">
        <f>D19</f>
        <v>0.0032</v>
      </c>
      <c r="E40" s="61">
        <f>C40*D40</f>
        <v>6.5856</v>
      </c>
      <c r="F40" s="68">
        <v>2058</v>
      </c>
      <c r="G40" s="69">
        <f>E19</f>
        <v>0.0033</v>
      </c>
      <c r="H40" s="61">
        <f>F40*G40</f>
        <v>6.7914</v>
      </c>
      <c r="I40" s="40">
        <f t="shared" si="1"/>
        <v>0.20579999999999998</v>
      </c>
      <c r="J40" s="42">
        <v>0.10048622366288494</v>
      </c>
      <c r="K40" s="43">
        <f>H40/H52</f>
        <v>0.028367846230484273</v>
      </c>
    </row>
    <row r="41" spans="1:11" ht="13.5" thickBot="1">
      <c r="A41" s="1"/>
      <c r="B41" s="76" t="s">
        <v>29</v>
      </c>
      <c r="C41" s="76"/>
      <c r="D41" s="76"/>
      <c r="E41" s="78">
        <f>SUM(E39:E40)</f>
        <v>16.0524</v>
      </c>
      <c r="F41" s="76"/>
      <c r="G41" s="76"/>
      <c r="H41" s="78">
        <f>SUM(H39:H40)</f>
        <v>16.464000000000002</v>
      </c>
      <c r="I41" s="78">
        <f>SUM(I39:I40)</f>
        <v>0.41160000000000174</v>
      </c>
      <c r="J41" s="79">
        <v>0.05763888888888883</v>
      </c>
      <c r="K41" s="80">
        <f>H41/H52</f>
        <v>0.06877053631632551</v>
      </c>
    </row>
    <row r="42" spans="1:11" ht="13.5" thickBot="1">
      <c r="A42" s="1"/>
      <c r="B42" s="50" t="s">
        <v>30</v>
      </c>
      <c r="C42" s="50"/>
      <c r="D42" s="50"/>
      <c r="E42" s="51">
        <f>E38+E41</f>
        <v>43.2924</v>
      </c>
      <c r="F42" s="50"/>
      <c r="G42" s="50"/>
      <c r="H42" s="51">
        <f>H38+H41</f>
        <v>53.444</v>
      </c>
      <c r="I42" s="51">
        <f>+I38+I41</f>
        <v>10.151600000000002</v>
      </c>
      <c r="J42" s="52">
        <v>-0.06719452172052215</v>
      </c>
      <c r="K42" s="53">
        <f>H42/H52</f>
        <v>0.22323691344082244</v>
      </c>
    </row>
    <row r="43" spans="1:11" ht="13.5" thickBot="1">
      <c r="A43" s="1"/>
      <c r="B43" s="44" t="s">
        <v>11</v>
      </c>
      <c r="C43" s="81">
        <v>2058</v>
      </c>
      <c r="D43" s="82">
        <v>0.0052</v>
      </c>
      <c r="E43" s="40">
        <f>C43*D43</f>
        <v>10.7016</v>
      </c>
      <c r="F43" s="81">
        <v>2058</v>
      </c>
      <c r="G43" s="82">
        <v>0.0052</v>
      </c>
      <c r="H43" s="40">
        <f>F43*G43</f>
        <v>10.7016</v>
      </c>
      <c r="I43" s="40">
        <f aca="true" t="shared" si="3" ref="I43:I51">H43-E43</f>
        <v>0</v>
      </c>
      <c r="J43" s="42">
        <v>0</v>
      </c>
      <c r="K43" s="84">
        <f>H43/H52</f>
        <v>0.044700848605611576</v>
      </c>
    </row>
    <row r="44" spans="1:11" ht="13.5" thickBot="1">
      <c r="A44" s="1"/>
      <c r="B44" s="44" t="s">
        <v>13</v>
      </c>
      <c r="C44" s="68">
        <v>2058</v>
      </c>
      <c r="D44" s="69">
        <v>0.0013</v>
      </c>
      <c r="E44" s="40">
        <f>C44*D44</f>
        <v>2.6754</v>
      </c>
      <c r="F44" s="68">
        <v>2058</v>
      </c>
      <c r="G44" s="69">
        <v>0.0013</v>
      </c>
      <c r="H44" s="40">
        <f>F44*G44</f>
        <v>2.6754</v>
      </c>
      <c r="I44" s="40">
        <f t="shared" si="3"/>
        <v>0</v>
      </c>
      <c r="J44" s="42">
        <v>0</v>
      </c>
      <c r="K44" s="43">
        <f>H44/H52</f>
        <v>0.011175212151402894</v>
      </c>
    </row>
    <row r="45" spans="1:11" ht="13.5" thickBot="1">
      <c r="A45" s="1"/>
      <c r="B45" s="44" t="s">
        <v>14</v>
      </c>
      <c r="C45" s="86">
        <v>1</v>
      </c>
      <c r="D45" s="65">
        <v>0.25</v>
      </c>
      <c r="E45" s="40">
        <f>C45*D45</f>
        <v>0.25</v>
      </c>
      <c r="F45" s="86">
        <v>1</v>
      </c>
      <c r="G45" s="87">
        <v>0.25</v>
      </c>
      <c r="H45" s="40">
        <f>F45*G45</f>
        <v>0.25</v>
      </c>
      <c r="I45" s="40">
        <f t="shared" si="3"/>
        <v>0</v>
      </c>
      <c r="J45" s="42">
        <v>0</v>
      </c>
      <c r="K45" s="43">
        <f>H45/H52</f>
        <v>0.0010442562001385675</v>
      </c>
    </row>
    <row r="46" spans="1:11" ht="13.5" thickBot="1">
      <c r="A46" s="1"/>
      <c r="B46" s="50" t="s">
        <v>31</v>
      </c>
      <c r="C46" s="50"/>
      <c r="D46" s="50"/>
      <c r="E46" s="51">
        <f>SUM(E43:E45)</f>
        <v>13.626999999999999</v>
      </c>
      <c r="F46" s="50"/>
      <c r="G46" s="50"/>
      <c r="H46" s="51">
        <f>SUM(H43:H45)</f>
        <v>13.626999999999999</v>
      </c>
      <c r="I46" s="51">
        <f>SUM(I43:I45)</f>
        <v>0</v>
      </c>
      <c r="J46" s="52">
        <v>0</v>
      </c>
      <c r="K46" s="53">
        <f>H46/H52</f>
        <v>0.05692031695715304</v>
      </c>
    </row>
    <row r="47" spans="1:11" ht="13.5" thickBot="1">
      <c r="A47" s="1"/>
      <c r="B47" s="88" t="s">
        <v>32</v>
      </c>
      <c r="C47" s="89">
        <v>2000</v>
      </c>
      <c r="D47" s="92">
        <v>0.007</v>
      </c>
      <c r="E47" s="40">
        <f>C47*D47</f>
        <v>14</v>
      </c>
      <c r="F47" s="89">
        <v>2000</v>
      </c>
      <c r="G47" s="92">
        <v>0.007</v>
      </c>
      <c r="H47" s="40">
        <f>F47*G47</f>
        <v>14</v>
      </c>
      <c r="I47" s="40">
        <f t="shared" si="3"/>
        <v>0</v>
      </c>
      <c r="J47" s="94">
        <v>0</v>
      </c>
      <c r="K47" s="95">
        <f>H47/H52</f>
        <v>0.05847834720775979</v>
      </c>
    </row>
    <row r="48" spans="1:11" ht="13.5" thickBot="1">
      <c r="A48" s="1"/>
      <c r="B48" s="50" t="s">
        <v>33</v>
      </c>
      <c r="C48" s="50"/>
      <c r="D48" s="50"/>
      <c r="E48" s="51">
        <f>E30+E42+E46+E47</f>
        <v>225.25140000000005</v>
      </c>
      <c r="F48" s="50"/>
      <c r="G48" s="50"/>
      <c r="H48" s="51">
        <f>H30+H42+H46+H47</f>
        <v>235.40300000000002</v>
      </c>
      <c r="I48" s="51">
        <f>H48-E48</f>
        <v>10.151599999999974</v>
      </c>
      <c r="J48" s="52">
        <f>I48/E48</f>
        <v>0.04506786639283916</v>
      </c>
      <c r="K48" s="53">
        <f>H48/H52</f>
        <v>0.983284169124877</v>
      </c>
    </row>
    <row r="49" spans="1:11" ht="13.5" thickBot="1">
      <c r="A49" s="1"/>
      <c r="B49" s="88" t="s">
        <v>34</v>
      </c>
      <c r="C49" s="97">
        <f>E48</f>
        <v>225.25140000000005</v>
      </c>
      <c r="D49" s="100">
        <v>0.13</v>
      </c>
      <c r="E49" s="51">
        <f>C49*D49</f>
        <v>29.28268200000001</v>
      </c>
      <c r="F49" s="97">
        <f>H48</f>
        <v>235.40300000000002</v>
      </c>
      <c r="G49" s="100">
        <v>0.13</v>
      </c>
      <c r="H49" s="51">
        <f>F49*G49</f>
        <v>30.602390000000003</v>
      </c>
      <c r="I49" s="40">
        <f t="shared" si="3"/>
        <v>1.319707999999995</v>
      </c>
      <c r="J49" s="94">
        <f>I49/E49</f>
        <v>0.04506786639283911</v>
      </c>
      <c r="K49" s="95">
        <f>H49/H52</f>
        <v>0.127826941986234</v>
      </c>
    </row>
    <row r="50" spans="1:11" ht="13.5" thickBot="1">
      <c r="A50" s="1"/>
      <c r="B50" s="50" t="s">
        <v>72</v>
      </c>
      <c r="C50" s="1"/>
      <c r="D50" s="1"/>
      <c r="E50" s="127">
        <f>E48+E49</f>
        <v>254.53408200000007</v>
      </c>
      <c r="F50" s="1"/>
      <c r="G50" s="1"/>
      <c r="H50" s="127">
        <f>H48+H49</f>
        <v>266.00539000000003</v>
      </c>
      <c r="I50" s="40">
        <f>I48+I49</f>
        <v>11.471307999999969</v>
      </c>
      <c r="J50" s="94">
        <f>I50/E50</f>
        <v>0.045067866392839155</v>
      </c>
      <c r="K50" s="95">
        <f>H50/H52</f>
        <v>1.1111111111111112</v>
      </c>
    </row>
    <row r="51" spans="1:11" ht="13.5" thickBot="1">
      <c r="A51" s="1"/>
      <c r="B51" s="88" t="s">
        <v>73</v>
      </c>
      <c r="C51" s="1"/>
      <c r="D51" s="121">
        <v>-0.1</v>
      </c>
      <c r="E51" s="101">
        <f>E50*D51</f>
        <v>-25.45340820000001</v>
      </c>
      <c r="F51" s="1"/>
      <c r="G51" s="1"/>
      <c r="H51" s="51">
        <f>H50*D51</f>
        <v>-26.600539000000005</v>
      </c>
      <c r="I51" s="51">
        <f t="shared" si="3"/>
        <v>-1.1471307999999958</v>
      </c>
      <c r="J51" s="52">
        <f>I51/E51</f>
        <v>0.04506786639283911</v>
      </c>
      <c r="K51" s="53">
        <f>H51/H52</f>
        <v>-0.11111111111111112</v>
      </c>
    </row>
    <row r="52" spans="2:11" ht="13.5" thickBot="1">
      <c r="B52" s="50" t="s">
        <v>35</v>
      </c>
      <c r="E52" s="101">
        <f>E50+E51</f>
        <v>229.08067380000006</v>
      </c>
      <c r="H52" s="101">
        <f>H50+H51</f>
        <v>239.40485100000004</v>
      </c>
      <c r="I52" s="101">
        <f>H52-E52</f>
        <v>10.32417719999998</v>
      </c>
      <c r="J52" s="102">
        <f>I52/E52</f>
        <v>0.04506786639283919</v>
      </c>
      <c r="K52" s="123">
        <f>K50+K51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C32">
      <selection activeCell="G35" sqref="G35"/>
    </sheetView>
  </sheetViews>
  <sheetFormatPr defaultColWidth="9.140625" defaultRowHeight="12.75"/>
  <cols>
    <col min="2" max="2" width="82.00390625" style="0" bestFit="1" customWidth="1"/>
    <col min="3" max="3" width="11.421875" style="0" bestFit="1" customWidth="1"/>
    <col min="4" max="4" width="12.421875" style="0" bestFit="1" customWidth="1"/>
    <col min="5" max="5" width="18.421875" style="0" bestFit="1" customWidth="1"/>
    <col min="6" max="7" width="11.28125" style="0" bestFit="1" customWidth="1"/>
    <col min="8" max="8" width="18.28125" style="0" bestFit="1" customWidth="1"/>
    <col min="9" max="9" width="10.7109375" style="0" bestFit="1" customWidth="1"/>
    <col min="10" max="10" width="8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39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107.88</v>
      </c>
      <c r="E10" s="9">
        <v>108.07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48</v>
      </c>
      <c r="C11" s="11" t="s">
        <v>6</v>
      </c>
      <c r="D11" s="12">
        <v>1.61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49</v>
      </c>
      <c r="C12" s="11" t="s">
        <v>6</v>
      </c>
      <c r="D12" s="13">
        <v>6.22</v>
      </c>
      <c r="E12" s="13">
        <v>0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40</v>
      </c>
      <c r="D13" s="15">
        <v>3.6338</v>
      </c>
      <c r="E13" s="15">
        <v>3.6403</v>
      </c>
      <c r="F13" s="1"/>
      <c r="G13" s="1"/>
      <c r="H13" s="1"/>
      <c r="I13" s="1"/>
      <c r="J13" s="1"/>
      <c r="K13" s="1"/>
    </row>
    <row r="14" spans="1:11" ht="12.75">
      <c r="A14" s="1"/>
      <c r="B14" s="14" t="s">
        <v>8</v>
      </c>
      <c r="C14" s="11" t="s">
        <v>40</v>
      </c>
      <c r="D14" s="15">
        <v>0.029</v>
      </c>
      <c r="E14" s="15">
        <v>0.029</v>
      </c>
      <c r="F14" s="1"/>
      <c r="G14" s="1"/>
      <c r="H14" s="1"/>
      <c r="I14" s="1"/>
      <c r="J14" s="1"/>
      <c r="K14" s="1"/>
    </row>
    <row r="15" spans="1:11" ht="12.75">
      <c r="A15" s="1"/>
      <c r="B15" s="112" t="s">
        <v>59</v>
      </c>
      <c r="C15" s="114" t="s">
        <v>40</v>
      </c>
      <c r="D15" s="15">
        <v>0</v>
      </c>
      <c r="E15" s="15">
        <v>0.0145</v>
      </c>
      <c r="F15" s="1"/>
      <c r="G15" s="1"/>
      <c r="H15" s="1"/>
      <c r="I15" s="1"/>
      <c r="J15" s="1"/>
      <c r="K15" s="1"/>
    </row>
    <row r="16" spans="1:11" ht="12.75">
      <c r="A16" s="1"/>
      <c r="B16" s="112" t="s">
        <v>60</v>
      </c>
      <c r="C16" s="114" t="s">
        <v>40</v>
      </c>
      <c r="D16" s="15">
        <v>-1.3772</v>
      </c>
      <c r="E16" s="15">
        <v>0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61</v>
      </c>
      <c r="C17" s="11" t="s">
        <v>40</v>
      </c>
      <c r="D17" s="15">
        <v>-0.7777</v>
      </c>
      <c r="E17" s="15">
        <v>0</v>
      </c>
      <c r="F17" s="1"/>
      <c r="G17" s="1"/>
      <c r="H17" s="1"/>
      <c r="I17" s="1"/>
      <c r="J17" s="1"/>
      <c r="K17" s="1"/>
    </row>
    <row r="18" spans="1:11" ht="12.75">
      <c r="A18" s="1"/>
      <c r="B18" s="10" t="s">
        <v>64</v>
      </c>
      <c r="C18" s="114" t="s">
        <v>40</v>
      </c>
      <c r="D18" s="15">
        <v>0</v>
      </c>
      <c r="E18" s="15">
        <v>-0.0078</v>
      </c>
      <c r="F18" s="1"/>
      <c r="G18" s="1"/>
      <c r="H18" s="1"/>
      <c r="I18" s="1"/>
      <c r="J18" s="1"/>
      <c r="K18" s="1"/>
    </row>
    <row r="19" spans="1:11" ht="12.75">
      <c r="A19" s="1"/>
      <c r="B19" s="10" t="s">
        <v>63</v>
      </c>
      <c r="C19" s="114" t="s">
        <v>40</v>
      </c>
      <c r="D19" s="15">
        <v>-0.0243</v>
      </c>
      <c r="E19" s="15">
        <v>-0.0255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9</v>
      </c>
      <c r="C20" s="11" t="s">
        <v>40</v>
      </c>
      <c r="D20" s="15">
        <v>2.9832</v>
      </c>
      <c r="E20" s="15">
        <v>3.0728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10</v>
      </c>
      <c r="C21" s="11" t="s">
        <v>40</v>
      </c>
      <c r="D21" s="15">
        <v>1.99</v>
      </c>
      <c r="E21" s="15">
        <v>2.0239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11</v>
      </c>
      <c r="C22" s="11" t="s">
        <v>12</v>
      </c>
      <c r="D22" s="15">
        <v>0.005200000014156103</v>
      </c>
      <c r="E22" s="15">
        <v>0.0052</v>
      </c>
      <c r="F22" s="1"/>
      <c r="G22" s="1"/>
      <c r="H22" s="1"/>
      <c r="I22" s="1"/>
      <c r="J22" s="1"/>
      <c r="K22" s="1"/>
    </row>
    <row r="23" spans="1:11" ht="12.75">
      <c r="A23" s="1"/>
      <c r="B23" s="14" t="s">
        <v>13</v>
      </c>
      <c r="C23" s="11" t="s">
        <v>12</v>
      </c>
      <c r="D23" s="15">
        <v>0.0013000000035390258</v>
      </c>
      <c r="E23" s="15">
        <v>0.0013</v>
      </c>
      <c r="F23" s="1"/>
      <c r="G23" s="1"/>
      <c r="H23" s="1"/>
      <c r="I23" s="1"/>
      <c r="J23" s="1"/>
      <c r="K23" s="1"/>
    </row>
    <row r="24" spans="1:11" ht="13.5" thickBot="1">
      <c r="A24" s="1"/>
      <c r="B24" s="17" t="s">
        <v>14</v>
      </c>
      <c r="C24" s="18" t="s">
        <v>12</v>
      </c>
      <c r="D24" s="19">
        <v>0.25</v>
      </c>
      <c r="E24" s="19">
        <v>0.25</v>
      </c>
      <c r="F24" s="1"/>
      <c r="G24" s="1"/>
      <c r="H24" s="1"/>
      <c r="I24" s="1"/>
      <c r="J24" s="1"/>
      <c r="K24" s="1"/>
    </row>
    <row r="25" spans="1:11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9.5" thickBot="1">
      <c r="A26" s="1"/>
      <c r="B26" s="20" t="s">
        <v>15</v>
      </c>
      <c r="C26" s="21">
        <v>140000</v>
      </c>
      <c r="D26" s="22" t="s">
        <v>16</v>
      </c>
      <c r="E26" s="104">
        <v>480</v>
      </c>
      <c r="F26" s="24" t="s">
        <v>17</v>
      </c>
      <c r="G26" s="1"/>
      <c r="H26" s="25" t="s">
        <v>18</v>
      </c>
      <c r="I26" s="26">
        <v>1.0286</v>
      </c>
      <c r="J26" s="1"/>
      <c r="K26" s="1"/>
    </row>
    <row r="27" spans="1:11" ht="19.5" thickBot="1">
      <c r="A27" s="1"/>
      <c r="B27" s="20" t="s">
        <v>47</v>
      </c>
      <c r="C27" s="27" t="s">
        <v>47</v>
      </c>
      <c r="D27" s="22" t="s">
        <v>16</v>
      </c>
      <c r="E27" s="28" t="s">
        <v>20</v>
      </c>
      <c r="F27" s="29">
        <v>0.3997624269005848</v>
      </c>
      <c r="G27" s="1"/>
      <c r="H27" s="1"/>
      <c r="I27" s="1"/>
      <c r="J27" s="1"/>
      <c r="K27" s="1"/>
    </row>
    <row r="28" spans="1:11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39" thickBot="1">
      <c r="A29" s="1"/>
      <c r="B29" s="30" t="s">
        <v>39</v>
      </c>
      <c r="C29" s="31" t="s">
        <v>21</v>
      </c>
      <c r="D29" s="32" t="s">
        <v>66</v>
      </c>
      <c r="E29" s="33" t="s">
        <v>22</v>
      </c>
      <c r="F29" s="32" t="s">
        <v>21</v>
      </c>
      <c r="G29" s="32" t="s">
        <v>70</v>
      </c>
      <c r="H29" s="33" t="s">
        <v>22</v>
      </c>
      <c r="I29" s="34" t="s">
        <v>6</v>
      </c>
      <c r="J29" s="35" t="s">
        <v>23</v>
      </c>
      <c r="K29" s="36" t="s">
        <v>24</v>
      </c>
    </row>
    <row r="30" spans="1:11" ht="12.75">
      <c r="A30" s="1"/>
      <c r="B30" s="37" t="s">
        <v>25</v>
      </c>
      <c r="C30" s="38">
        <f>C26*I26</f>
        <v>144004</v>
      </c>
      <c r="D30" s="39">
        <v>0.068</v>
      </c>
      <c r="E30" s="40">
        <f>C30*D30</f>
        <v>9792.272</v>
      </c>
      <c r="F30" s="38">
        <f>C30</f>
        <v>144004</v>
      </c>
      <c r="G30" s="41">
        <v>0.068</v>
      </c>
      <c r="H30" s="40">
        <f>F30*G30</f>
        <v>9792.272</v>
      </c>
      <c r="I30" s="40">
        <f>H30-E30</f>
        <v>0</v>
      </c>
      <c r="J30" s="42">
        <f>I30/E30</f>
        <v>0</v>
      </c>
      <c r="K30" s="43">
        <f>H30/H56</f>
        <v>0.6012126946666538</v>
      </c>
    </row>
    <row r="31" spans="1:11" ht="13.5" thickBot="1">
      <c r="A31" s="1"/>
      <c r="B31" s="44" t="s">
        <v>26</v>
      </c>
      <c r="C31" s="45">
        <v>0</v>
      </c>
      <c r="D31" s="46">
        <v>0.079</v>
      </c>
      <c r="E31" s="47">
        <f>C31*D31</f>
        <v>0</v>
      </c>
      <c r="F31" s="45">
        <f>C31</f>
        <v>0</v>
      </c>
      <c r="G31" s="48">
        <v>0.079</v>
      </c>
      <c r="H31" s="47">
        <f>G31*F31</f>
        <v>0</v>
      </c>
      <c r="I31" s="47">
        <f>H31-E31</f>
        <v>0</v>
      </c>
      <c r="J31" s="117" t="s">
        <v>62</v>
      </c>
      <c r="K31" s="43">
        <f>H31/H56</f>
        <v>0</v>
      </c>
    </row>
    <row r="32" spans="1:11" ht="13.5" thickBot="1">
      <c r="A32" s="1"/>
      <c r="B32" s="50" t="s">
        <v>27</v>
      </c>
      <c r="C32" s="50"/>
      <c r="D32" s="50"/>
      <c r="E32" s="51">
        <f>E30+E31</f>
        <v>9792.272</v>
      </c>
      <c r="F32" s="50"/>
      <c r="G32" s="50"/>
      <c r="H32" s="51">
        <f>SUM(H30:H31)</f>
        <v>9792.272</v>
      </c>
      <c r="I32" s="51">
        <f>SUM(I30:I31)</f>
        <v>0</v>
      </c>
      <c r="J32" s="52">
        <f>I32/E32</f>
        <v>0</v>
      </c>
      <c r="K32" s="53">
        <f>H32/H56</f>
        <v>0.6012126946666538</v>
      </c>
    </row>
    <row r="33" spans="1:11" ht="13.5" thickBot="1">
      <c r="A33" s="1"/>
      <c r="B33" s="54" t="s">
        <v>5</v>
      </c>
      <c r="C33" s="55">
        <v>1</v>
      </c>
      <c r="D33" s="56">
        <f>D10</f>
        <v>107.88</v>
      </c>
      <c r="E33" s="57">
        <f>C33*D33</f>
        <v>107.88</v>
      </c>
      <c r="F33" s="58">
        <v>1</v>
      </c>
      <c r="G33" s="56">
        <f>E10</f>
        <v>108.07</v>
      </c>
      <c r="H33" s="57">
        <f>F33*G33</f>
        <v>108.07</v>
      </c>
      <c r="I33" s="57">
        <f>H33-E33</f>
        <v>0.18999999999999773</v>
      </c>
      <c r="J33" s="42">
        <f>I33/E33</f>
        <v>0.001761216166110472</v>
      </c>
      <c r="K33" s="43">
        <f>H33/H56</f>
        <v>0.00663513594318308</v>
      </c>
    </row>
    <row r="34" spans="1:11" ht="13.5" thickBot="1">
      <c r="A34" s="1"/>
      <c r="B34" s="54" t="s">
        <v>48</v>
      </c>
      <c r="C34" s="59">
        <v>1</v>
      </c>
      <c r="D34" s="60">
        <f>D11</f>
        <v>1.61</v>
      </c>
      <c r="E34" s="57">
        <f aca="true" t="shared" si="0" ref="E34:E44">C34*D34</f>
        <v>1.61</v>
      </c>
      <c r="F34" s="62">
        <v>1</v>
      </c>
      <c r="G34" s="60">
        <v>0</v>
      </c>
      <c r="H34" s="63">
        <f>F34*G34</f>
        <v>0</v>
      </c>
      <c r="I34" s="57">
        <f>H34-E34</f>
        <v>-1.61</v>
      </c>
      <c r="J34" s="42">
        <f>I34/E34</f>
        <v>-1</v>
      </c>
      <c r="K34" s="43">
        <f>H34/H56</f>
        <v>0</v>
      </c>
    </row>
    <row r="35" spans="1:11" ht="13.5" thickBot="1">
      <c r="A35" s="1"/>
      <c r="B35" s="54" t="s">
        <v>49</v>
      </c>
      <c r="C35" s="64">
        <v>1</v>
      </c>
      <c r="D35" s="65">
        <f>D12</f>
        <v>6.22</v>
      </c>
      <c r="E35" s="57">
        <f t="shared" si="0"/>
        <v>6.22</v>
      </c>
      <c r="F35" s="66">
        <v>1</v>
      </c>
      <c r="G35" s="65">
        <f>E12</f>
        <v>0</v>
      </c>
      <c r="H35" s="63">
        <f aca="true" t="shared" si="1" ref="H35:H41">F35*G35</f>
        <v>0</v>
      </c>
      <c r="I35" s="57">
        <f aca="true" t="shared" si="2" ref="I35:I44">H35-E35</f>
        <v>-6.22</v>
      </c>
      <c r="J35" s="42">
        <f aca="true" t="shared" si="3" ref="J35:J41">I35/E35</f>
        <v>-1</v>
      </c>
      <c r="K35" s="43">
        <f>H35/H56</f>
        <v>0</v>
      </c>
    </row>
    <row r="36" spans="1:11" ht="13.5" thickBot="1">
      <c r="A36" s="1"/>
      <c r="B36" s="67" t="s">
        <v>7</v>
      </c>
      <c r="C36" s="68">
        <v>480</v>
      </c>
      <c r="D36" s="69">
        <f>D13</f>
        <v>3.6338</v>
      </c>
      <c r="E36" s="57">
        <f t="shared" si="0"/>
        <v>1744.224</v>
      </c>
      <c r="F36" s="70">
        <v>480</v>
      </c>
      <c r="G36" s="69">
        <f>E13</f>
        <v>3.6403</v>
      </c>
      <c r="H36" s="63">
        <f t="shared" si="1"/>
        <v>1747.344</v>
      </c>
      <c r="I36" s="57">
        <f t="shared" si="2"/>
        <v>3.1200000000001182</v>
      </c>
      <c r="J36" s="42">
        <f t="shared" si="3"/>
        <v>0.001788761076559042</v>
      </c>
      <c r="K36" s="43">
        <f>H36/H56</f>
        <v>0.10728106763676595</v>
      </c>
    </row>
    <row r="37" spans="1:11" ht="13.5" thickBot="1">
      <c r="A37" s="1"/>
      <c r="B37" s="74" t="s">
        <v>8</v>
      </c>
      <c r="C37" s="71">
        <v>480</v>
      </c>
      <c r="D37" s="72">
        <v>0.029</v>
      </c>
      <c r="E37" s="57">
        <f>C37*D37</f>
        <v>13.92</v>
      </c>
      <c r="F37" s="73">
        <v>480</v>
      </c>
      <c r="G37" s="72">
        <v>0.029</v>
      </c>
      <c r="H37" s="63">
        <f>F37*G37</f>
        <v>13.92</v>
      </c>
      <c r="I37" s="57">
        <f>H37-E37</f>
        <v>0</v>
      </c>
      <c r="J37" s="42">
        <f>I37/E37</f>
        <v>0</v>
      </c>
      <c r="K37" s="43">
        <f>H37/H56</f>
        <v>0.0008546413651254602</v>
      </c>
    </row>
    <row r="38" spans="1:11" ht="13.5" thickBot="1">
      <c r="A38" s="1"/>
      <c r="B38" s="74" t="s">
        <v>59</v>
      </c>
      <c r="C38" s="71">
        <v>480</v>
      </c>
      <c r="D38" s="72">
        <f>D15</f>
        <v>0</v>
      </c>
      <c r="E38" s="57">
        <f>C38*D38</f>
        <v>0</v>
      </c>
      <c r="F38" s="73">
        <v>480</v>
      </c>
      <c r="G38" s="72">
        <f>E15</f>
        <v>0.0145</v>
      </c>
      <c r="H38" s="63">
        <f>F38*G38</f>
        <v>6.96</v>
      </c>
      <c r="I38" s="57">
        <f>H38-E38</f>
        <v>6.96</v>
      </c>
      <c r="J38" s="117" t="s">
        <v>62</v>
      </c>
      <c r="K38" s="43">
        <f>H38/H56</f>
        <v>0.0004273206825627301</v>
      </c>
    </row>
    <row r="39" spans="1:11" ht="13.5" thickBot="1">
      <c r="A39" s="1"/>
      <c r="B39" s="120" t="s">
        <v>71</v>
      </c>
      <c r="C39" s="71">
        <v>480</v>
      </c>
      <c r="D39" s="72">
        <f>D16+D17</f>
        <v>-2.1549</v>
      </c>
      <c r="E39" s="57">
        <f t="shared" si="0"/>
        <v>-1034.352</v>
      </c>
      <c r="F39" s="73">
        <v>480</v>
      </c>
      <c r="G39" s="72">
        <f>E16+E17</f>
        <v>0</v>
      </c>
      <c r="H39" s="63">
        <f t="shared" si="1"/>
        <v>0</v>
      </c>
      <c r="I39" s="57">
        <f t="shared" si="2"/>
        <v>1034.352</v>
      </c>
      <c r="J39" s="42">
        <f t="shared" si="3"/>
        <v>-1</v>
      </c>
      <c r="K39" s="43">
        <f>H39/H56</f>
        <v>0</v>
      </c>
    </row>
    <row r="40" spans="1:11" ht="13.5" thickBot="1">
      <c r="A40" s="1"/>
      <c r="B40" s="120" t="s">
        <v>64</v>
      </c>
      <c r="C40" s="71">
        <v>480</v>
      </c>
      <c r="D40" s="72">
        <f>D18</f>
        <v>0</v>
      </c>
      <c r="E40" s="57">
        <f>C40*D40</f>
        <v>0</v>
      </c>
      <c r="F40" s="73">
        <v>480</v>
      </c>
      <c r="G40" s="72">
        <f>E18</f>
        <v>-0.0078</v>
      </c>
      <c r="H40" s="63">
        <f>F40*G40</f>
        <v>-3.7439999999999998</v>
      </c>
      <c r="I40" s="57">
        <f>H40-E40</f>
        <v>-3.7439999999999998</v>
      </c>
      <c r="J40" s="117" t="s">
        <v>62</v>
      </c>
      <c r="K40" s="43">
        <f>H40/H56</f>
        <v>-0.0002298690568268479</v>
      </c>
    </row>
    <row r="41" spans="1:11" ht="13.5" thickBot="1">
      <c r="A41" s="1"/>
      <c r="B41" s="120" t="s">
        <v>63</v>
      </c>
      <c r="C41" s="71">
        <v>480</v>
      </c>
      <c r="D41" s="48">
        <f>D19</f>
        <v>-0.0243</v>
      </c>
      <c r="E41" s="57">
        <f t="shared" si="0"/>
        <v>-11.664</v>
      </c>
      <c r="F41" s="73">
        <v>480</v>
      </c>
      <c r="G41" s="72">
        <f>E19</f>
        <v>-0.0255</v>
      </c>
      <c r="H41" s="63">
        <f t="shared" si="1"/>
        <v>-12.239999999999998</v>
      </c>
      <c r="I41" s="57">
        <f t="shared" si="2"/>
        <v>-0.5759999999999987</v>
      </c>
      <c r="J41" s="42">
        <f t="shared" si="3"/>
        <v>0.04938271604938261</v>
      </c>
      <c r="K41" s="43">
        <f>H41/H56</f>
        <v>-0.0007514949934723873</v>
      </c>
    </row>
    <row r="42" spans="1:11" ht="13.5" thickBot="1">
      <c r="A42" s="1"/>
      <c r="B42" s="76" t="s">
        <v>28</v>
      </c>
      <c r="C42" s="77"/>
      <c r="D42" s="76"/>
      <c r="E42" s="78">
        <f>SUM(E33:E41)</f>
        <v>827.838</v>
      </c>
      <c r="F42" s="77"/>
      <c r="G42" s="76"/>
      <c r="H42" s="78">
        <f>SUM(H33:H41)</f>
        <v>1860.3100000000002</v>
      </c>
      <c r="I42" s="78">
        <v>-456.7</v>
      </c>
      <c r="J42" s="79">
        <f aca="true" t="shared" si="4" ref="J42:J56">I42/E42</f>
        <v>-0.5516779853063039</v>
      </c>
      <c r="K42" s="80">
        <f>H42/H56</f>
        <v>0.114216801577338</v>
      </c>
    </row>
    <row r="43" spans="1:11" ht="13.5" thickBot="1">
      <c r="A43" s="1"/>
      <c r="B43" s="67" t="s">
        <v>9</v>
      </c>
      <c r="C43" s="81">
        <v>480</v>
      </c>
      <c r="D43" s="82">
        <f>D20</f>
        <v>2.9832</v>
      </c>
      <c r="E43" s="57">
        <f t="shared" si="0"/>
        <v>1431.9360000000001</v>
      </c>
      <c r="F43" s="81">
        <v>480</v>
      </c>
      <c r="G43" s="82">
        <f>E20</f>
        <v>3.0728</v>
      </c>
      <c r="H43" s="61">
        <f>F43*G43</f>
        <v>1474.944</v>
      </c>
      <c r="I43" s="57">
        <f t="shared" si="2"/>
        <v>43.00799999999981</v>
      </c>
      <c r="J43" s="42">
        <f t="shared" si="4"/>
        <v>0.030034861893268837</v>
      </c>
      <c r="K43" s="43">
        <f>H43/H56</f>
        <v>0.09055662023301772</v>
      </c>
    </row>
    <row r="44" spans="1:11" ht="13.5" thickBot="1">
      <c r="A44" s="1"/>
      <c r="B44" s="67" t="s">
        <v>10</v>
      </c>
      <c r="C44" s="68">
        <v>480</v>
      </c>
      <c r="D44" s="69">
        <f>D21</f>
        <v>1.99</v>
      </c>
      <c r="E44" s="57">
        <f t="shared" si="0"/>
        <v>955.2</v>
      </c>
      <c r="F44" s="68">
        <v>480</v>
      </c>
      <c r="G44" s="69">
        <f>E21</f>
        <v>2.0239</v>
      </c>
      <c r="H44" s="61">
        <f>F44*G44</f>
        <v>971.4719999999999</v>
      </c>
      <c r="I44" s="57">
        <f t="shared" si="2"/>
        <v>16.27199999999982</v>
      </c>
      <c r="J44" s="42">
        <f t="shared" si="4"/>
        <v>0.017035175879396798</v>
      </c>
      <c r="K44" s="43">
        <f>H44/H56</f>
        <v>0.059645126168186846</v>
      </c>
    </row>
    <row r="45" spans="1:11" ht="13.5" thickBot="1">
      <c r="A45" s="1"/>
      <c r="B45" s="76" t="s">
        <v>29</v>
      </c>
      <c r="C45" s="76"/>
      <c r="D45" s="76"/>
      <c r="E45" s="78">
        <f>SUM(E43:E44)</f>
        <v>2387.1360000000004</v>
      </c>
      <c r="F45" s="76"/>
      <c r="G45" s="76"/>
      <c r="H45" s="78">
        <f>SUM(H43:H44)</f>
        <v>2446.4159999999997</v>
      </c>
      <c r="I45" s="78">
        <f>I43+I44</f>
        <v>59.27999999999963</v>
      </c>
      <c r="J45" s="79">
        <f t="shared" si="4"/>
        <v>0.02483310544518604</v>
      </c>
      <c r="K45" s="43">
        <f>H45/H56</f>
        <v>0.15020174640120457</v>
      </c>
    </row>
    <row r="46" spans="1:11" ht="13.5" thickBot="1">
      <c r="A46" s="1"/>
      <c r="B46" s="50" t="s">
        <v>30</v>
      </c>
      <c r="C46" s="50"/>
      <c r="D46" s="50"/>
      <c r="E46" s="51">
        <f>E42+E45</f>
        <v>3214.974</v>
      </c>
      <c r="F46" s="50"/>
      <c r="G46" s="50"/>
      <c r="H46" s="51">
        <f>H42+H45</f>
        <v>4306.726</v>
      </c>
      <c r="I46" s="51">
        <f>I42+I45</f>
        <v>-397.42000000000036</v>
      </c>
      <c r="J46" s="52">
        <f t="shared" si="4"/>
        <v>-0.1236153076199062</v>
      </c>
      <c r="K46" s="53">
        <f>H46/H56</f>
        <v>0.26441854797854253</v>
      </c>
    </row>
    <row r="47" spans="1:11" ht="13.5" thickBot="1">
      <c r="A47" s="1"/>
      <c r="B47" s="44" t="s">
        <v>11</v>
      </c>
      <c r="C47" s="81">
        <f>C30</f>
        <v>144004</v>
      </c>
      <c r="D47" s="82">
        <f>D22</f>
        <v>0.005200000014156103</v>
      </c>
      <c r="E47" s="57">
        <f>C47*D47</f>
        <v>748.8208020385355</v>
      </c>
      <c r="F47" s="81">
        <f>C47</f>
        <v>144004</v>
      </c>
      <c r="G47" s="82">
        <f>E22</f>
        <v>0.0052</v>
      </c>
      <c r="H47" s="63">
        <f>F47*G47</f>
        <v>748.8208</v>
      </c>
      <c r="I47" s="57">
        <f>H47-E47</f>
        <v>-2.03853551283828E-06</v>
      </c>
      <c r="J47" s="42">
        <f t="shared" si="4"/>
        <v>-2.7223275679424484E-09</v>
      </c>
      <c r="K47" s="84">
        <f>H47/H56</f>
        <v>0.04597508841568528</v>
      </c>
    </row>
    <row r="48" spans="1:11" ht="13.5" thickBot="1">
      <c r="A48" s="1"/>
      <c r="B48" s="44" t="s">
        <v>13</v>
      </c>
      <c r="C48" s="68">
        <f>C30</f>
        <v>144004</v>
      </c>
      <c r="D48" s="69">
        <f>D23</f>
        <v>0.0013000000035390258</v>
      </c>
      <c r="E48" s="57">
        <f>C48*D48</f>
        <v>187.20520050963387</v>
      </c>
      <c r="F48" s="68">
        <f>C48</f>
        <v>144004</v>
      </c>
      <c r="G48" s="69">
        <f>E23</f>
        <v>0.0013</v>
      </c>
      <c r="H48" s="63">
        <f>F48*G48</f>
        <v>187.2052</v>
      </c>
      <c r="I48" s="57">
        <f>H48-E48</f>
        <v>-5.0963387820957E-07</v>
      </c>
      <c r="J48" s="42">
        <f t="shared" si="4"/>
        <v>-2.7223275679424484E-09</v>
      </c>
      <c r="K48" s="43">
        <f>H48/H56</f>
        <v>0.01149377210392132</v>
      </c>
    </row>
    <row r="49" spans="1:11" ht="13.5" thickBot="1">
      <c r="A49" s="1"/>
      <c r="B49" s="44" t="s">
        <v>14</v>
      </c>
      <c r="C49" s="86">
        <v>1</v>
      </c>
      <c r="D49" s="65">
        <f>D24</f>
        <v>0.25</v>
      </c>
      <c r="E49" s="57">
        <f>C49*D49</f>
        <v>0.25</v>
      </c>
      <c r="F49" s="86">
        <v>1</v>
      </c>
      <c r="G49" s="87">
        <f>E24</f>
        <v>0.25</v>
      </c>
      <c r="H49" s="63">
        <f>F49*G49</f>
        <v>0.25</v>
      </c>
      <c r="I49" s="57">
        <f>H49-E49</f>
        <v>0</v>
      </c>
      <c r="J49" s="42">
        <f t="shared" si="4"/>
        <v>0</v>
      </c>
      <c r="K49" s="43">
        <f>H49/H56</f>
        <v>1.5349162448373924E-05</v>
      </c>
    </row>
    <row r="50" spans="1:11" ht="13.5" thickBot="1">
      <c r="A50" s="1"/>
      <c r="B50" s="50" t="s">
        <v>31</v>
      </c>
      <c r="C50" s="50"/>
      <c r="D50" s="50"/>
      <c r="E50" s="51">
        <f>E47+E48+E49</f>
        <v>936.2760025481693</v>
      </c>
      <c r="F50" s="50"/>
      <c r="G50" s="50"/>
      <c r="H50" s="51">
        <f>SUM(H47:H49)</f>
        <v>936.276</v>
      </c>
      <c r="I50" s="51">
        <f>I47+I48+I49</f>
        <v>-2.5481693910478498E-06</v>
      </c>
      <c r="J50" s="52">
        <f t="shared" si="4"/>
        <v>-2.72160066488167E-09</v>
      </c>
      <c r="K50" s="53">
        <f>H50/H56</f>
        <v>0.057484209682054976</v>
      </c>
    </row>
    <row r="51" spans="1:11" ht="13.5" thickBot="1">
      <c r="A51" s="1"/>
      <c r="B51" s="88" t="s">
        <v>32</v>
      </c>
      <c r="C51" s="89">
        <v>140000</v>
      </c>
      <c r="D51" s="90">
        <v>0.007</v>
      </c>
      <c r="E51" s="51">
        <f>C51*D51</f>
        <v>980</v>
      </c>
      <c r="F51" s="89">
        <v>140000</v>
      </c>
      <c r="G51" s="92">
        <v>0.007</v>
      </c>
      <c r="H51" s="51">
        <f>F51*G51</f>
        <v>980</v>
      </c>
      <c r="I51" s="93">
        <f aca="true" t="shared" si="5" ref="I51:I56">H51-E51</f>
        <v>0</v>
      </c>
      <c r="J51" s="94">
        <f t="shared" si="4"/>
        <v>0</v>
      </c>
      <c r="K51" s="95">
        <f>H51/H56</f>
        <v>0.06016871679762579</v>
      </c>
    </row>
    <row r="52" spans="1:11" ht="13.5" thickBot="1">
      <c r="A52" s="1"/>
      <c r="B52" s="50" t="s">
        <v>33</v>
      </c>
      <c r="C52" s="50"/>
      <c r="D52" s="50"/>
      <c r="E52" s="51">
        <f>E32+E46+E50+E51</f>
        <v>14923.52200254817</v>
      </c>
      <c r="F52" s="50"/>
      <c r="G52" s="50"/>
      <c r="H52" s="51">
        <f>H32+H46+H50+H51</f>
        <v>16015.274</v>
      </c>
      <c r="I52" s="51">
        <f t="shared" si="5"/>
        <v>1091.751997451829</v>
      </c>
      <c r="J52" s="52">
        <f t="shared" si="4"/>
        <v>0.07315645711953345</v>
      </c>
      <c r="K52" s="53">
        <f>H52/H56</f>
        <v>0.983284169124877</v>
      </c>
    </row>
    <row r="53" spans="1:11" ht="13.5" thickBot="1">
      <c r="A53" s="1"/>
      <c r="B53" s="96" t="s">
        <v>34</v>
      </c>
      <c r="C53" s="97">
        <f>E52</f>
        <v>14923.52200254817</v>
      </c>
      <c r="D53" s="98">
        <v>0.13</v>
      </c>
      <c r="E53" s="99">
        <f>C53*D53</f>
        <v>1940.0578603312622</v>
      </c>
      <c r="F53" s="97">
        <f>H52</f>
        <v>16015.274</v>
      </c>
      <c r="G53" s="100">
        <v>0.13</v>
      </c>
      <c r="H53" s="99">
        <f>F53*G53</f>
        <v>2081.98562</v>
      </c>
      <c r="I53" s="51">
        <f t="shared" si="5"/>
        <v>141.92775966873774</v>
      </c>
      <c r="J53" s="52">
        <f t="shared" si="4"/>
        <v>0.07315645711953342</v>
      </c>
      <c r="K53" s="53">
        <f>H53/H56</f>
        <v>0.127826941986234</v>
      </c>
    </row>
    <row r="54" spans="1:11" ht="13.5" thickBot="1">
      <c r="A54" s="1"/>
      <c r="B54" s="50" t="s">
        <v>56</v>
      </c>
      <c r="C54" s="115"/>
      <c r="D54" s="116"/>
      <c r="E54" s="51">
        <f>E52+E53</f>
        <v>16863.579862879433</v>
      </c>
      <c r="F54" s="115"/>
      <c r="G54" s="116"/>
      <c r="H54" s="51">
        <f>H52+H53</f>
        <v>18097.25962</v>
      </c>
      <c r="I54" s="51">
        <f t="shared" si="5"/>
        <v>1233.679757120568</v>
      </c>
      <c r="J54" s="52">
        <f t="shared" si="4"/>
        <v>0.0731564571195335</v>
      </c>
      <c r="K54" s="53">
        <f>H54/H56</f>
        <v>1.1111111111111112</v>
      </c>
    </row>
    <row r="55" spans="1:11" ht="13.5" thickBot="1">
      <c r="A55" s="1"/>
      <c r="B55" s="88" t="s">
        <v>55</v>
      </c>
      <c r="C55" s="115"/>
      <c r="D55" s="100">
        <v>-0.1</v>
      </c>
      <c r="E55" s="51">
        <f>D55*E54</f>
        <v>-1686.3579862879433</v>
      </c>
      <c r="F55" s="115"/>
      <c r="G55" s="116"/>
      <c r="H55" s="51">
        <f>D55*H54</f>
        <v>-1809.7259620000002</v>
      </c>
      <c r="I55" s="51">
        <f t="shared" si="5"/>
        <v>-123.36797571205693</v>
      </c>
      <c r="J55" s="94">
        <f t="shared" si="4"/>
        <v>0.07315645711953359</v>
      </c>
      <c r="K55" s="95">
        <f>H55/H56</f>
        <v>-0.11111111111111112</v>
      </c>
    </row>
    <row r="56" spans="1:11" ht="13.5" thickBot="1">
      <c r="A56" s="1"/>
      <c r="B56" s="50" t="s">
        <v>35</v>
      </c>
      <c r="C56" s="1"/>
      <c r="D56" s="1"/>
      <c r="E56" s="101">
        <f>E54+E55</f>
        <v>15177.22187659149</v>
      </c>
      <c r="F56" s="1"/>
      <c r="G56" s="1"/>
      <c r="H56" s="101">
        <f>H54+H55</f>
        <v>16287.533658</v>
      </c>
      <c r="I56" s="101">
        <f t="shared" si="5"/>
        <v>1110.3117814085108</v>
      </c>
      <c r="J56" s="102">
        <f t="shared" si="4"/>
        <v>0.07315645711953349</v>
      </c>
      <c r="K56" s="103">
        <f>K54+K55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C25">
      <selection activeCell="G35" sqref="G35"/>
    </sheetView>
  </sheetViews>
  <sheetFormatPr defaultColWidth="9.140625" defaultRowHeight="12.75"/>
  <cols>
    <col min="2" max="2" width="82.00390625" style="0" bestFit="1" customWidth="1"/>
    <col min="3" max="3" width="14.00390625" style="0" bestFit="1" customWidth="1"/>
    <col min="4" max="4" width="12.57421875" style="0" bestFit="1" customWidth="1"/>
    <col min="5" max="5" width="18.57421875" style="0" bestFit="1" customWidth="1"/>
    <col min="6" max="7" width="12.421875" style="0" bestFit="1" customWidth="1"/>
    <col min="8" max="8" width="18.421875" style="0" bestFit="1" customWidth="1"/>
    <col min="9" max="9" width="13.28125" style="0" bestFit="1" customWidth="1"/>
    <col min="10" max="10" width="10.421875" style="0" bestFit="1" customWidth="1"/>
    <col min="11" max="11" width="9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41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896.52</v>
      </c>
      <c r="E10" s="9">
        <v>898.13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48</v>
      </c>
      <c r="C11" s="11" t="s">
        <v>6</v>
      </c>
      <c r="D11" s="12">
        <v>1.61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49</v>
      </c>
      <c r="C12" s="11" t="s">
        <v>6</v>
      </c>
      <c r="D12" s="13">
        <v>47.64</v>
      </c>
      <c r="E12" s="13">
        <v>0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40</v>
      </c>
      <c r="D13" s="15">
        <v>3.1654</v>
      </c>
      <c r="E13" s="15">
        <v>3.1711</v>
      </c>
      <c r="F13" s="1"/>
      <c r="G13" s="1"/>
      <c r="H13" s="1"/>
      <c r="I13" s="1"/>
      <c r="J13" s="1"/>
      <c r="K13" s="1"/>
    </row>
    <row r="14" spans="1:11" ht="12.75">
      <c r="A14" s="1"/>
      <c r="B14" s="14" t="s">
        <v>8</v>
      </c>
      <c r="C14" s="11" t="s">
        <v>40</v>
      </c>
      <c r="D14" s="15">
        <v>0.0228</v>
      </c>
      <c r="E14" s="15">
        <v>0.0228</v>
      </c>
      <c r="F14" s="1"/>
      <c r="G14" s="1"/>
      <c r="H14" s="1"/>
      <c r="I14" s="1"/>
      <c r="J14" s="1"/>
      <c r="K14" s="1"/>
    </row>
    <row r="15" spans="1:11" ht="12.75">
      <c r="A15" s="1"/>
      <c r="B15" s="112" t="s">
        <v>59</v>
      </c>
      <c r="C15" s="114" t="s">
        <v>40</v>
      </c>
      <c r="D15" s="15">
        <v>0</v>
      </c>
      <c r="E15" s="15">
        <v>0.0248</v>
      </c>
      <c r="F15" s="1"/>
      <c r="G15" s="1"/>
      <c r="H15" s="1"/>
      <c r="I15" s="1"/>
      <c r="J15" s="1"/>
      <c r="K15" s="1"/>
    </row>
    <row r="16" spans="1:11" ht="12.75">
      <c r="A16" s="1"/>
      <c r="B16" s="10" t="s">
        <v>60</v>
      </c>
      <c r="C16" s="11" t="s">
        <v>40</v>
      </c>
      <c r="D16" s="15">
        <v>-1.6446</v>
      </c>
      <c r="E16" s="15">
        <v>0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61</v>
      </c>
      <c r="C17" s="114" t="s">
        <v>40</v>
      </c>
      <c r="D17" s="15">
        <v>-0.9313</v>
      </c>
      <c r="E17" s="15">
        <v>0</v>
      </c>
      <c r="F17" s="1"/>
      <c r="G17" s="1"/>
      <c r="H17" s="1"/>
      <c r="I17" s="1"/>
      <c r="J17" s="1"/>
      <c r="K17" s="1"/>
    </row>
    <row r="18" spans="1:11" ht="12.75">
      <c r="A18" s="1"/>
      <c r="B18" s="10" t="s">
        <v>64</v>
      </c>
      <c r="C18" s="114" t="s">
        <v>40</v>
      </c>
      <c r="D18" s="15"/>
      <c r="E18" s="15">
        <v>-0.0157</v>
      </c>
      <c r="F18" s="1"/>
      <c r="G18" s="1"/>
      <c r="H18" s="1"/>
      <c r="I18" s="1"/>
      <c r="J18" s="1"/>
      <c r="K18" s="1"/>
    </row>
    <row r="19" spans="1:11" ht="12.75">
      <c r="A19" s="1"/>
      <c r="B19" s="10" t="s">
        <v>63</v>
      </c>
      <c r="C19" s="114" t="s">
        <v>40</v>
      </c>
      <c r="D19" s="15">
        <v>-0.0208</v>
      </c>
      <c r="E19" s="15">
        <v>-0.0219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9</v>
      </c>
      <c r="C20" s="11" t="s">
        <v>40</v>
      </c>
      <c r="D20" s="15">
        <v>2.2657</v>
      </c>
      <c r="E20" s="15">
        <v>2.3338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10</v>
      </c>
      <c r="C21" s="11" t="s">
        <v>40</v>
      </c>
      <c r="D21" s="15">
        <v>1.5617</v>
      </c>
      <c r="E21" s="15">
        <v>1.5883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11</v>
      </c>
      <c r="C22" s="11" t="s">
        <v>12</v>
      </c>
      <c r="D22" s="15">
        <v>0.005200000014156103</v>
      </c>
      <c r="E22" s="15">
        <v>0.0052</v>
      </c>
      <c r="F22" s="1"/>
      <c r="G22" s="1"/>
      <c r="H22" s="1"/>
      <c r="I22" s="1"/>
      <c r="J22" s="1"/>
      <c r="K22" s="1"/>
    </row>
    <row r="23" spans="1:11" ht="12.75">
      <c r="A23" s="1"/>
      <c r="B23" s="14" t="s">
        <v>13</v>
      </c>
      <c r="C23" s="11" t="s">
        <v>12</v>
      </c>
      <c r="D23" s="15">
        <v>0.0013000000035390258</v>
      </c>
      <c r="E23" s="15">
        <v>0.0013</v>
      </c>
      <c r="F23" s="1"/>
      <c r="G23" s="1"/>
      <c r="H23" s="1"/>
      <c r="I23" s="1"/>
      <c r="J23" s="1"/>
      <c r="K23" s="1"/>
    </row>
    <row r="24" spans="1:11" ht="13.5" thickBot="1">
      <c r="A24" s="1"/>
      <c r="B24" s="17" t="s">
        <v>14</v>
      </c>
      <c r="C24" s="18" t="s">
        <v>12</v>
      </c>
      <c r="D24" s="19">
        <v>0.25</v>
      </c>
      <c r="E24" s="19">
        <v>0.25</v>
      </c>
      <c r="F24" s="1"/>
      <c r="G24" s="1"/>
      <c r="H24" s="1"/>
      <c r="I24" s="1"/>
      <c r="J24" s="1"/>
      <c r="K24" s="1"/>
    </row>
    <row r="25" spans="1:11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9.5" thickBot="1">
      <c r="A26" s="1"/>
      <c r="B26" s="20" t="s">
        <v>15</v>
      </c>
      <c r="C26" s="21">
        <v>1100000</v>
      </c>
      <c r="D26" s="22" t="s">
        <v>16</v>
      </c>
      <c r="E26" s="104">
        <v>3000</v>
      </c>
      <c r="F26" s="24" t="s">
        <v>17</v>
      </c>
      <c r="G26" s="1"/>
      <c r="H26" s="25" t="s">
        <v>18</v>
      </c>
      <c r="I26" s="26">
        <v>1.0286</v>
      </c>
      <c r="J26" s="1"/>
      <c r="K26" s="1"/>
    </row>
    <row r="27" spans="1:11" ht="19.5" thickBot="1">
      <c r="A27" s="1"/>
      <c r="B27" s="20" t="s">
        <v>47</v>
      </c>
      <c r="C27" s="27" t="s">
        <v>47</v>
      </c>
      <c r="D27" s="22" t="s">
        <v>16</v>
      </c>
      <c r="E27" s="28" t="s">
        <v>20</v>
      </c>
      <c r="F27" s="29">
        <v>0.5025584795321637</v>
      </c>
      <c r="G27" s="1"/>
      <c r="H27" s="1"/>
      <c r="I27" s="1"/>
      <c r="J27" s="1"/>
      <c r="K27" s="1"/>
    </row>
    <row r="28" spans="1:11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39" thickBot="1">
      <c r="A29" s="1"/>
      <c r="B29" s="30" t="s">
        <v>41</v>
      </c>
      <c r="C29" s="31" t="s">
        <v>21</v>
      </c>
      <c r="D29" s="32" t="s">
        <v>66</v>
      </c>
      <c r="E29" s="33" t="s">
        <v>22</v>
      </c>
      <c r="F29" s="32" t="s">
        <v>21</v>
      </c>
      <c r="G29" s="32" t="s">
        <v>67</v>
      </c>
      <c r="H29" s="33" t="s">
        <v>22</v>
      </c>
      <c r="I29" s="34" t="s">
        <v>6</v>
      </c>
      <c r="J29" s="35" t="s">
        <v>23</v>
      </c>
      <c r="K29" s="36" t="s">
        <v>24</v>
      </c>
    </row>
    <row r="30" spans="1:11" ht="13.5" thickBot="1">
      <c r="A30" s="1"/>
      <c r="B30" s="37" t="s">
        <v>25</v>
      </c>
      <c r="C30" s="38">
        <v>1131460</v>
      </c>
      <c r="D30" s="39">
        <v>0.068</v>
      </c>
      <c r="E30" s="40">
        <f>C30*D30</f>
        <v>76939.28</v>
      </c>
      <c r="F30" s="38">
        <v>1131460</v>
      </c>
      <c r="G30" s="41">
        <v>0.068</v>
      </c>
      <c r="H30" s="40">
        <f>F30*G30</f>
        <v>76939.28</v>
      </c>
      <c r="I30" s="40">
        <f>H30-E30</f>
        <v>0</v>
      </c>
      <c r="J30" s="42">
        <f>I30/E30</f>
        <v>0</v>
      </c>
      <c r="K30" s="43">
        <f>H30/H56</f>
        <v>0.6624519852617519</v>
      </c>
    </row>
    <row r="31" spans="1:11" ht="13.5" thickBot="1">
      <c r="A31" s="1"/>
      <c r="B31" s="44" t="s">
        <v>26</v>
      </c>
      <c r="C31" s="45">
        <v>0</v>
      </c>
      <c r="D31" s="46">
        <v>0.079</v>
      </c>
      <c r="E31" s="47">
        <f>C31*D31</f>
        <v>0</v>
      </c>
      <c r="F31" s="45">
        <v>0</v>
      </c>
      <c r="G31" s="48">
        <v>0.079</v>
      </c>
      <c r="H31" s="47">
        <f>F31*G31</f>
        <v>0</v>
      </c>
      <c r="I31" s="40">
        <f>H31-E31</f>
        <v>0</v>
      </c>
      <c r="J31" s="117" t="s">
        <v>62</v>
      </c>
      <c r="K31" s="43">
        <f>H31/H56</f>
        <v>0</v>
      </c>
    </row>
    <row r="32" spans="1:11" ht="13.5" thickBot="1">
      <c r="A32" s="1"/>
      <c r="B32" s="50" t="s">
        <v>27</v>
      </c>
      <c r="C32" s="50"/>
      <c r="D32" s="50"/>
      <c r="E32" s="51">
        <f>E30+E31</f>
        <v>76939.28</v>
      </c>
      <c r="F32" s="50"/>
      <c r="G32" s="50"/>
      <c r="H32" s="51">
        <f>H30+H31</f>
        <v>76939.28</v>
      </c>
      <c r="I32" s="51">
        <f>I30+I31</f>
        <v>0</v>
      </c>
      <c r="J32" s="52">
        <f>I32/E32</f>
        <v>0</v>
      </c>
      <c r="K32" s="53">
        <f>H32/H56</f>
        <v>0.6624519852617519</v>
      </c>
    </row>
    <row r="33" spans="1:11" ht="13.5" thickBot="1">
      <c r="A33" s="1"/>
      <c r="B33" s="54" t="s">
        <v>5</v>
      </c>
      <c r="C33" s="55">
        <v>1</v>
      </c>
      <c r="D33" s="56">
        <f aca="true" t="shared" si="0" ref="D33:D38">D10</f>
        <v>896.52</v>
      </c>
      <c r="E33" s="57">
        <f>C33*D33</f>
        <v>896.52</v>
      </c>
      <c r="F33" s="58">
        <v>1</v>
      </c>
      <c r="G33" s="56">
        <f aca="true" t="shared" si="1" ref="G33:G38">E10</f>
        <v>898.13</v>
      </c>
      <c r="H33" s="57">
        <f>F33*G33</f>
        <v>898.13</v>
      </c>
      <c r="I33" s="40">
        <f>H33-E33</f>
        <v>1.6100000000000136</v>
      </c>
      <c r="J33" s="42">
        <f>I33/E33</f>
        <v>0.0017958327756213066</v>
      </c>
      <c r="K33" s="43">
        <f>H33/H56</f>
        <v>0.00773295515012796</v>
      </c>
    </row>
    <row r="34" spans="1:11" ht="13.5" thickBot="1">
      <c r="A34" s="1"/>
      <c r="B34" s="54" t="s">
        <v>48</v>
      </c>
      <c r="C34" s="59">
        <v>1</v>
      </c>
      <c r="D34" s="60">
        <f t="shared" si="0"/>
        <v>1.61</v>
      </c>
      <c r="E34" s="57">
        <f aca="true" t="shared" si="2" ref="E34:E41">C34*D34</f>
        <v>1.61</v>
      </c>
      <c r="F34" s="62">
        <v>1</v>
      </c>
      <c r="G34" s="60">
        <v>0</v>
      </c>
      <c r="H34" s="57">
        <f aca="true" t="shared" si="3" ref="H34:H41">F34*G34</f>
        <v>0</v>
      </c>
      <c r="I34" s="40">
        <f aca="true" t="shared" si="4" ref="I34:I44">H34-E34</f>
        <v>-1.61</v>
      </c>
      <c r="J34" s="42">
        <f aca="true" t="shared" si="5" ref="J34:J44">I34/E34</f>
        <v>-1</v>
      </c>
      <c r="K34" s="43">
        <f>H34/H56</f>
        <v>0</v>
      </c>
    </row>
    <row r="35" spans="1:11" ht="13.5" thickBot="1">
      <c r="A35" s="1"/>
      <c r="B35" s="54" t="s">
        <v>49</v>
      </c>
      <c r="C35" s="64">
        <v>1</v>
      </c>
      <c r="D35" s="65">
        <f t="shared" si="0"/>
        <v>47.64</v>
      </c>
      <c r="E35" s="57">
        <f t="shared" si="2"/>
        <v>47.64</v>
      </c>
      <c r="F35" s="66">
        <v>1</v>
      </c>
      <c r="G35" s="65">
        <f t="shared" si="1"/>
        <v>0</v>
      </c>
      <c r="H35" s="57">
        <f t="shared" si="3"/>
        <v>0</v>
      </c>
      <c r="I35" s="40">
        <f t="shared" si="4"/>
        <v>-47.64</v>
      </c>
      <c r="J35" s="42">
        <f t="shared" si="5"/>
        <v>-1</v>
      </c>
      <c r="K35" s="43">
        <f>H35/H56</f>
        <v>0</v>
      </c>
    </row>
    <row r="36" spans="1:11" ht="13.5" thickBot="1">
      <c r="A36" s="1"/>
      <c r="B36" s="67" t="s">
        <v>7</v>
      </c>
      <c r="C36" s="68">
        <f>E26</f>
        <v>3000</v>
      </c>
      <c r="D36" s="69">
        <f t="shared" si="0"/>
        <v>3.1654</v>
      </c>
      <c r="E36" s="57">
        <f t="shared" si="2"/>
        <v>9496.2</v>
      </c>
      <c r="F36" s="70">
        <f>E26</f>
        <v>3000</v>
      </c>
      <c r="G36" s="69">
        <f t="shared" si="1"/>
        <v>3.1711</v>
      </c>
      <c r="H36" s="57">
        <f t="shared" si="3"/>
        <v>9513.3</v>
      </c>
      <c r="I36" s="40">
        <f t="shared" si="4"/>
        <v>17.099999999998545</v>
      </c>
      <c r="J36" s="42">
        <f t="shared" si="5"/>
        <v>0.0018007202881150928</v>
      </c>
      <c r="K36" s="43">
        <f>H36/H56</f>
        <v>0.0819101045836486</v>
      </c>
    </row>
    <row r="37" spans="1:11" ht="13.5" thickBot="1">
      <c r="A37" s="1"/>
      <c r="B37" s="67" t="s">
        <v>8</v>
      </c>
      <c r="C37" s="71">
        <f>E26</f>
        <v>3000</v>
      </c>
      <c r="D37" s="72">
        <f t="shared" si="0"/>
        <v>0.0228</v>
      </c>
      <c r="E37" s="57">
        <f t="shared" si="2"/>
        <v>68.4</v>
      </c>
      <c r="F37" s="73">
        <f>E26</f>
        <v>3000</v>
      </c>
      <c r="G37" s="72">
        <f t="shared" si="1"/>
        <v>0.0228</v>
      </c>
      <c r="H37" s="57">
        <f t="shared" si="3"/>
        <v>68.4</v>
      </c>
      <c r="I37" s="40">
        <f t="shared" si="4"/>
        <v>0</v>
      </c>
      <c r="J37" s="42">
        <f t="shared" si="5"/>
        <v>0</v>
      </c>
      <c r="K37" s="43">
        <f>H37/H56</f>
        <v>0.0005889282534474437</v>
      </c>
    </row>
    <row r="38" spans="1:11" ht="13.5" thickBot="1">
      <c r="A38" s="1"/>
      <c r="B38" s="67" t="s">
        <v>59</v>
      </c>
      <c r="C38" s="71">
        <f>E26</f>
        <v>3000</v>
      </c>
      <c r="D38" s="72">
        <f t="shared" si="0"/>
        <v>0</v>
      </c>
      <c r="E38" s="57">
        <f t="shared" si="2"/>
        <v>0</v>
      </c>
      <c r="F38" s="73">
        <f>E26</f>
        <v>3000</v>
      </c>
      <c r="G38" s="72">
        <f t="shared" si="1"/>
        <v>0.0248</v>
      </c>
      <c r="H38" s="57">
        <f t="shared" si="3"/>
        <v>74.39999999999999</v>
      </c>
      <c r="I38" s="40">
        <f t="shared" si="4"/>
        <v>74.39999999999999</v>
      </c>
      <c r="J38" s="117" t="s">
        <v>62</v>
      </c>
      <c r="K38" s="43">
        <f>H38/H56</f>
        <v>0.0006405886265568683</v>
      </c>
    </row>
    <row r="39" spans="1:11" ht="13.5" thickBot="1">
      <c r="A39" s="1"/>
      <c r="B39" s="122" t="s">
        <v>74</v>
      </c>
      <c r="C39" s="71">
        <f>E26</f>
        <v>3000</v>
      </c>
      <c r="D39" s="72">
        <f>D16+D17</f>
        <v>-2.5759</v>
      </c>
      <c r="E39" s="57">
        <f t="shared" si="2"/>
        <v>-7727.7</v>
      </c>
      <c r="F39" s="73">
        <f>E26</f>
        <v>3000</v>
      </c>
      <c r="G39" s="72">
        <f>E16+E17</f>
        <v>0</v>
      </c>
      <c r="H39" s="57">
        <f t="shared" si="3"/>
        <v>0</v>
      </c>
      <c r="I39" s="40">
        <f t="shared" si="4"/>
        <v>7727.7</v>
      </c>
      <c r="J39" s="42">
        <f t="shared" si="5"/>
        <v>-1</v>
      </c>
      <c r="K39" s="43">
        <f>H39/H56</f>
        <v>0</v>
      </c>
    </row>
    <row r="40" spans="1:11" ht="13.5" thickBot="1">
      <c r="A40" s="1"/>
      <c r="B40" s="122" t="s">
        <v>64</v>
      </c>
      <c r="C40" s="71">
        <f>E26</f>
        <v>3000</v>
      </c>
      <c r="D40" s="72">
        <f>D18</f>
        <v>0</v>
      </c>
      <c r="E40" s="57">
        <f t="shared" si="2"/>
        <v>0</v>
      </c>
      <c r="F40" s="73">
        <f>E26</f>
        <v>3000</v>
      </c>
      <c r="G40" s="72">
        <f>E18</f>
        <v>-0.0157</v>
      </c>
      <c r="H40" s="57">
        <f t="shared" si="3"/>
        <v>-47.099999999999994</v>
      </c>
      <c r="I40" s="40">
        <f t="shared" si="4"/>
        <v>-47.099999999999994</v>
      </c>
      <c r="J40" s="117" t="s">
        <v>62</v>
      </c>
      <c r="K40" s="43">
        <f>H40/H56</f>
        <v>-0.0004055339289089852</v>
      </c>
    </row>
    <row r="41" spans="1:11" ht="13.5" thickBot="1">
      <c r="A41" s="1"/>
      <c r="B41" s="122" t="s">
        <v>63</v>
      </c>
      <c r="C41" s="71">
        <f>E26</f>
        <v>3000</v>
      </c>
      <c r="D41" s="48">
        <f>D19</f>
        <v>-0.0208</v>
      </c>
      <c r="E41" s="57">
        <f t="shared" si="2"/>
        <v>-62.4</v>
      </c>
      <c r="F41" s="73">
        <f>E26</f>
        <v>3000</v>
      </c>
      <c r="G41" s="72">
        <f>E19</f>
        <v>-0.0219</v>
      </c>
      <c r="H41" s="57">
        <f t="shared" si="3"/>
        <v>-65.7</v>
      </c>
      <c r="I41" s="40">
        <f t="shared" si="4"/>
        <v>-3.3000000000000043</v>
      </c>
      <c r="J41" s="42">
        <f t="shared" si="5"/>
        <v>0.052884615384615453</v>
      </c>
      <c r="K41" s="43">
        <f>H41/H56</f>
        <v>-0.0005656810855482024</v>
      </c>
    </row>
    <row r="42" spans="1:11" ht="13.5" thickBot="1">
      <c r="A42" s="1"/>
      <c r="B42" s="76" t="s">
        <v>28</v>
      </c>
      <c r="C42" s="77"/>
      <c r="D42" s="76"/>
      <c r="E42" s="78">
        <f>SUM(E33:E41)</f>
        <v>2720.270000000001</v>
      </c>
      <c r="F42" s="77"/>
      <c r="G42" s="76"/>
      <c r="H42" s="78">
        <f>SUM(H33:H41)</f>
        <v>10441.429999999997</v>
      </c>
      <c r="I42" s="78">
        <f>SUM(I33:I41)</f>
        <v>7721.159999999998</v>
      </c>
      <c r="J42" s="79">
        <f>I42/E42</f>
        <v>2.8383800137486337</v>
      </c>
      <c r="K42" s="80">
        <f>H42/H56</f>
        <v>0.08990136159932366</v>
      </c>
    </row>
    <row r="43" spans="1:11" ht="13.5" thickBot="1">
      <c r="A43" s="1"/>
      <c r="B43" s="67" t="s">
        <v>9</v>
      </c>
      <c r="C43" s="81">
        <v>3000</v>
      </c>
      <c r="D43" s="82">
        <f>D20</f>
        <v>2.2657</v>
      </c>
      <c r="E43" s="61">
        <f>C43*D43</f>
        <v>6797.099999999999</v>
      </c>
      <c r="F43" s="81">
        <v>3000</v>
      </c>
      <c r="G43" s="82">
        <f>E20</f>
        <v>2.3338</v>
      </c>
      <c r="H43" s="61">
        <f>F43*G43</f>
        <v>7001.400000000001</v>
      </c>
      <c r="I43" s="40">
        <f t="shared" si="4"/>
        <v>204.3000000000011</v>
      </c>
      <c r="J43" s="42">
        <f t="shared" si="5"/>
        <v>0.030056936046255183</v>
      </c>
      <c r="K43" s="43">
        <f>H43/H56</f>
        <v>0.06028248938138789</v>
      </c>
    </row>
    <row r="44" spans="1:11" ht="13.5" thickBot="1">
      <c r="A44" s="1"/>
      <c r="B44" s="67" t="s">
        <v>10</v>
      </c>
      <c r="C44" s="68">
        <v>3000</v>
      </c>
      <c r="D44" s="69">
        <f>D21</f>
        <v>1.5617</v>
      </c>
      <c r="E44" s="61">
        <f>C44*D44</f>
        <v>4685.1</v>
      </c>
      <c r="F44" s="68">
        <v>3000</v>
      </c>
      <c r="G44" s="69">
        <f>E21</f>
        <v>1.5883</v>
      </c>
      <c r="H44" s="61">
        <f>F44*G44</f>
        <v>4764.900000000001</v>
      </c>
      <c r="I44" s="40">
        <f t="shared" si="4"/>
        <v>79.80000000000018</v>
      </c>
      <c r="J44" s="42">
        <f t="shared" si="5"/>
        <v>0.017032720753025588</v>
      </c>
      <c r="K44" s="43">
        <f>H44/H56</f>
        <v>0.04102608530484977</v>
      </c>
    </row>
    <row r="45" spans="1:11" ht="13.5" thickBot="1">
      <c r="A45" s="1"/>
      <c r="B45" s="76" t="s">
        <v>29</v>
      </c>
      <c r="C45" s="76"/>
      <c r="D45" s="76"/>
      <c r="E45" s="78">
        <f>SUM(E43:E44)</f>
        <v>11482.2</v>
      </c>
      <c r="F45" s="76"/>
      <c r="G45" s="76"/>
      <c r="H45" s="78">
        <f>H43+H44</f>
        <v>11766.300000000001</v>
      </c>
      <c r="I45" s="78">
        <f>SUM(I43:I44)</f>
        <v>284.1000000000013</v>
      </c>
      <c r="J45" s="79">
        <f>SUM(J43:J44)</f>
        <v>0.047089656799280774</v>
      </c>
      <c r="K45" s="80">
        <f>H45/H56</f>
        <v>0.10130857468623766</v>
      </c>
    </row>
    <row r="46" spans="1:11" ht="13.5" thickBot="1">
      <c r="A46" s="1"/>
      <c r="B46" s="50" t="s">
        <v>30</v>
      </c>
      <c r="C46" s="50"/>
      <c r="D46" s="50"/>
      <c r="E46" s="51">
        <f>E42+E45</f>
        <v>14202.470000000001</v>
      </c>
      <c r="F46" s="50"/>
      <c r="G46" s="50"/>
      <c r="H46" s="51">
        <f>H42+H45</f>
        <v>22207.729999999996</v>
      </c>
      <c r="I46" s="51">
        <f>I42+I45</f>
        <v>8005.259999999999</v>
      </c>
      <c r="J46" s="52">
        <f>J42+J45</f>
        <v>2.8854696705479146</v>
      </c>
      <c r="K46" s="53">
        <f>H46/H56</f>
        <v>0.1912099362855613</v>
      </c>
    </row>
    <row r="47" spans="1:11" ht="13.5" thickBot="1">
      <c r="A47" s="1"/>
      <c r="B47" s="44" t="s">
        <v>11</v>
      </c>
      <c r="C47" s="81">
        <v>1131460</v>
      </c>
      <c r="D47" s="82">
        <f>D22</f>
        <v>0.005200000014156103</v>
      </c>
      <c r="E47" s="40">
        <f>C47*D47</f>
        <v>5883.592016017064</v>
      </c>
      <c r="F47" s="81">
        <v>1131460</v>
      </c>
      <c r="G47" s="82">
        <f>E22</f>
        <v>0.0052</v>
      </c>
      <c r="H47" s="40">
        <f>F47*G47</f>
        <v>5883.592</v>
      </c>
      <c r="I47" s="40">
        <f>H47-E47</f>
        <v>-1.601706480869325E-05</v>
      </c>
      <c r="J47" s="42">
        <f>I47/E47</f>
        <v>-2.722327578983987E-09</v>
      </c>
      <c r="K47" s="84">
        <f>H47/H56</f>
        <v>0.05065809299060455</v>
      </c>
    </row>
    <row r="48" spans="1:11" ht="13.5" thickBot="1">
      <c r="A48" s="1"/>
      <c r="B48" s="44" t="s">
        <v>13</v>
      </c>
      <c r="C48" s="68">
        <v>1131460</v>
      </c>
      <c r="D48" s="69">
        <f>D23</f>
        <v>0.0013000000035390258</v>
      </c>
      <c r="E48" s="40">
        <f>C48*D48</f>
        <v>1470.898004004266</v>
      </c>
      <c r="F48" s="68">
        <v>1131460</v>
      </c>
      <c r="G48" s="69">
        <f>E23</f>
        <v>0.0013</v>
      </c>
      <c r="H48" s="40">
        <f>F48*G48</f>
        <v>1470.898</v>
      </c>
      <c r="I48" s="40">
        <f>H48-E48</f>
        <v>-4.004266202173312E-06</v>
      </c>
      <c r="J48" s="42">
        <f>I48/E48</f>
        <v>-2.722327578983987E-09</v>
      </c>
      <c r="K48" s="43">
        <f>H48/H56</f>
        <v>0.012664523247651138</v>
      </c>
    </row>
    <row r="49" spans="1:11" ht="13.5" thickBot="1">
      <c r="A49" s="1"/>
      <c r="B49" s="44" t="s">
        <v>14</v>
      </c>
      <c r="C49" s="86">
        <v>1</v>
      </c>
      <c r="D49" s="65">
        <f>D24</f>
        <v>0.25</v>
      </c>
      <c r="E49" s="40">
        <f>C49*D49</f>
        <v>0.25</v>
      </c>
      <c r="F49" s="86">
        <v>1</v>
      </c>
      <c r="G49" s="87">
        <f>E24</f>
        <v>0.25</v>
      </c>
      <c r="H49" s="40">
        <f>F49*G49</f>
        <v>0.25</v>
      </c>
      <c r="I49" s="40">
        <f>H49-E49</f>
        <v>0</v>
      </c>
      <c r="J49" s="42">
        <f>I49/E49</f>
        <v>0</v>
      </c>
      <c r="K49" s="43">
        <f>H49/H56</f>
        <v>2.1525155462260362E-06</v>
      </c>
    </row>
    <row r="50" spans="1:11" ht="13.5" thickBot="1">
      <c r="A50" s="1"/>
      <c r="B50" s="50" t="s">
        <v>31</v>
      </c>
      <c r="C50" s="50"/>
      <c r="D50" s="50"/>
      <c r="E50" s="51">
        <f>SUM(E47:E49)</f>
        <v>7354.740020021331</v>
      </c>
      <c r="F50" s="50"/>
      <c r="G50" s="50"/>
      <c r="H50" s="51">
        <f>SUM(H47:H49)</f>
        <v>7354.74</v>
      </c>
      <c r="I50" s="51">
        <f>SUM(I47:I49)</f>
        <v>-2.002133101086656E-05</v>
      </c>
      <c r="J50" s="51">
        <f>SUM(J47:J49)</f>
        <v>-5.444655157967974E-09</v>
      </c>
      <c r="K50" s="53">
        <f>H50/H56</f>
        <v>0.06332476875380191</v>
      </c>
    </row>
    <row r="51" spans="1:11" ht="13.5" thickBot="1">
      <c r="A51" s="1"/>
      <c r="B51" s="88" t="s">
        <v>32</v>
      </c>
      <c r="C51" s="89">
        <v>1100000</v>
      </c>
      <c r="D51" s="90">
        <v>0.007</v>
      </c>
      <c r="E51" s="51">
        <f>C51*D51</f>
        <v>7700</v>
      </c>
      <c r="F51" s="89">
        <v>1100000</v>
      </c>
      <c r="G51" s="92">
        <v>0.007</v>
      </c>
      <c r="H51" s="51">
        <f>F51*G51</f>
        <v>7700</v>
      </c>
      <c r="I51" s="40">
        <f aca="true" t="shared" si="6" ref="I51:I56">H51-E51</f>
        <v>0</v>
      </c>
      <c r="J51" s="42">
        <f aca="true" t="shared" si="7" ref="J51:J56">I51/E51</f>
        <v>0</v>
      </c>
      <c r="K51" s="95">
        <f>H51/H56</f>
        <v>0.06629747882376193</v>
      </c>
    </row>
    <row r="52" spans="1:11" ht="13.5" thickBot="1">
      <c r="A52" s="1"/>
      <c r="B52" s="50" t="s">
        <v>33</v>
      </c>
      <c r="C52" s="50"/>
      <c r="D52" s="50"/>
      <c r="E52" s="51">
        <f>E32+E46+E50+E51</f>
        <v>106196.49002002133</v>
      </c>
      <c r="F52" s="50"/>
      <c r="G52" s="50"/>
      <c r="H52" s="51">
        <f>H32+H46+H50+H51</f>
        <v>114201.75</v>
      </c>
      <c r="I52" s="51">
        <f t="shared" si="6"/>
        <v>8005.259979978669</v>
      </c>
      <c r="J52" s="52">
        <f t="shared" si="7"/>
        <v>0.07538158726780357</v>
      </c>
      <c r="K52" s="53">
        <f>H52/H56</f>
        <v>0.983284169124877</v>
      </c>
    </row>
    <row r="53" spans="1:11" ht="13.5" thickBot="1">
      <c r="A53" s="1"/>
      <c r="B53" s="96" t="s">
        <v>34</v>
      </c>
      <c r="C53" s="97">
        <f>E52</f>
        <v>106196.49002002133</v>
      </c>
      <c r="D53" s="98">
        <v>0.13</v>
      </c>
      <c r="E53" s="99">
        <f>E52*D53</f>
        <v>13805.543702602774</v>
      </c>
      <c r="F53" s="97">
        <f>H52</f>
        <v>114201.75</v>
      </c>
      <c r="G53" s="100">
        <v>0.13</v>
      </c>
      <c r="H53" s="99">
        <f>H52*G53</f>
        <v>14846.2275</v>
      </c>
      <c r="I53" s="51">
        <f t="shared" si="6"/>
        <v>1040.683797397227</v>
      </c>
      <c r="J53" s="52">
        <f t="shared" si="7"/>
        <v>0.07538158726780357</v>
      </c>
      <c r="K53" s="53">
        <f>H53/H56</f>
        <v>0.127826941986234</v>
      </c>
    </row>
    <row r="54" spans="1:11" ht="13.5" thickBot="1">
      <c r="A54" s="1"/>
      <c r="B54" s="50" t="s">
        <v>56</v>
      </c>
      <c r="C54" s="115"/>
      <c r="D54" s="116"/>
      <c r="E54" s="51">
        <f>E52+E53</f>
        <v>120002.03372262411</v>
      </c>
      <c r="F54" s="115"/>
      <c r="G54" s="116"/>
      <c r="H54" s="51">
        <f>H52+H53</f>
        <v>129047.97750000001</v>
      </c>
      <c r="I54" s="51">
        <f t="shared" si="6"/>
        <v>9045.943777375898</v>
      </c>
      <c r="J54" s="52">
        <f t="shared" si="7"/>
        <v>0.07538158726780358</v>
      </c>
      <c r="K54" s="53">
        <f>H54/H56</f>
        <v>1.1111111111111112</v>
      </c>
    </row>
    <row r="55" spans="1:11" ht="13.5" thickBot="1">
      <c r="A55" s="1"/>
      <c r="B55" s="88" t="s">
        <v>55</v>
      </c>
      <c r="C55" s="115"/>
      <c r="D55" s="100">
        <v>-0.1</v>
      </c>
      <c r="E55" s="51">
        <f>D55*E54</f>
        <v>-12000.203372262411</v>
      </c>
      <c r="F55" s="115"/>
      <c r="G55" s="116"/>
      <c r="H55" s="51">
        <f>D55*H54</f>
        <v>-12904.797750000002</v>
      </c>
      <c r="I55" s="93">
        <f t="shared" si="6"/>
        <v>-904.5943777375905</v>
      </c>
      <c r="J55" s="94">
        <f t="shared" si="7"/>
        <v>0.07538158726780364</v>
      </c>
      <c r="K55" s="95">
        <f>H55/H56</f>
        <v>-0.11111111111111112</v>
      </c>
    </row>
    <row r="56" spans="1:11" ht="13.5" thickBot="1">
      <c r="A56" s="1"/>
      <c r="B56" s="50" t="s">
        <v>35</v>
      </c>
      <c r="C56" s="1"/>
      <c r="D56" s="1"/>
      <c r="E56" s="101">
        <f>E54+E55</f>
        <v>108001.8303503617</v>
      </c>
      <c r="F56" s="1"/>
      <c r="G56" s="1"/>
      <c r="H56" s="101">
        <f>H54+H55</f>
        <v>116143.17975000001</v>
      </c>
      <c r="I56" s="101">
        <f t="shared" si="6"/>
        <v>8141.349399638304</v>
      </c>
      <c r="J56" s="102">
        <f t="shared" si="7"/>
        <v>0.07538158726780354</v>
      </c>
      <c r="K56" s="103">
        <f>K54+K55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D18">
      <selection activeCell="G35" sqref="G35"/>
    </sheetView>
  </sheetViews>
  <sheetFormatPr defaultColWidth="9.140625" defaultRowHeight="12.75"/>
  <cols>
    <col min="2" max="2" width="82.00390625" style="0" bestFit="1" customWidth="1"/>
    <col min="3" max="3" width="15.57421875" style="0" bestFit="1" customWidth="1"/>
    <col min="4" max="4" width="13.421875" style="0" bestFit="1" customWidth="1"/>
    <col min="5" max="5" width="18.57421875" style="0" bestFit="1" customWidth="1"/>
    <col min="6" max="6" width="14.421875" style="0" bestFit="1" customWidth="1"/>
    <col min="7" max="7" width="14.7109375" style="0" bestFit="1" customWidth="1"/>
    <col min="8" max="8" width="18.421875" style="0" bestFit="1" customWidth="1"/>
    <col min="9" max="9" width="14.7109375" style="0" bestFit="1" customWidth="1"/>
    <col min="10" max="10" width="11.140625" style="0" bestFit="1" customWidth="1"/>
    <col min="11" max="11" width="10.85156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42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7680.31</v>
      </c>
      <c r="E10" s="9">
        <v>7694.13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48</v>
      </c>
      <c r="C11" s="11" t="s">
        <v>6</v>
      </c>
      <c r="D11" s="12">
        <v>1.61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49</v>
      </c>
      <c r="C12" s="11" t="s">
        <v>6</v>
      </c>
      <c r="D12" s="13">
        <v>250.76</v>
      </c>
      <c r="E12" s="13">
        <v>0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40</v>
      </c>
      <c r="D13" s="15">
        <v>2.1328</v>
      </c>
      <c r="E13" s="15">
        <v>2.1366</v>
      </c>
      <c r="F13" s="1"/>
      <c r="G13" s="1"/>
      <c r="H13" s="1"/>
      <c r="I13" s="1"/>
      <c r="J13" s="1"/>
      <c r="K13" s="1"/>
    </row>
    <row r="14" spans="1:11" ht="12.75">
      <c r="A14" s="1"/>
      <c r="B14" s="14" t="s">
        <v>8</v>
      </c>
      <c r="C14" s="11" t="s">
        <v>40</v>
      </c>
      <c r="D14" s="15">
        <v>0.0232</v>
      </c>
      <c r="E14" s="15">
        <v>0.0232</v>
      </c>
      <c r="F14" s="1"/>
      <c r="G14" s="1"/>
      <c r="H14" s="1"/>
      <c r="I14" s="1"/>
      <c r="J14" s="1"/>
      <c r="K14" s="1"/>
    </row>
    <row r="15" spans="1:11" ht="12.75">
      <c r="A15" s="1"/>
      <c r="B15" s="112" t="s">
        <v>59</v>
      </c>
      <c r="C15" s="11" t="s">
        <v>40</v>
      </c>
      <c r="D15" s="15">
        <v>0</v>
      </c>
      <c r="E15" s="15">
        <v>0.0077</v>
      </c>
      <c r="F15" s="1"/>
      <c r="G15" s="1"/>
      <c r="H15" s="1"/>
      <c r="I15" s="1"/>
      <c r="J15" s="1"/>
      <c r="K15" s="1"/>
    </row>
    <row r="16" spans="1:11" ht="12.75">
      <c r="A16" s="1"/>
      <c r="B16" s="10" t="s">
        <v>60</v>
      </c>
      <c r="C16" s="114" t="s">
        <v>40</v>
      </c>
      <c r="D16" s="15">
        <v>-1.8592</v>
      </c>
      <c r="E16" s="15"/>
      <c r="F16" s="1"/>
      <c r="G16" s="1"/>
      <c r="H16" s="1"/>
      <c r="I16" s="1"/>
      <c r="J16" s="1"/>
      <c r="K16" s="1"/>
    </row>
    <row r="17" spans="1:11" ht="12.75">
      <c r="A17" s="1"/>
      <c r="B17" s="112" t="s">
        <v>61</v>
      </c>
      <c r="C17" s="11" t="s">
        <v>40</v>
      </c>
      <c r="D17" s="15">
        <v>-1.0657</v>
      </c>
      <c r="E17" s="15">
        <v>0</v>
      </c>
      <c r="F17" s="1"/>
      <c r="G17" s="1"/>
      <c r="H17" s="1"/>
      <c r="I17" s="1"/>
      <c r="J17" s="1"/>
      <c r="K17" s="1"/>
    </row>
    <row r="18" spans="1:11" ht="12.75">
      <c r="A18" s="1"/>
      <c r="B18" s="112" t="s">
        <v>64</v>
      </c>
      <c r="C18" s="114" t="s">
        <v>40</v>
      </c>
      <c r="D18" s="15">
        <v>0</v>
      </c>
      <c r="E18" s="15">
        <v>-0.0222</v>
      </c>
      <c r="F18" s="1"/>
      <c r="G18" s="1"/>
      <c r="H18" s="1"/>
      <c r="I18" s="1"/>
      <c r="J18" s="1"/>
      <c r="K18" s="1"/>
    </row>
    <row r="19" spans="1:11" ht="12.75">
      <c r="A19" s="1"/>
      <c r="B19" s="112" t="s">
        <v>52</v>
      </c>
      <c r="C19" s="114" t="s">
        <v>40</v>
      </c>
      <c r="D19" s="15">
        <v>-0.0153</v>
      </c>
      <c r="E19" s="15">
        <v>-0.016</v>
      </c>
      <c r="F19" s="1"/>
      <c r="G19" s="1"/>
      <c r="H19" s="1"/>
      <c r="I19" s="1"/>
      <c r="J19" s="1"/>
      <c r="K19" s="1"/>
    </row>
    <row r="20" spans="1:11" ht="12.75">
      <c r="A20" s="1"/>
      <c r="B20" s="112" t="s">
        <v>9</v>
      </c>
      <c r="C20" s="114" t="s">
        <v>40</v>
      </c>
      <c r="D20" s="15">
        <v>2.147</v>
      </c>
      <c r="E20" s="15">
        <v>2.2115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10</v>
      </c>
      <c r="C21" s="11" t="s">
        <v>40</v>
      </c>
      <c r="D21" s="15">
        <v>1.5897</v>
      </c>
      <c r="E21" s="15">
        <v>1.6168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11</v>
      </c>
      <c r="C22" s="11" t="s">
        <v>12</v>
      </c>
      <c r="D22" s="15">
        <v>0.005200000014156103</v>
      </c>
      <c r="E22" s="15">
        <v>0.0052</v>
      </c>
      <c r="F22" s="1"/>
      <c r="G22" s="1"/>
      <c r="H22" s="1"/>
      <c r="I22" s="1"/>
      <c r="J22" s="1"/>
      <c r="K22" s="1"/>
    </row>
    <row r="23" spans="1:11" ht="12.75">
      <c r="A23" s="1"/>
      <c r="B23" s="14" t="s">
        <v>13</v>
      </c>
      <c r="C23" s="11" t="s">
        <v>12</v>
      </c>
      <c r="D23" s="15">
        <v>0.0013000000035390258</v>
      </c>
      <c r="E23" s="15">
        <v>0.0013</v>
      </c>
      <c r="F23" s="1"/>
      <c r="G23" s="1"/>
      <c r="H23" s="1"/>
      <c r="I23" s="1"/>
      <c r="J23" s="1"/>
      <c r="K23" s="1"/>
    </row>
    <row r="24" spans="1:11" ht="13.5" thickBot="1">
      <c r="A24" s="1"/>
      <c r="B24" s="17" t="s">
        <v>14</v>
      </c>
      <c r="C24" s="18" t="s">
        <v>12</v>
      </c>
      <c r="D24" s="19">
        <v>0.25</v>
      </c>
      <c r="E24" s="19">
        <v>0.25</v>
      </c>
      <c r="F24" s="1"/>
      <c r="G24" s="1"/>
      <c r="H24" s="1"/>
      <c r="I24" s="1"/>
      <c r="J24" s="1"/>
      <c r="K24" s="1"/>
    </row>
    <row r="25" spans="1:11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9.5" thickBot="1">
      <c r="A26" s="1"/>
      <c r="B26" s="20" t="s">
        <v>15</v>
      </c>
      <c r="C26" s="21">
        <v>13000000</v>
      </c>
      <c r="D26" s="22" t="s">
        <v>16</v>
      </c>
      <c r="E26" s="104">
        <v>25000</v>
      </c>
      <c r="F26" s="24" t="s">
        <v>17</v>
      </c>
      <c r="G26" s="1"/>
      <c r="H26" s="25" t="s">
        <v>18</v>
      </c>
      <c r="I26" s="26">
        <v>1.0183</v>
      </c>
      <c r="J26" s="1"/>
      <c r="K26" s="1"/>
    </row>
    <row r="27" spans="1:11" ht="19.5" thickBot="1">
      <c r="A27" s="1"/>
      <c r="B27" s="20" t="s">
        <v>47</v>
      </c>
      <c r="C27" s="27" t="s">
        <v>47</v>
      </c>
      <c r="D27" s="22" t="s">
        <v>16</v>
      </c>
      <c r="E27" s="28" t="s">
        <v>20</v>
      </c>
      <c r="F27" s="29">
        <v>0.7127192982456141</v>
      </c>
      <c r="G27" s="1"/>
      <c r="H27" s="1"/>
      <c r="I27" s="1"/>
      <c r="J27" s="1"/>
      <c r="K27" s="1"/>
    </row>
    <row r="28" spans="1:11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39" thickBot="1">
      <c r="A29" s="1"/>
      <c r="B29" s="30" t="s">
        <v>42</v>
      </c>
      <c r="C29" s="31" t="s">
        <v>21</v>
      </c>
      <c r="D29" s="32" t="s">
        <v>66</v>
      </c>
      <c r="E29" s="33" t="s">
        <v>22</v>
      </c>
      <c r="F29" s="32" t="s">
        <v>21</v>
      </c>
      <c r="G29" s="32" t="s">
        <v>67</v>
      </c>
      <c r="H29" s="33" t="s">
        <v>22</v>
      </c>
      <c r="I29" s="34" t="s">
        <v>6</v>
      </c>
      <c r="J29" s="35" t="s">
        <v>23</v>
      </c>
      <c r="K29" s="36" t="s">
        <v>24</v>
      </c>
    </row>
    <row r="30" spans="1:11" ht="13.5" thickBot="1">
      <c r="A30" s="1"/>
      <c r="B30" s="37" t="s">
        <v>25</v>
      </c>
      <c r="C30" s="38">
        <f>C26*I26</f>
        <v>13237900</v>
      </c>
      <c r="D30" s="39">
        <v>0.068</v>
      </c>
      <c r="E30" s="40">
        <f>C30*D30</f>
        <v>900177.2000000001</v>
      </c>
      <c r="F30" s="38">
        <f>C26*I26</f>
        <v>13237900</v>
      </c>
      <c r="G30" s="41">
        <v>0.068</v>
      </c>
      <c r="H30" s="40">
        <f>F30*G30</f>
        <v>900177.2000000001</v>
      </c>
      <c r="I30" s="40">
        <f>H30-E30</f>
        <v>0</v>
      </c>
      <c r="J30" s="42">
        <f>I30/E30</f>
        <v>0</v>
      </c>
      <c r="K30" s="43">
        <f>H30/H56</f>
        <v>0.717367833561809</v>
      </c>
    </row>
    <row r="31" spans="1:11" ht="13.5" thickBot="1">
      <c r="A31" s="1"/>
      <c r="B31" s="37" t="s">
        <v>26</v>
      </c>
      <c r="C31" s="119">
        <v>0</v>
      </c>
      <c r="D31" s="46">
        <v>0</v>
      </c>
      <c r="E31" s="47">
        <f>C31*D31</f>
        <v>0</v>
      </c>
      <c r="F31" s="45">
        <f>C31</f>
        <v>0</v>
      </c>
      <c r="G31" s="48">
        <f>D31</f>
        <v>0</v>
      </c>
      <c r="H31" s="47">
        <f>F31*G31</f>
        <v>0</v>
      </c>
      <c r="I31" s="40">
        <f>H31-E31</f>
        <v>0</v>
      </c>
      <c r="J31" s="117" t="s">
        <v>62</v>
      </c>
      <c r="K31" s="43">
        <f>H31/H56</f>
        <v>0</v>
      </c>
    </row>
    <row r="32" spans="1:11" ht="13.5" thickBot="1">
      <c r="A32" s="1"/>
      <c r="B32" s="50" t="s">
        <v>27</v>
      </c>
      <c r="C32" s="50"/>
      <c r="D32" s="50"/>
      <c r="E32" s="51">
        <f>SUM(E30:E31)</f>
        <v>900177.2000000001</v>
      </c>
      <c r="F32" s="50"/>
      <c r="G32" s="50"/>
      <c r="H32" s="51">
        <f>SUM(H30:H31)</f>
        <v>900177.2000000001</v>
      </c>
      <c r="I32" s="51">
        <f>I30+I31</f>
        <v>0</v>
      </c>
      <c r="J32" s="52">
        <f aca="true" t="shared" si="0" ref="J32:J37">I32/E32</f>
        <v>0</v>
      </c>
      <c r="K32" s="53">
        <f>H32/H56</f>
        <v>0.717367833561809</v>
      </c>
    </row>
    <row r="33" spans="1:11" ht="13.5" thickBot="1">
      <c r="A33" s="1"/>
      <c r="B33" s="54" t="s">
        <v>5</v>
      </c>
      <c r="C33" s="55">
        <v>1</v>
      </c>
      <c r="D33" s="56">
        <f>D10</f>
        <v>7680.31</v>
      </c>
      <c r="E33" s="57">
        <f>C33*D33</f>
        <v>7680.31</v>
      </c>
      <c r="F33" s="58">
        <v>1</v>
      </c>
      <c r="G33" s="56">
        <f>E10</f>
        <v>7694.13</v>
      </c>
      <c r="H33" s="57">
        <f>F33*G33</f>
        <v>7694.13</v>
      </c>
      <c r="I33" s="40">
        <f aca="true" t="shared" si="1" ref="I33:I44">H33-E33</f>
        <v>13.819999999999709</v>
      </c>
      <c r="J33" s="42">
        <f t="shared" si="0"/>
        <v>0.0017994065343716215</v>
      </c>
      <c r="K33" s="43">
        <f>H33/H56</f>
        <v>0.006131594278596393</v>
      </c>
    </row>
    <row r="34" spans="1:11" ht="13.5" thickBot="1">
      <c r="A34" s="1"/>
      <c r="B34" s="44" t="str">
        <f>B11</f>
        <v>Smart Meter Funding Adder - effective until April 30, 2012</v>
      </c>
      <c r="C34" s="59">
        <v>1</v>
      </c>
      <c r="D34" s="60">
        <f>D11</f>
        <v>1.61</v>
      </c>
      <c r="E34" s="61">
        <f>C34*D34</f>
        <v>1.61</v>
      </c>
      <c r="F34" s="62">
        <v>1</v>
      </c>
      <c r="G34" s="60">
        <v>0</v>
      </c>
      <c r="H34" s="63">
        <f>F34*G34</f>
        <v>0</v>
      </c>
      <c r="I34" s="40">
        <f t="shared" si="1"/>
        <v>-1.61</v>
      </c>
      <c r="J34" s="42">
        <f t="shared" si="0"/>
        <v>-1</v>
      </c>
      <c r="K34" s="43">
        <f>H34/H56</f>
        <v>0</v>
      </c>
    </row>
    <row r="35" spans="1:11" ht="26.25" thickBot="1">
      <c r="A35" s="1"/>
      <c r="B35" s="44" t="str">
        <f>B12</f>
        <v>Rate Rider for Recovery of Late Payment Penalty Litigation Costs - effective until April 30, 2012</v>
      </c>
      <c r="C35" s="64">
        <v>1</v>
      </c>
      <c r="D35" s="65">
        <f>D12</f>
        <v>250.76</v>
      </c>
      <c r="E35" s="61">
        <f>C35*D35</f>
        <v>250.76</v>
      </c>
      <c r="F35" s="66">
        <v>1</v>
      </c>
      <c r="G35" s="65">
        <f>E12</f>
        <v>0</v>
      </c>
      <c r="H35" s="63">
        <f>F35*G35</f>
        <v>0</v>
      </c>
      <c r="I35" s="40">
        <f t="shared" si="1"/>
        <v>-250.76</v>
      </c>
      <c r="J35" s="42">
        <f t="shared" si="0"/>
        <v>-1</v>
      </c>
      <c r="K35" s="43">
        <f>H35/H56</f>
        <v>0</v>
      </c>
    </row>
    <row r="36" spans="1:11" ht="13.5" thickBot="1">
      <c r="A36" s="1"/>
      <c r="B36" s="67" t="s">
        <v>7</v>
      </c>
      <c r="C36" s="68">
        <f>E26</f>
        <v>25000</v>
      </c>
      <c r="D36" s="69">
        <v>2.1328</v>
      </c>
      <c r="E36" s="61">
        <f aca="true" t="shared" si="2" ref="E36:E41">D36*C36</f>
        <v>53320</v>
      </c>
      <c r="F36" s="70">
        <f>E26</f>
        <v>25000</v>
      </c>
      <c r="G36" s="69">
        <f>E13</f>
        <v>2.1366</v>
      </c>
      <c r="H36" s="61">
        <f aca="true" t="shared" si="3" ref="H36:H41">F36*G36</f>
        <v>53415</v>
      </c>
      <c r="I36" s="40">
        <f t="shared" si="1"/>
        <v>95</v>
      </c>
      <c r="J36" s="42">
        <f t="shared" si="0"/>
        <v>0.001781695423855964</v>
      </c>
      <c r="K36" s="43">
        <f>H36/H56</f>
        <v>0.04256739987382931</v>
      </c>
    </row>
    <row r="37" spans="1:11" ht="13.5" thickBot="1">
      <c r="A37" s="1"/>
      <c r="B37" s="44" t="str">
        <f>B14</f>
        <v>Low Voltage Volumetric Rate</v>
      </c>
      <c r="C37" s="71">
        <f>E26</f>
        <v>25000</v>
      </c>
      <c r="D37" s="72">
        <f>D14</f>
        <v>0.0232</v>
      </c>
      <c r="E37" s="61">
        <f t="shared" si="2"/>
        <v>580</v>
      </c>
      <c r="F37" s="73">
        <f>E26</f>
        <v>25000</v>
      </c>
      <c r="G37" s="72">
        <f>E14</f>
        <v>0.0232</v>
      </c>
      <c r="H37" s="61">
        <f t="shared" si="3"/>
        <v>580</v>
      </c>
      <c r="I37" s="40">
        <f t="shared" si="1"/>
        <v>0</v>
      </c>
      <c r="J37" s="42">
        <f t="shared" si="0"/>
        <v>0</v>
      </c>
      <c r="K37" s="43">
        <f>H37/H56</f>
        <v>0.0004622127104150707</v>
      </c>
    </row>
    <row r="38" spans="1:11" ht="13.5" thickBot="1">
      <c r="A38" s="1"/>
      <c r="B38" s="74" t="str">
        <f>B15</f>
        <v>LRAM Rate Rider - effective until April 30, 2013</v>
      </c>
      <c r="C38" s="71">
        <f>E26</f>
        <v>25000</v>
      </c>
      <c r="D38" s="72">
        <f>D15</f>
        <v>0</v>
      </c>
      <c r="E38" s="61">
        <f t="shared" si="2"/>
        <v>0</v>
      </c>
      <c r="F38" s="73">
        <f>E26</f>
        <v>25000</v>
      </c>
      <c r="G38" s="72">
        <f>E15</f>
        <v>0.0077</v>
      </c>
      <c r="H38" s="61">
        <f t="shared" si="3"/>
        <v>192.5</v>
      </c>
      <c r="I38" s="40">
        <f t="shared" si="1"/>
        <v>192.5</v>
      </c>
      <c r="J38" s="117" t="s">
        <v>62</v>
      </c>
      <c r="K38" s="43">
        <f>H38/H56</f>
        <v>0.0001534068047498295</v>
      </c>
    </row>
    <row r="39" spans="1:11" ht="13.5" thickBot="1">
      <c r="A39" s="1"/>
      <c r="B39" s="120" t="s">
        <v>74</v>
      </c>
      <c r="C39" s="71">
        <f>E26</f>
        <v>25000</v>
      </c>
      <c r="D39" s="72">
        <f>D16+D17</f>
        <v>-2.9249</v>
      </c>
      <c r="E39" s="61">
        <f t="shared" si="2"/>
        <v>-73122.5</v>
      </c>
      <c r="F39" s="73">
        <f>E26</f>
        <v>25000</v>
      </c>
      <c r="G39" s="72">
        <f>E16+E17</f>
        <v>0</v>
      </c>
      <c r="H39" s="61">
        <f t="shared" si="3"/>
        <v>0</v>
      </c>
      <c r="I39" s="40">
        <f t="shared" si="1"/>
        <v>73122.5</v>
      </c>
      <c r="J39" s="42">
        <f>I39/E39</f>
        <v>-1</v>
      </c>
      <c r="K39" s="43">
        <f>H39/H56</f>
        <v>0</v>
      </c>
    </row>
    <row r="40" spans="1:11" ht="13.5" thickBot="1">
      <c r="A40" s="1"/>
      <c r="B40" s="120" t="s">
        <v>75</v>
      </c>
      <c r="C40" s="71">
        <f>E26</f>
        <v>25000</v>
      </c>
      <c r="D40" s="72">
        <f>D18</f>
        <v>0</v>
      </c>
      <c r="E40" s="61">
        <f t="shared" si="2"/>
        <v>0</v>
      </c>
      <c r="F40" s="73">
        <f>E26</f>
        <v>25000</v>
      </c>
      <c r="G40" s="72">
        <f>E18</f>
        <v>-0.0222</v>
      </c>
      <c r="H40" s="61">
        <f t="shared" si="3"/>
        <v>-555</v>
      </c>
      <c r="I40" s="40">
        <f t="shared" si="1"/>
        <v>-555</v>
      </c>
      <c r="J40" s="117" t="s">
        <v>62</v>
      </c>
      <c r="K40" s="43">
        <f>H40/H56</f>
        <v>-0.0004422897487592487</v>
      </c>
    </row>
    <row r="41" spans="1:11" ht="13.5" thickBot="1">
      <c r="A41" s="1"/>
      <c r="B41" s="120" t="s">
        <v>52</v>
      </c>
      <c r="C41" s="71">
        <f>E26</f>
        <v>25000</v>
      </c>
      <c r="D41" s="48">
        <f>D19</f>
        <v>-0.0153</v>
      </c>
      <c r="E41" s="61">
        <f t="shared" si="2"/>
        <v>-382.5</v>
      </c>
      <c r="F41" s="73">
        <f>E26</f>
        <v>25000</v>
      </c>
      <c r="G41" s="72">
        <f>E19</f>
        <v>-0.016</v>
      </c>
      <c r="H41" s="61">
        <f t="shared" si="3"/>
        <v>-400</v>
      </c>
      <c r="I41" s="40">
        <f t="shared" si="1"/>
        <v>-17.5</v>
      </c>
      <c r="J41" s="42">
        <f>I41/E41</f>
        <v>0.0457516339869281</v>
      </c>
      <c r="K41" s="43">
        <f>H41/H56</f>
        <v>-0.0003187673864931522</v>
      </c>
    </row>
    <row r="42" spans="1:11" ht="13.5" thickBot="1">
      <c r="A42" s="1"/>
      <c r="B42" s="76" t="s">
        <v>28</v>
      </c>
      <c r="C42" s="77"/>
      <c r="D42" s="76"/>
      <c r="E42" s="78">
        <f>SUM(E33:E41)</f>
        <v>-11672.32</v>
      </c>
      <c r="F42" s="77"/>
      <c r="G42" s="76"/>
      <c r="H42" s="78">
        <f>SUM(H33:H41)</f>
        <v>60926.63</v>
      </c>
      <c r="I42" s="78">
        <f>SUM(I33:I41)</f>
        <v>72598.95</v>
      </c>
      <c r="J42" s="78">
        <f>SUM(J33:J41)</f>
        <v>-2.950667264054845</v>
      </c>
      <c r="K42" s="80">
        <f>H42/H56</f>
        <v>0.048553556532338206</v>
      </c>
    </row>
    <row r="43" spans="1:11" ht="13.5" thickBot="1">
      <c r="A43" s="1"/>
      <c r="B43" s="67" t="s">
        <v>9</v>
      </c>
      <c r="C43" s="81">
        <v>25000</v>
      </c>
      <c r="D43" s="82">
        <f>D20</f>
        <v>2.147</v>
      </c>
      <c r="E43" s="61">
        <f>D43*C43</f>
        <v>53674.99999999999</v>
      </c>
      <c r="F43" s="81">
        <f>E26</f>
        <v>25000</v>
      </c>
      <c r="G43" s="82">
        <f>E20</f>
        <v>2.2115</v>
      </c>
      <c r="H43" s="61">
        <f>F43*G43</f>
        <v>55287.5</v>
      </c>
      <c r="I43" s="40">
        <f t="shared" si="1"/>
        <v>1612.5000000000073</v>
      </c>
      <c r="J43" s="42">
        <f>I43/E43</f>
        <v>0.030041918956683886</v>
      </c>
      <c r="K43" s="43">
        <f>H43/H56</f>
        <v>0.04405962970185038</v>
      </c>
    </row>
    <row r="44" spans="1:11" ht="13.5" thickBot="1">
      <c r="A44" s="1"/>
      <c r="B44" s="67" t="s">
        <v>10</v>
      </c>
      <c r="C44" s="68">
        <v>25000</v>
      </c>
      <c r="D44" s="69">
        <f>D21</f>
        <v>1.5897</v>
      </c>
      <c r="E44" s="61">
        <f>D44*C44</f>
        <v>39742.5</v>
      </c>
      <c r="F44" s="68">
        <f>E26</f>
        <v>25000</v>
      </c>
      <c r="G44" s="69">
        <f>E21</f>
        <v>1.6168</v>
      </c>
      <c r="H44" s="61">
        <f>F44*G44</f>
        <v>40420</v>
      </c>
      <c r="I44" s="40">
        <f t="shared" si="1"/>
        <v>677.5</v>
      </c>
      <c r="J44" s="42">
        <f>I44/E44</f>
        <v>0.01704724161791533</v>
      </c>
      <c r="K44" s="43">
        <f>H44/H56</f>
        <v>0.03221144440513303</v>
      </c>
    </row>
    <row r="45" spans="1:11" ht="13.5" thickBot="1">
      <c r="A45" s="1"/>
      <c r="B45" s="76" t="s">
        <v>29</v>
      </c>
      <c r="C45" s="76"/>
      <c r="D45" s="76"/>
      <c r="E45" s="78">
        <f>SUM(E43:E44)</f>
        <v>93417.5</v>
      </c>
      <c r="F45" s="76"/>
      <c r="G45" s="76"/>
      <c r="H45" s="78">
        <f>SUM(H43:H44)</f>
        <v>95707.5</v>
      </c>
      <c r="I45" s="78">
        <f>SUM(I43:I44)</f>
        <v>2290.0000000000073</v>
      </c>
      <c r="J45" s="78">
        <f>SUM(J43:J44)</f>
        <v>0.04708916057459922</v>
      </c>
      <c r="K45" s="80">
        <f>H45/H56</f>
        <v>0.07627107410698342</v>
      </c>
    </row>
    <row r="46" spans="1:11" ht="13.5" thickBot="1">
      <c r="A46" s="1"/>
      <c r="B46" s="50" t="s">
        <v>30</v>
      </c>
      <c r="C46" s="50"/>
      <c r="D46" s="50"/>
      <c r="E46" s="51">
        <f>E42+E45</f>
        <v>81745.18</v>
      </c>
      <c r="F46" s="50"/>
      <c r="G46" s="50"/>
      <c r="H46" s="51">
        <f>H42+H45</f>
        <v>156634.13</v>
      </c>
      <c r="I46" s="51">
        <f>I42+I45</f>
        <v>74888.95000000001</v>
      </c>
      <c r="J46" s="52">
        <f>J42+J45</f>
        <v>-2.9035781034802457</v>
      </c>
      <c r="K46" s="53">
        <f>H46/H56</f>
        <v>0.12482463063932162</v>
      </c>
    </row>
    <row r="47" spans="1:11" ht="13.5" thickBot="1">
      <c r="A47" s="1"/>
      <c r="B47" s="44" t="s">
        <v>11</v>
      </c>
      <c r="C47" s="81">
        <f>C30</f>
        <v>13237900</v>
      </c>
      <c r="D47" s="82">
        <f>D22</f>
        <v>0.005200000014156103</v>
      </c>
      <c r="E47" s="61">
        <f>D47*C47</f>
        <v>68837.08018739708</v>
      </c>
      <c r="F47" s="81">
        <f>C47</f>
        <v>13237900</v>
      </c>
      <c r="G47" s="82">
        <v>0.0052</v>
      </c>
      <c r="H47" s="40">
        <f>F47*G47</f>
        <v>68837.08</v>
      </c>
      <c r="I47" s="40">
        <f>H47-E47</f>
        <v>-0.00018739707593340427</v>
      </c>
      <c r="J47" s="42">
        <f>I47/E47</f>
        <v>-2.7223274930204486E-09</v>
      </c>
      <c r="K47" s="84">
        <f>H47/H56</f>
        <v>0.0548575402135501</v>
      </c>
    </row>
    <row r="48" spans="1:11" ht="13.5" thickBot="1">
      <c r="A48" s="1"/>
      <c r="B48" s="44" t="s">
        <v>13</v>
      </c>
      <c r="C48" s="68">
        <f>C30</f>
        <v>13237900</v>
      </c>
      <c r="D48" s="69">
        <f>D23</f>
        <v>0.0013000000035390258</v>
      </c>
      <c r="E48" s="61">
        <f>D48*C48</f>
        <v>17209.27004684927</v>
      </c>
      <c r="F48" s="68">
        <f>C48</f>
        <v>13237900</v>
      </c>
      <c r="G48" s="69">
        <v>0.0013</v>
      </c>
      <c r="H48" s="85">
        <f>F48*G48</f>
        <v>17209.27</v>
      </c>
      <c r="I48" s="40">
        <f>H48-E48</f>
        <v>-4.684926898335107E-05</v>
      </c>
      <c r="J48" s="42">
        <f>I48/E48</f>
        <v>-2.7223274930204486E-09</v>
      </c>
      <c r="K48" s="43">
        <f>H48/H56</f>
        <v>0.013714385053387524</v>
      </c>
    </row>
    <row r="49" spans="1:11" ht="13.5" thickBot="1">
      <c r="A49" s="1"/>
      <c r="B49" s="44" t="s">
        <v>14</v>
      </c>
      <c r="C49" s="86">
        <v>1</v>
      </c>
      <c r="D49" s="65">
        <f>D24</f>
        <v>0.25</v>
      </c>
      <c r="E49" s="61">
        <f>D49*C49</f>
        <v>0.25</v>
      </c>
      <c r="F49" s="86">
        <v>1</v>
      </c>
      <c r="G49" s="87">
        <v>0.25</v>
      </c>
      <c r="H49" s="75">
        <f>F49*G49</f>
        <v>0.25</v>
      </c>
      <c r="I49" s="40">
        <f>H49-E49</f>
        <v>0</v>
      </c>
      <c r="J49" s="42">
        <f>I49/E49</f>
        <v>0</v>
      </c>
      <c r="K49" s="43">
        <f>H49/H56</f>
        <v>1.9922961655822012E-07</v>
      </c>
    </row>
    <row r="50" spans="1:11" ht="13.5" thickBot="1">
      <c r="A50" s="1"/>
      <c r="B50" s="50" t="s">
        <v>31</v>
      </c>
      <c r="C50" s="50"/>
      <c r="D50" s="50"/>
      <c r="E50" s="51">
        <f>SUM(E47:E49)</f>
        <v>86046.60023424635</v>
      </c>
      <c r="F50" s="50"/>
      <c r="G50" s="50"/>
      <c r="H50" s="51">
        <f>H47+H48+H49</f>
        <v>86046.6</v>
      </c>
      <c r="I50" s="51">
        <f>I47+I48+I49</f>
        <v>-0.00023424634491675533</v>
      </c>
      <c r="J50" s="51">
        <f>J47+J48+J49</f>
        <v>-5.444654986040897E-09</v>
      </c>
      <c r="K50" s="53">
        <f>H50/H56</f>
        <v>0.06857212449655418</v>
      </c>
    </row>
    <row r="51" spans="1:11" ht="13.5" thickBot="1">
      <c r="A51" s="1"/>
      <c r="B51" s="88" t="s">
        <v>32</v>
      </c>
      <c r="C51" s="89">
        <v>13000000</v>
      </c>
      <c r="D51" s="90">
        <v>0.007</v>
      </c>
      <c r="E51" s="51">
        <f>C51*D51</f>
        <v>91000</v>
      </c>
      <c r="F51" s="89">
        <v>13000000</v>
      </c>
      <c r="G51" s="92">
        <v>0.007</v>
      </c>
      <c r="H51" s="51">
        <f>F51*G51</f>
        <v>91000</v>
      </c>
      <c r="I51" s="40">
        <f aca="true" t="shared" si="4" ref="I51:I56">H51-E51</f>
        <v>0</v>
      </c>
      <c r="J51" s="42">
        <f aca="true" t="shared" si="5" ref="J51:J56">I51/E51</f>
        <v>0</v>
      </c>
      <c r="K51" s="95">
        <f>H51/H56</f>
        <v>0.07251958042719213</v>
      </c>
    </row>
    <row r="52" spans="1:11" ht="13.5" thickBot="1">
      <c r="A52" s="1"/>
      <c r="B52" s="50" t="s">
        <v>33</v>
      </c>
      <c r="C52" s="50"/>
      <c r="D52" s="50"/>
      <c r="E52" s="51">
        <f>E32+E46+E50+E51</f>
        <v>1158968.9802342465</v>
      </c>
      <c r="F52" s="50"/>
      <c r="G52" s="50"/>
      <c r="H52" s="51">
        <f>H32+H46+H50+H51</f>
        <v>1233857.9300000002</v>
      </c>
      <c r="I52" s="51">
        <f t="shared" si="4"/>
        <v>74888.9497657537</v>
      </c>
      <c r="J52" s="52">
        <f t="shared" si="5"/>
        <v>0.06461687158410179</v>
      </c>
      <c r="K52" s="53">
        <f>H52/H56</f>
        <v>0.9832841691248769</v>
      </c>
    </row>
    <row r="53" spans="1:11" ht="13.5" thickBot="1">
      <c r="A53" s="1"/>
      <c r="B53" s="96" t="s">
        <v>34</v>
      </c>
      <c r="C53" s="97">
        <f>E52</f>
        <v>1158968.9802342465</v>
      </c>
      <c r="D53" s="98">
        <v>0.13</v>
      </c>
      <c r="E53" s="99">
        <f>E52*D53</f>
        <v>150665.96743045206</v>
      </c>
      <c r="F53" s="97">
        <f>H52</f>
        <v>1233857.9300000002</v>
      </c>
      <c r="G53" s="100">
        <v>0.13</v>
      </c>
      <c r="H53" s="99">
        <f>H52*G53</f>
        <v>160401.53090000004</v>
      </c>
      <c r="I53" s="51">
        <f t="shared" si="4"/>
        <v>9735.563469547982</v>
      </c>
      <c r="J53" s="52">
        <f t="shared" si="5"/>
        <v>0.06461687158410179</v>
      </c>
      <c r="K53" s="53">
        <f>H53/H56</f>
        <v>0.127826941986234</v>
      </c>
    </row>
    <row r="54" spans="1:11" ht="13.5" thickBot="1">
      <c r="A54" s="1"/>
      <c r="B54" s="50" t="s">
        <v>56</v>
      </c>
      <c r="C54" s="115"/>
      <c r="D54" s="116"/>
      <c r="E54" s="51">
        <f>E52+E53</f>
        <v>1309634.9476646986</v>
      </c>
      <c r="F54" s="115"/>
      <c r="G54" s="116"/>
      <c r="H54" s="51">
        <f>H52+H53</f>
        <v>1394259.4609000003</v>
      </c>
      <c r="I54" s="51">
        <f t="shared" si="4"/>
        <v>84624.51323530171</v>
      </c>
      <c r="J54" s="52">
        <f t="shared" si="5"/>
        <v>0.0646168715841018</v>
      </c>
      <c r="K54" s="53">
        <f>H54/H56</f>
        <v>1.1111111111111112</v>
      </c>
    </row>
    <row r="55" spans="1:11" ht="13.5" thickBot="1">
      <c r="A55" s="1"/>
      <c r="B55" s="88" t="s">
        <v>55</v>
      </c>
      <c r="C55" s="115"/>
      <c r="D55" s="100">
        <v>-0.1</v>
      </c>
      <c r="E55" s="51">
        <f>D55*E54</f>
        <v>-130963.49476646987</v>
      </c>
      <c r="F55" s="115"/>
      <c r="G55" s="116"/>
      <c r="H55" s="51">
        <f>D55*H54</f>
        <v>-139425.94609000004</v>
      </c>
      <c r="I55" s="51">
        <f t="shared" si="4"/>
        <v>-8462.451323530171</v>
      </c>
      <c r="J55" s="52">
        <f t="shared" si="5"/>
        <v>0.0646168715841018</v>
      </c>
      <c r="K55" s="53">
        <f>H55/H56</f>
        <v>-0.11111111111111112</v>
      </c>
    </row>
    <row r="56" spans="1:11" ht="13.5" thickBot="1">
      <c r="A56" s="1"/>
      <c r="B56" s="50" t="s">
        <v>35</v>
      </c>
      <c r="C56" s="1"/>
      <c r="D56" s="1"/>
      <c r="E56" s="101">
        <f>E54+E55</f>
        <v>1178671.4528982288</v>
      </c>
      <c r="F56" s="1"/>
      <c r="G56" s="1"/>
      <c r="H56" s="101">
        <f>H54+H55</f>
        <v>1254833.5148100003</v>
      </c>
      <c r="I56" s="101">
        <f t="shared" si="4"/>
        <v>76162.06191177154</v>
      </c>
      <c r="J56" s="102">
        <f t="shared" si="5"/>
        <v>0.0646168715841018</v>
      </c>
      <c r="K56" s="103">
        <f>K54+K55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H47" sqref="H47"/>
    </sheetView>
  </sheetViews>
  <sheetFormatPr defaultColWidth="9.140625" defaultRowHeight="12.75"/>
  <cols>
    <col min="2" max="2" width="82.00390625" style="0" bestFit="1" customWidth="1"/>
    <col min="3" max="3" width="8.28125" style="0" bestFit="1" customWidth="1"/>
    <col min="4" max="4" width="12.421875" style="0" bestFit="1" customWidth="1"/>
    <col min="5" max="5" width="18.57421875" style="0" bestFit="1" customWidth="1"/>
    <col min="6" max="6" width="10.421875" style="0" bestFit="1" customWidth="1"/>
    <col min="7" max="7" width="11.57421875" style="0" customWidth="1"/>
    <col min="8" max="8" width="18.421875" style="0" bestFit="1" customWidth="1"/>
    <col min="9" max="9" width="10.8515625" style="0" bestFit="1" customWidth="1"/>
    <col min="10" max="10" width="8.421875" style="0" bestFit="1" customWidth="1"/>
    <col min="11" max="11" width="9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43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6.98</v>
      </c>
      <c r="E10" s="9">
        <v>6.99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49</v>
      </c>
      <c r="C11" s="11" t="s">
        <v>6</v>
      </c>
      <c r="D11" s="12">
        <v>0.85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4" t="s">
        <v>7</v>
      </c>
      <c r="C12" s="11" t="s">
        <v>12</v>
      </c>
      <c r="D12" s="15">
        <v>0.0149</v>
      </c>
      <c r="E12" s="15">
        <v>0.0149</v>
      </c>
      <c r="F12" s="1"/>
      <c r="G12" s="1"/>
      <c r="H12" s="1"/>
      <c r="I12" s="1"/>
      <c r="J12" s="1"/>
      <c r="K12" s="1"/>
    </row>
    <row r="13" spans="1:11" ht="12.75">
      <c r="A13" s="1"/>
      <c r="B13" s="10" t="s">
        <v>60</v>
      </c>
      <c r="C13" s="11" t="s">
        <v>12</v>
      </c>
      <c r="D13" s="15">
        <v>-0.0036</v>
      </c>
      <c r="E13" s="15">
        <v>0</v>
      </c>
      <c r="F13" s="1"/>
      <c r="G13" s="1"/>
      <c r="H13" s="1"/>
      <c r="I13" s="1"/>
      <c r="J13" s="1"/>
      <c r="K13" s="1"/>
    </row>
    <row r="14" spans="1:11" ht="12.75">
      <c r="A14" s="1"/>
      <c r="B14" s="112" t="s">
        <v>61</v>
      </c>
      <c r="C14" s="11" t="s">
        <v>12</v>
      </c>
      <c r="D14" s="15">
        <v>-0.0021</v>
      </c>
      <c r="E14" s="15">
        <v>0</v>
      </c>
      <c r="F14" s="1"/>
      <c r="G14" s="1"/>
      <c r="H14" s="1"/>
      <c r="I14" s="1"/>
      <c r="J14" s="1"/>
      <c r="K14" s="1"/>
    </row>
    <row r="15" spans="1:11" ht="12.75">
      <c r="A15" s="1"/>
      <c r="B15" s="112" t="s">
        <v>64</v>
      </c>
      <c r="C15" s="114" t="s">
        <v>12</v>
      </c>
      <c r="D15" s="15">
        <v>0</v>
      </c>
      <c r="E15" s="15">
        <v>0.0001</v>
      </c>
      <c r="F15" s="1"/>
      <c r="G15" s="1"/>
      <c r="H15" s="1"/>
      <c r="I15" s="1"/>
      <c r="J15" s="1"/>
      <c r="K15" s="1"/>
    </row>
    <row r="16" spans="1:11" ht="12.75">
      <c r="A16" s="1"/>
      <c r="B16" s="112" t="s">
        <v>63</v>
      </c>
      <c r="C16" s="114" t="s">
        <v>12</v>
      </c>
      <c r="D16" s="15">
        <v>-0.0002</v>
      </c>
      <c r="E16" s="15">
        <v>-0.0002</v>
      </c>
      <c r="F16" s="1"/>
      <c r="G16" s="1"/>
      <c r="H16" s="1"/>
      <c r="I16" s="1"/>
      <c r="J16" s="1"/>
      <c r="K16" s="1"/>
    </row>
    <row r="17" spans="1:11" ht="12.75">
      <c r="A17" s="1"/>
      <c r="B17" s="14" t="s">
        <v>9</v>
      </c>
      <c r="C17" s="11" t="s">
        <v>12</v>
      </c>
      <c r="D17" s="15">
        <v>0.0046</v>
      </c>
      <c r="E17" s="15">
        <v>0.0047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10</v>
      </c>
      <c r="C18" s="11" t="s">
        <v>12</v>
      </c>
      <c r="D18" s="15">
        <v>0.0032</v>
      </c>
      <c r="E18" s="15">
        <v>0.0033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11</v>
      </c>
      <c r="C19" s="11" t="s">
        <v>12</v>
      </c>
      <c r="D19" s="15">
        <v>0.005200000014156103</v>
      </c>
      <c r="E19" s="15">
        <v>0.0052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13</v>
      </c>
      <c r="C20" s="11" t="s">
        <v>12</v>
      </c>
      <c r="D20" s="15">
        <v>0.0013000000035390258</v>
      </c>
      <c r="E20" s="15">
        <v>0.0013</v>
      </c>
      <c r="F20" s="1"/>
      <c r="G20" s="1"/>
      <c r="H20" s="1"/>
      <c r="I20" s="1"/>
      <c r="J20" s="1"/>
      <c r="K20" s="1"/>
    </row>
    <row r="21" spans="1:11" ht="13.5" thickBot="1">
      <c r="A21" s="1"/>
      <c r="B21" s="17" t="s">
        <v>14</v>
      </c>
      <c r="C21" s="18" t="s">
        <v>12</v>
      </c>
      <c r="D21" s="19">
        <v>0.25</v>
      </c>
      <c r="E21" s="19">
        <v>0.25</v>
      </c>
      <c r="F21" s="1"/>
      <c r="G21" s="1"/>
      <c r="H21" s="1"/>
      <c r="I21" s="1"/>
      <c r="J21" s="1"/>
      <c r="K21" s="1"/>
    </row>
    <row r="22" spans="1:11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9.5" thickBot="1">
      <c r="A23" s="1"/>
      <c r="B23" s="20" t="s">
        <v>15</v>
      </c>
      <c r="C23" s="21">
        <v>2000</v>
      </c>
      <c r="D23" s="22" t="s">
        <v>16</v>
      </c>
      <c r="E23" s="23">
        <v>0</v>
      </c>
      <c r="F23" s="24" t="s">
        <v>17</v>
      </c>
      <c r="G23" s="1"/>
      <c r="H23" s="25" t="s">
        <v>18</v>
      </c>
      <c r="I23" s="26">
        <v>1.0286</v>
      </c>
      <c r="J23" s="1"/>
      <c r="K23" s="1"/>
    </row>
    <row r="24" spans="1:11" ht="19.5" thickBot="1">
      <c r="A24" s="1"/>
      <c r="B24" s="20" t="s">
        <v>19</v>
      </c>
      <c r="C24" s="27">
        <v>750</v>
      </c>
      <c r="D24" s="22" t="s">
        <v>16</v>
      </c>
      <c r="E24" s="28" t="s">
        <v>20</v>
      </c>
      <c r="F24" s="29" t="s">
        <v>37</v>
      </c>
      <c r="G24" s="1"/>
      <c r="H24" s="1"/>
      <c r="I24" s="1"/>
      <c r="J24" s="1"/>
      <c r="K24" s="1"/>
    </row>
    <row r="25" spans="1:11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9" thickBot="1">
      <c r="A26" s="1"/>
      <c r="B26" s="30" t="s">
        <v>43</v>
      </c>
      <c r="C26" s="31" t="s">
        <v>21</v>
      </c>
      <c r="D26" s="32" t="s">
        <v>66</v>
      </c>
      <c r="E26" s="33" t="s">
        <v>22</v>
      </c>
      <c r="F26" s="32" t="s">
        <v>21</v>
      </c>
      <c r="G26" s="32" t="s">
        <v>67</v>
      </c>
      <c r="H26" s="33" t="s">
        <v>22</v>
      </c>
      <c r="I26" s="34" t="s">
        <v>6</v>
      </c>
      <c r="J26" s="35" t="s">
        <v>23</v>
      </c>
      <c r="K26" s="36" t="s">
        <v>24</v>
      </c>
    </row>
    <row r="27" spans="1:11" ht="12.75">
      <c r="A27" s="1"/>
      <c r="B27" s="37" t="s">
        <v>25</v>
      </c>
      <c r="C27" s="38">
        <v>750</v>
      </c>
      <c r="D27" s="39">
        <v>0.068</v>
      </c>
      <c r="E27" s="40">
        <f>C27*D27</f>
        <v>51.00000000000001</v>
      </c>
      <c r="F27" s="38">
        <v>750</v>
      </c>
      <c r="G27" s="41">
        <v>0.068</v>
      </c>
      <c r="H27" s="40">
        <f>G27*F27</f>
        <v>51.00000000000001</v>
      </c>
      <c r="I27" s="40">
        <f>H27-E27</f>
        <v>0</v>
      </c>
      <c r="J27" s="42">
        <f>I27/E27</f>
        <v>0</v>
      </c>
      <c r="K27" s="43">
        <f>H27/H50</f>
        <v>0.2133923143665048</v>
      </c>
    </row>
    <row r="28" spans="1:11" ht="13.5" thickBot="1">
      <c r="A28" s="1"/>
      <c r="B28" s="44" t="s">
        <v>26</v>
      </c>
      <c r="C28" s="45">
        <v>1308</v>
      </c>
      <c r="D28" s="46">
        <v>0.079</v>
      </c>
      <c r="E28" s="47">
        <f>C28*D28</f>
        <v>103.33200000000001</v>
      </c>
      <c r="F28" s="45">
        <v>1308</v>
      </c>
      <c r="G28" s="48">
        <v>0.079</v>
      </c>
      <c r="H28" s="47">
        <f>G28*F28</f>
        <v>103.33200000000001</v>
      </c>
      <c r="I28" s="47">
        <f>H28-E28</f>
        <v>0</v>
      </c>
      <c r="J28" s="42">
        <f>I28/E28</f>
        <v>0</v>
      </c>
      <c r="K28" s="43">
        <f>H28/H50</f>
        <v>0.43235793388469945</v>
      </c>
    </row>
    <row r="29" spans="1:11" ht="13.5" thickBot="1">
      <c r="A29" s="1"/>
      <c r="B29" s="50" t="s">
        <v>27</v>
      </c>
      <c r="C29" s="50"/>
      <c r="D29" s="50"/>
      <c r="E29" s="51">
        <f>SUM(E27:E28)</f>
        <v>154.33200000000002</v>
      </c>
      <c r="F29" s="50"/>
      <c r="G29" s="50"/>
      <c r="H29" s="51">
        <f>SUM(H27:H28)</f>
        <v>154.33200000000002</v>
      </c>
      <c r="I29" s="51">
        <f>SUM(I27:I28)</f>
        <v>0</v>
      </c>
      <c r="J29" s="51">
        <f>SUM(J27:J28)</f>
        <v>0</v>
      </c>
      <c r="K29" s="53">
        <f>H29/H50</f>
        <v>0.6457502482512043</v>
      </c>
    </row>
    <row r="30" spans="1:11" ht="13.5" thickBot="1">
      <c r="A30" s="1"/>
      <c r="B30" s="54" t="s">
        <v>5</v>
      </c>
      <c r="C30" s="55">
        <v>1</v>
      </c>
      <c r="D30" s="56">
        <f>D10</f>
        <v>6.98</v>
      </c>
      <c r="E30" s="57">
        <f aca="true" t="shared" si="0" ref="E30:E38">C30*D30</f>
        <v>6.98</v>
      </c>
      <c r="F30" s="58">
        <v>1</v>
      </c>
      <c r="G30" s="56">
        <f>E10</f>
        <v>6.99</v>
      </c>
      <c r="H30" s="57">
        <f aca="true" t="shared" si="1" ref="H30:H35">F30*G30</f>
        <v>6.99</v>
      </c>
      <c r="I30" s="57">
        <f aca="true" t="shared" si="2" ref="I30:I38">H30-E30</f>
        <v>0.009999999999999787</v>
      </c>
      <c r="J30" s="42">
        <f aca="true" t="shared" si="3" ref="J30:J38">I30/E30</f>
        <v>0.0014326647564469608</v>
      </c>
      <c r="K30" s="43">
        <f>H30/H50</f>
        <v>0.029247299557291537</v>
      </c>
    </row>
    <row r="31" spans="1:11" ht="13.5" thickBot="1">
      <c r="A31" s="1"/>
      <c r="B31" s="54" t="s">
        <v>49</v>
      </c>
      <c r="C31" s="59">
        <v>1</v>
      </c>
      <c r="D31" s="60">
        <v>0</v>
      </c>
      <c r="E31" s="57">
        <v>0.85</v>
      </c>
      <c r="F31" s="62">
        <v>1</v>
      </c>
      <c r="G31" s="60">
        <v>0</v>
      </c>
      <c r="H31" s="57">
        <f t="shared" si="1"/>
        <v>0</v>
      </c>
      <c r="I31" s="57">
        <f t="shared" si="2"/>
        <v>-0.85</v>
      </c>
      <c r="J31" s="42">
        <f t="shared" si="3"/>
        <v>-1</v>
      </c>
      <c r="K31" s="43">
        <f>H31/H50</f>
        <v>0</v>
      </c>
    </row>
    <row r="32" spans="1:11" ht="13.5" thickBot="1">
      <c r="A32" s="1"/>
      <c r="B32" s="67" t="s">
        <v>7</v>
      </c>
      <c r="C32" s="68">
        <f>C23</f>
        <v>2000</v>
      </c>
      <c r="D32" s="69">
        <v>0.0149</v>
      </c>
      <c r="E32" s="57">
        <f t="shared" si="0"/>
        <v>29.8</v>
      </c>
      <c r="F32" s="70">
        <f>C23</f>
        <v>2000</v>
      </c>
      <c r="G32" s="69">
        <v>0.0149</v>
      </c>
      <c r="H32" s="57">
        <f t="shared" si="1"/>
        <v>29.8</v>
      </c>
      <c r="I32" s="57">
        <f t="shared" si="2"/>
        <v>0</v>
      </c>
      <c r="J32" s="42">
        <f t="shared" si="3"/>
        <v>0</v>
      </c>
      <c r="K32" s="43">
        <f>H32/H50</f>
        <v>0.12468805819846748</v>
      </c>
    </row>
    <row r="33" spans="1:11" ht="13.5" thickBot="1">
      <c r="A33" s="1"/>
      <c r="B33" s="122" t="s">
        <v>74</v>
      </c>
      <c r="C33" s="71">
        <f>C23</f>
        <v>2000</v>
      </c>
      <c r="D33" s="72">
        <f>D13+D14</f>
        <v>-0.0057</v>
      </c>
      <c r="E33" s="57">
        <f t="shared" si="0"/>
        <v>-11.4</v>
      </c>
      <c r="F33" s="73">
        <f>C23</f>
        <v>2000</v>
      </c>
      <c r="G33" s="124">
        <f>E14+E13</f>
        <v>0</v>
      </c>
      <c r="H33" s="57">
        <f t="shared" si="1"/>
        <v>0</v>
      </c>
      <c r="I33" s="57">
        <f t="shared" si="2"/>
        <v>11.4</v>
      </c>
      <c r="J33" s="42">
        <f t="shared" si="3"/>
        <v>-1</v>
      </c>
      <c r="K33" s="43">
        <f>H33/H50</f>
        <v>0</v>
      </c>
    </row>
    <row r="34" spans="1:11" ht="13.5" thickBot="1">
      <c r="A34" s="1"/>
      <c r="B34" s="122" t="s">
        <v>64</v>
      </c>
      <c r="C34" s="71">
        <f>C23</f>
        <v>2000</v>
      </c>
      <c r="D34" s="72">
        <f>D15</f>
        <v>0</v>
      </c>
      <c r="E34" s="57">
        <f t="shared" si="0"/>
        <v>0</v>
      </c>
      <c r="F34" s="73">
        <f>C23</f>
        <v>2000</v>
      </c>
      <c r="G34" s="72">
        <f>E15</f>
        <v>0.0001</v>
      </c>
      <c r="H34" s="57">
        <f t="shared" si="1"/>
        <v>0.2</v>
      </c>
      <c r="I34" s="57">
        <f t="shared" si="2"/>
        <v>0.2</v>
      </c>
      <c r="J34" s="117" t="s">
        <v>62</v>
      </c>
      <c r="K34" s="43">
        <f>H34/H50</f>
        <v>0.0008368326053588422</v>
      </c>
    </row>
    <row r="35" spans="1:11" ht="13.5" thickBot="1">
      <c r="A35" s="1"/>
      <c r="B35" s="122" t="s">
        <v>63</v>
      </c>
      <c r="C35" s="71">
        <f>C23</f>
        <v>2000</v>
      </c>
      <c r="D35" s="48">
        <f>D16</f>
        <v>-0.0002</v>
      </c>
      <c r="E35" s="57">
        <f t="shared" si="0"/>
        <v>-0.4</v>
      </c>
      <c r="F35" s="73">
        <f>C23</f>
        <v>2000</v>
      </c>
      <c r="G35" s="72">
        <f>E16</f>
        <v>-0.0002</v>
      </c>
      <c r="H35" s="57">
        <f t="shared" si="1"/>
        <v>-0.4</v>
      </c>
      <c r="I35" s="57">
        <f t="shared" si="2"/>
        <v>0</v>
      </c>
      <c r="J35" s="42">
        <f t="shared" si="3"/>
        <v>0</v>
      </c>
      <c r="K35" s="43">
        <f>H35/H50</f>
        <v>-0.0016736652107176844</v>
      </c>
    </row>
    <row r="36" spans="1:11" ht="13.5" thickBot="1">
      <c r="A36" s="1"/>
      <c r="B36" s="76" t="s">
        <v>28</v>
      </c>
      <c r="C36" s="77"/>
      <c r="D36" s="76"/>
      <c r="E36" s="78">
        <f>SUM(E30:E35)</f>
        <v>25.830000000000005</v>
      </c>
      <c r="F36" s="77"/>
      <c r="G36" s="76"/>
      <c r="H36" s="78">
        <f>SUM(H30:H35)</f>
        <v>36.59</v>
      </c>
      <c r="I36" s="78">
        <f>SUM(I30:I35)</f>
        <v>10.76</v>
      </c>
      <c r="J36" s="78">
        <f>I36/E36</f>
        <v>0.41656987998451406</v>
      </c>
      <c r="K36" s="80">
        <f>H36/H50</f>
        <v>0.1530985251504002</v>
      </c>
    </row>
    <row r="37" spans="1:11" ht="13.5" thickBot="1">
      <c r="A37" s="1"/>
      <c r="B37" s="67" t="s">
        <v>9</v>
      </c>
      <c r="C37" s="81">
        <f>C23*I23</f>
        <v>2057.2</v>
      </c>
      <c r="D37" s="82">
        <f>D17</f>
        <v>0.0046</v>
      </c>
      <c r="E37" s="57">
        <f t="shared" si="0"/>
        <v>9.463119999999998</v>
      </c>
      <c r="F37" s="81">
        <f>C37</f>
        <v>2057.2</v>
      </c>
      <c r="G37" s="82">
        <f>E17</f>
        <v>0.0047</v>
      </c>
      <c r="H37" s="61">
        <f>F37*G37</f>
        <v>9.66884</v>
      </c>
      <c r="I37" s="57">
        <f t="shared" si="2"/>
        <v>0.20572000000000124</v>
      </c>
      <c r="J37" s="42">
        <f t="shared" si="3"/>
        <v>0.021739130434782743</v>
      </c>
      <c r="K37" s="43">
        <f>H37/H50</f>
        <v>0.04045600283998894</v>
      </c>
    </row>
    <row r="38" spans="1:11" ht="13.5" thickBot="1">
      <c r="A38" s="1"/>
      <c r="B38" s="67" t="s">
        <v>10</v>
      </c>
      <c r="C38" s="68">
        <f>C37</f>
        <v>2057.2</v>
      </c>
      <c r="D38" s="69">
        <f>D18</f>
        <v>0.0032</v>
      </c>
      <c r="E38" s="57">
        <f t="shared" si="0"/>
        <v>6.58304</v>
      </c>
      <c r="F38" s="68">
        <f>F37</f>
        <v>2057.2</v>
      </c>
      <c r="G38" s="69">
        <f>E18</f>
        <v>0.0033</v>
      </c>
      <c r="H38" s="83">
        <f>F38*G38</f>
        <v>6.788759999999999</v>
      </c>
      <c r="I38" s="57">
        <f t="shared" si="2"/>
        <v>0.20571999999999946</v>
      </c>
      <c r="J38" s="42">
        <f t="shared" si="3"/>
        <v>0.03124999999999992</v>
      </c>
      <c r="K38" s="43">
        <f>H38/H50</f>
        <v>0.028405278589779464</v>
      </c>
    </row>
    <row r="39" spans="1:11" ht="13.5" thickBot="1">
      <c r="A39" s="1"/>
      <c r="B39" s="76" t="s">
        <v>29</v>
      </c>
      <c r="C39" s="76"/>
      <c r="D39" s="76"/>
      <c r="E39" s="78">
        <f>SUM(E37:E38)</f>
        <v>16.046159999999997</v>
      </c>
      <c r="F39" s="76"/>
      <c r="G39" s="76"/>
      <c r="H39" s="78">
        <f>SUM(H37:H38)</f>
        <v>16.4576</v>
      </c>
      <c r="I39" s="78">
        <f>I37+I38</f>
        <v>0.4114400000000007</v>
      </c>
      <c r="J39" s="78">
        <f>J37+J38</f>
        <v>0.052989130434782664</v>
      </c>
      <c r="K39" s="80">
        <f>H39/H50</f>
        <v>0.0688612814297684</v>
      </c>
    </row>
    <row r="40" spans="1:11" ht="13.5" thickBot="1">
      <c r="A40" s="1"/>
      <c r="B40" s="50" t="s">
        <v>30</v>
      </c>
      <c r="C40" s="50"/>
      <c r="D40" s="50"/>
      <c r="E40" s="51">
        <f>E36+E39</f>
        <v>41.87616</v>
      </c>
      <c r="F40" s="50"/>
      <c r="G40" s="50"/>
      <c r="H40" s="51">
        <f>H36+H39</f>
        <v>53.0476</v>
      </c>
      <c r="I40" s="51">
        <f>I36+I39</f>
        <v>11.17144</v>
      </c>
      <c r="J40" s="52">
        <f aca="true" t="shared" si="4" ref="J40:J50">I40/E40</f>
        <v>0.26677326669876134</v>
      </c>
      <c r="K40" s="53">
        <f>H40/H50</f>
        <v>0.2219598065801686</v>
      </c>
    </row>
    <row r="41" spans="1:11" ht="13.5" thickBot="1">
      <c r="A41" s="1"/>
      <c r="B41" s="44" t="s">
        <v>11</v>
      </c>
      <c r="C41" s="81">
        <f>C37</f>
        <v>2057.2</v>
      </c>
      <c r="D41" s="82">
        <f>D19</f>
        <v>0.005200000014156103</v>
      </c>
      <c r="E41" s="40">
        <f>C41*D41</f>
        <v>10.697440029121934</v>
      </c>
      <c r="F41" s="81">
        <f>F37</f>
        <v>2057.2</v>
      </c>
      <c r="G41" s="82">
        <f>E19</f>
        <v>0.0052</v>
      </c>
      <c r="H41" s="40">
        <f>F41*G41</f>
        <v>10.697439999999999</v>
      </c>
      <c r="I41" s="57">
        <f>H41-E41</f>
        <v>-2.912193508564087E-08</v>
      </c>
      <c r="J41" s="42">
        <f t="shared" si="4"/>
        <v>-2.7223274920318722E-09</v>
      </c>
      <c r="K41" s="84">
        <f>H41/H50</f>
        <v>0.04475983292934946</v>
      </c>
    </row>
    <row r="42" spans="1:11" ht="13.5" thickBot="1">
      <c r="A42" s="1"/>
      <c r="B42" s="44" t="s">
        <v>13</v>
      </c>
      <c r="C42" s="68">
        <f>C37</f>
        <v>2057.2</v>
      </c>
      <c r="D42" s="69">
        <f>D20</f>
        <v>0.0013000000035390258</v>
      </c>
      <c r="E42" s="85">
        <f>C42*D42</f>
        <v>2.6743600072804834</v>
      </c>
      <c r="F42" s="68">
        <f>F37</f>
        <v>2057.2</v>
      </c>
      <c r="G42" s="69">
        <f>E20</f>
        <v>0.0013</v>
      </c>
      <c r="H42" s="85">
        <f>F42*G42</f>
        <v>2.6743599999999996</v>
      </c>
      <c r="I42" s="57">
        <f>H42-E42</f>
        <v>-7.280483771410218E-09</v>
      </c>
      <c r="J42" s="42">
        <f t="shared" si="4"/>
        <v>-2.7223274920318722E-09</v>
      </c>
      <c r="K42" s="43">
        <f>H42/H50</f>
        <v>0.011189958232337364</v>
      </c>
    </row>
    <row r="43" spans="1:11" ht="13.5" thickBot="1">
      <c r="A43" s="1"/>
      <c r="B43" s="44" t="s">
        <v>14</v>
      </c>
      <c r="C43" s="86">
        <v>1</v>
      </c>
      <c r="D43" s="65">
        <f>D21</f>
        <v>0.25</v>
      </c>
      <c r="E43" s="75">
        <f>C43*D43</f>
        <v>0.25</v>
      </c>
      <c r="F43" s="86">
        <v>1</v>
      </c>
      <c r="G43" s="87">
        <f>E21</f>
        <v>0.25</v>
      </c>
      <c r="H43" s="75">
        <f>F43*G43</f>
        <v>0.25</v>
      </c>
      <c r="I43" s="57">
        <f>H43-E43</f>
        <v>0</v>
      </c>
      <c r="J43" s="42">
        <f t="shared" si="4"/>
        <v>0</v>
      </c>
      <c r="K43" s="43">
        <f>H43/H50</f>
        <v>0.0010460407566985528</v>
      </c>
    </row>
    <row r="44" spans="1:11" ht="13.5" thickBot="1">
      <c r="A44" s="1"/>
      <c r="B44" s="50" t="s">
        <v>31</v>
      </c>
      <c r="C44" s="50"/>
      <c r="D44" s="50"/>
      <c r="E44" s="51">
        <f>SUM(E41:E43)</f>
        <v>13.621800036402417</v>
      </c>
      <c r="F44" s="50"/>
      <c r="G44" s="50"/>
      <c r="H44" s="51">
        <f>SUM(H41:H43)</f>
        <v>13.621799999999999</v>
      </c>
      <c r="I44" s="51">
        <f>SUM(I41:I43)</f>
        <v>-3.640241885705109E-08</v>
      </c>
      <c r="J44" s="52">
        <f t="shared" si="4"/>
        <v>-2.672364794650527E-09</v>
      </c>
      <c r="K44" s="53">
        <f>H44/H50</f>
        <v>0.05699583191838538</v>
      </c>
    </row>
    <row r="45" spans="1:11" ht="13.5" thickBot="1">
      <c r="A45" s="1"/>
      <c r="B45" s="88" t="s">
        <v>32</v>
      </c>
      <c r="C45" s="89">
        <f>C23</f>
        <v>2000</v>
      </c>
      <c r="D45" s="90">
        <v>0.007</v>
      </c>
      <c r="E45" s="91">
        <f>D45*C45</f>
        <v>14</v>
      </c>
      <c r="F45" s="89">
        <f>C23</f>
        <v>2000</v>
      </c>
      <c r="G45" s="92">
        <v>0.007</v>
      </c>
      <c r="H45" s="91">
        <f>F45*G45</f>
        <v>14</v>
      </c>
      <c r="I45" s="93">
        <f aca="true" t="shared" si="5" ref="I45:I50">H45-E45</f>
        <v>0</v>
      </c>
      <c r="J45" s="94">
        <f t="shared" si="4"/>
        <v>0</v>
      </c>
      <c r="K45" s="95">
        <f>H45/H50</f>
        <v>0.05857828237511895</v>
      </c>
    </row>
    <row r="46" spans="1:11" ht="13.5" thickBot="1">
      <c r="A46" s="1"/>
      <c r="B46" s="50" t="s">
        <v>33</v>
      </c>
      <c r="C46" s="50"/>
      <c r="D46" s="50"/>
      <c r="E46" s="51">
        <f>E45+E44+E40+E29</f>
        <v>223.82996003640244</v>
      </c>
      <c r="F46" s="50"/>
      <c r="G46" s="50"/>
      <c r="H46" s="51">
        <f>H45+H44+H40+H29</f>
        <v>235.00140000000002</v>
      </c>
      <c r="I46" s="51">
        <f t="shared" si="5"/>
        <v>11.171439963597578</v>
      </c>
      <c r="J46" s="52">
        <f t="shared" si="4"/>
        <v>0.049910387160774713</v>
      </c>
      <c r="K46" s="53">
        <f>H46/H50</f>
        <v>0.9832841691248771</v>
      </c>
    </row>
    <row r="47" spans="1:11" ht="13.5" thickBot="1">
      <c r="A47" s="1"/>
      <c r="B47" s="88" t="s">
        <v>34</v>
      </c>
      <c r="C47" s="97">
        <f>E46</f>
        <v>223.82996003640244</v>
      </c>
      <c r="D47" s="98">
        <v>0.13</v>
      </c>
      <c r="E47" s="91">
        <f>C47*D47</f>
        <v>29.097894804732316</v>
      </c>
      <c r="F47" s="97">
        <f>H46</f>
        <v>235.00140000000002</v>
      </c>
      <c r="G47" s="100">
        <v>0.13</v>
      </c>
      <c r="H47" s="91">
        <f>F47*G47</f>
        <v>30.550182000000003</v>
      </c>
      <c r="I47" s="93">
        <f t="shared" si="5"/>
        <v>1.4522871952676866</v>
      </c>
      <c r="J47" s="94">
        <f t="shared" si="4"/>
        <v>0.04991038716077477</v>
      </c>
      <c r="K47" s="95">
        <f>H47/H50</f>
        <v>0.12782694198623404</v>
      </c>
    </row>
    <row r="48" spans="1:11" ht="13.5" thickBot="1">
      <c r="A48" s="1"/>
      <c r="B48" s="50" t="s">
        <v>56</v>
      </c>
      <c r="C48" s="115"/>
      <c r="D48" s="116"/>
      <c r="E48" s="51">
        <f>E46+E47</f>
        <v>252.92785484113475</v>
      </c>
      <c r="F48" s="115"/>
      <c r="G48" s="116"/>
      <c r="H48" s="51">
        <f>H46+H47</f>
        <v>265.551582</v>
      </c>
      <c r="I48" s="51">
        <f t="shared" si="5"/>
        <v>12.62372715886525</v>
      </c>
      <c r="J48" s="52">
        <f t="shared" si="4"/>
        <v>0.049910387160774665</v>
      </c>
      <c r="K48" s="53">
        <f>H48/H50</f>
        <v>1.1111111111111112</v>
      </c>
    </row>
    <row r="49" spans="1:11" ht="13.5" thickBot="1">
      <c r="A49" s="1"/>
      <c r="B49" s="88" t="s">
        <v>55</v>
      </c>
      <c r="C49" s="115"/>
      <c r="D49" s="100">
        <v>-0.1</v>
      </c>
      <c r="E49" s="93">
        <f>D49*E48</f>
        <v>-25.292785484113477</v>
      </c>
      <c r="F49" s="115"/>
      <c r="G49" s="116"/>
      <c r="H49" s="93">
        <f>D49*H48</f>
        <v>-26.5551582</v>
      </c>
      <c r="I49" s="93">
        <f t="shared" si="5"/>
        <v>-1.2623727158865243</v>
      </c>
      <c r="J49" s="94">
        <f t="shared" si="4"/>
        <v>0.04991038716077464</v>
      </c>
      <c r="K49" s="95">
        <f>H49/H50</f>
        <v>-0.11111111111111112</v>
      </c>
    </row>
    <row r="50" spans="1:11" ht="13.5" thickBot="1">
      <c r="A50" s="1"/>
      <c r="B50" s="50" t="s">
        <v>35</v>
      </c>
      <c r="C50" s="1"/>
      <c r="D50" s="1"/>
      <c r="E50" s="101">
        <f>E48+E49</f>
        <v>227.63506935702128</v>
      </c>
      <c r="F50" s="1"/>
      <c r="G50" s="1"/>
      <c r="H50" s="101">
        <f>H48+H49</f>
        <v>238.9964238</v>
      </c>
      <c r="I50" s="101">
        <f t="shared" si="5"/>
        <v>11.361354442978723</v>
      </c>
      <c r="J50" s="102">
        <f t="shared" si="4"/>
        <v>0.04991038716077465</v>
      </c>
      <c r="K50" s="103">
        <f>K48+K49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PageLayoutView="0" workbookViewId="0" topLeftCell="A22">
      <selection activeCell="I51" sqref="I51"/>
    </sheetView>
  </sheetViews>
  <sheetFormatPr defaultColWidth="9.140625" defaultRowHeight="12.75"/>
  <cols>
    <col min="2" max="2" width="82.00390625" style="0" bestFit="1" customWidth="1"/>
    <col min="3" max="3" width="8.00390625" style="0" bestFit="1" customWidth="1"/>
    <col min="4" max="4" width="12.421875" style="0" bestFit="1" customWidth="1"/>
    <col min="5" max="5" width="18.421875" style="0" bestFit="1" customWidth="1"/>
    <col min="6" max="6" width="9.8515625" style="0" bestFit="1" customWidth="1"/>
    <col min="7" max="7" width="11.8515625" style="0" customWidth="1"/>
    <col min="8" max="8" width="18.28125" style="0" bestFit="1" customWidth="1"/>
    <col min="9" max="9" width="10.7109375" style="0" bestFit="1" customWidth="1"/>
    <col min="10" max="10" width="7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44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2.01</v>
      </c>
      <c r="E10" s="9">
        <v>2.01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49</v>
      </c>
      <c r="C11" s="11" t="s">
        <v>6</v>
      </c>
      <c r="D11" s="12">
        <v>0.01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4" t="s">
        <v>7</v>
      </c>
      <c r="C12" s="11" t="s">
        <v>40</v>
      </c>
      <c r="D12" s="15">
        <v>12.8358</v>
      </c>
      <c r="E12" s="15">
        <v>12.8589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8</v>
      </c>
      <c r="C13" s="11" t="s">
        <v>40</v>
      </c>
      <c r="D13" s="15">
        <v>0.0146</v>
      </c>
      <c r="E13" s="15">
        <v>0.0146</v>
      </c>
      <c r="F13" s="1"/>
      <c r="G13" s="1"/>
      <c r="H13" s="1"/>
      <c r="I13" s="1"/>
      <c r="J13" s="1"/>
      <c r="K13" s="1"/>
    </row>
    <row r="14" spans="1:11" ht="12.75">
      <c r="A14" s="1"/>
      <c r="B14" s="10" t="s">
        <v>60</v>
      </c>
      <c r="C14" s="11" t="s">
        <v>40</v>
      </c>
      <c r="D14" s="15">
        <v>-1.3911</v>
      </c>
      <c r="E14" s="15">
        <v>0</v>
      </c>
      <c r="F14" s="1"/>
      <c r="G14" s="1"/>
      <c r="H14" s="1"/>
      <c r="I14" s="1"/>
      <c r="J14" s="1"/>
      <c r="K14" s="1"/>
    </row>
    <row r="15" spans="1:11" ht="12.75">
      <c r="A15" s="1"/>
      <c r="B15" s="10" t="s">
        <v>61</v>
      </c>
      <c r="C15" s="114" t="s">
        <v>40</v>
      </c>
      <c r="D15" s="15">
        <v>-0.8146</v>
      </c>
      <c r="E15" s="15"/>
      <c r="F15" s="1"/>
      <c r="G15" s="1"/>
      <c r="H15" s="1"/>
      <c r="I15" s="1"/>
      <c r="J15" s="1"/>
      <c r="K15" s="1"/>
    </row>
    <row r="16" spans="1:11" ht="12.75">
      <c r="A16" s="1"/>
      <c r="B16" s="10" t="s">
        <v>64</v>
      </c>
      <c r="C16" s="114" t="s">
        <v>40</v>
      </c>
      <c r="D16" s="15">
        <v>0</v>
      </c>
      <c r="E16" s="15">
        <v>0.0217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63</v>
      </c>
      <c r="C17" s="114" t="s">
        <v>40</v>
      </c>
      <c r="D17" s="15">
        <v>-0.1429</v>
      </c>
      <c r="E17" s="15">
        <v>-0.1497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9</v>
      </c>
      <c r="C18" s="11" t="s">
        <v>40</v>
      </c>
      <c r="D18" s="15">
        <v>1.4991</v>
      </c>
      <c r="E18" s="15">
        <v>1.5441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40</v>
      </c>
      <c r="D19" s="15">
        <v>1</v>
      </c>
      <c r="E19" s="15">
        <v>1.017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0.005200000014156103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0.0013000000035390258</v>
      </c>
      <c r="E21" s="15">
        <v>0.0013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37</v>
      </c>
      <c r="D24" s="22" t="s">
        <v>16</v>
      </c>
      <c r="E24" s="105">
        <v>0.1</v>
      </c>
      <c r="F24" s="24" t="s">
        <v>17</v>
      </c>
      <c r="G24" s="1"/>
      <c r="H24" s="25" t="s">
        <v>18</v>
      </c>
      <c r="I24" s="26">
        <v>1.0286</v>
      </c>
      <c r="J24" s="1"/>
      <c r="K24" s="1"/>
    </row>
    <row r="25" spans="1:11" ht="19.5" thickBot="1">
      <c r="A25" s="1"/>
      <c r="B25" s="20" t="s">
        <v>19</v>
      </c>
      <c r="C25" s="27">
        <v>750</v>
      </c>
      <c r="D25" s="22" t="s">
        <v>16</v>
      </c>
      <c r="E25" s="28" t="s">
        <v>20</v>
      </c>
      <c r="F25" s="29">
        <v>0.5071271929824561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44</v>
      </c>
      <c r="C27" s="31" t="s">
        <v>21</v>
      </c>
      <c r="D27" s="32" t="s">
        <v>66</v>
      </c>
      <c r="E27" s="33" t="s">
        <v>22</v>
      </c>
      <c r="F27" s="32" t="s">
        <v>21</v>
      </c>
      <c r="G27" s="32" t="s">
        <v>67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3.5" thickBot="1">
      <c r="A28" s="1"/>
      <c r="B28" s="37" t="s">
        <v>25</v>
      </c>
      <c r="C28" s="38">
        <v>39</v>
      </c>
      <c r="D28" s="39">
        <v>0.068</v>
      </c>
      <c r="E28" s="40">
        <f>C28*D28</f>
        <v>2.652</v>
      </c>
      <c r="F28" s="38">
        <v>39</v>
      </c>
      <c r="G28" s="41">
        <v>0.068</v>
      </c>
      <c r="H28" s="40">
        <f>G28*F28</f>
        <v>2.652</v>
      </c>
      <c r="I28" s="40">
        <v>0</v>
      </c>
      <c r="J28" s="42">
        <v>0</v>
      </c>
      <c r="K28" s="43">
        <f>H28/H52</f>
        <v>0.3882627383613138</v>
      </c>
    </row>
    <row r="29" spans="1:11" ht="13.5" thickBot="1">
      <c r="A29" s="1"/>
      <c r="B29" s="44" t="s">
        <v>26</v>
      </c>
      <c r="C29" s="45">
        <v>0</v>
      </c>
      <c r="D29" s="46">
        <v>0.079</v>
      </c>
      <c r="E29" s="47">
        <f>C29*D29</f>
        <v>0</v>
      </c>
      <c r="F29" s="45">
        <v>0</v>
      </c>
      <c r="G29" s="48">
        <v>0.075</v>
      </c>
      <c r="H29" s="40">
        <f>G29*F29</f>
        <v>0</v>
      </c>
      <c r="I29" s="47">
        <v>0</v>
      </c>
      <c r="J29" s="49">
        <v>0</v>
      </c>
      <c r="K29" s="43">
        <f>H29/H52</f>
        <v>0</v>
      </c>
    </row>
    <row r="30" spans="1:11" ht="13.5" thickBot="1">
      <c r="A30" s="1"/>
      <c r="B30" s="50" t="s">
        <v>27</v>
      </c>
      <c r="C30" s="50"/>
      <c r="D30" s="50"/>
      <c r="E30" s="51">
        <f>SUM(E28:E29)</f>
        <v>2.652</v>
      </c>
      <c r="F30" s="50"/>
      <c r="G30" s="50"/>
      <c r="H30" s="51">
        <f>SUM(H28:H29)</f>
        <v>2.652</v>
      </c>
      <c r="I30" s="51">
        <v>0</v>
      </c>
      <c r="J30" s="52">
        <v>0</v>
      </c>
      <c r="K30" s="53">
        <f>H30/H52</f>
        <v>0.3882627383613138</v>
      </c>
    </row>
    <row r="31" spans="1:11" ht="13.5" thickBot="1">
      <c r="A31" s="1"/>
      <c r="B31" s="54" t="s">
        <v>5</v>
      </c>
      <c r="C31" s="55">
        <v>1</v>
      </c>
      <c r="D31" s="56">
        <v>1.16</v>
      </c>
      <c r="E31" s="57">
        <f>C31*D31</f>
        <v>1.16</v>
      </c>
      <c r="F31" s="58">
        <v>1</v>
      </c>
      <c r="G31" s="56">
        <v>2.01</v>
      </c>
      <c r="H31" s="57">
        <f>G31*F31</f>
        <v>2.01</v>
      </c>
      <c r="I31" s="57">
        <v>0.85</v>
      </c>
      <c r="J31" s="42">
        <v>0.7327586206896551</v>
      </c>
      <c r="K31" s="43">
        <f>H31/H52</f>
        <v>0.29427153246841653</v>
      </c>
    </row>
    <row r="32" spans="1:11" ht="13.5" thickBot="1">
      <c r="A32" s="1"/>
      <c r="B32" s="54" t="s">
        <v>49</v>
      </c>
      <c r="C32" s="59">
        <v>1</v>
      </c>
      <c r="D32" s="60">
        <v>0</v>
      </c>
      <c r="E32" s="57">
        <f aca="true" t="shared" si="0" ref="E32:E40">C32*D32</f>
        <v>0</v>
      </c>
      <c r="F32" s="62">
        <v>1</v>
      </c>
      <c r="G32" s="60">
        <v>0</v>
      </c>
      <c r="H32" s="57">
        <f aca="true" t="shared" si="1" ref="H32:H37">G32*F32</f>
        <v>0</v>
      </c>
      <c r="I32" s="63">
        <v>0</v>
      </c>
      <c r="J32" s="42">
        <v>0</v>
      </c>
      <c r="K32" s="43">
        <f>H32/H52</f>
        <v>0</v>
      </c>
    </row>
    <row r="33" spans="1:11" ht="13.5" thickBot="1">
      <c r="A33" s="1"/>
      <c r="B33" s="67" t="s">
        <v>7</v>
      </c>
      <c r="C33" s="106">
        <v>0.1</v>
      </c>
      <c r="D33" s="69">
        <v>7.3801</v>
      </c>
      <c r="E33" s="57">
        <f t="shared" si="0"/>
        <v>0.73801</v>
      </c>
      <c r="F33" s="107">
        <v>0.1</v>
      </c>
      <c r="G33" s="69">
        <v>12.8358</v>
      </c>
      <c r="H33" s="57">
        <f t="shared" si="1"/>
        <v>1.2835800000000002</v>
      </c>
      <c r="I33" s="61">
        <v>0.54</v>
      </c>
      <c r="J33" s="42">
        <v>0.7297297297297298</v>
      </c>
      <c r="K33" s="43">
        <f>H33/H52</f>
        <v>0.18792092221184586</v>
      </c>
    </row>
    <row r="34" spans="1:11" ht="13.5" thickBot="1">
      <c r="A34" s="1"/>
      <c r="B34" s="74" t="s">
        <v>8</v>
      </c>
      <c r="C34" s="108">
        <v>0.1</v>
      </c>
      <c r="D34" s="72">
        <v>0</v>
      </c>
      <c r="E34" s="57">
        <f t="shared" si="0"/>
        <v>0</v>
      </c>
      <c r="F34" s="109">
        <v>0.1</v>
      </c>
      <c r="G34" s="72">
        <v>0</v>
      </c>
      <c r="H34" s="57">
        <f t="shared" si="1"/>
        <v>0</v>
      </c>
      <c r="I34" s="61">
        <v>0</v>
      </c>
      <c r="J34" s="42">
        <v>0</v>
      </c>
      <c r="K34" s="43">
        <f>H34/H52</f>
        <v>0</v>
      </c>
    </row>
    <row r="35" spans="1:11" ht="13.5" thickBot="1">
      <c r="A35" s="1"/>
      <c r="B35" s="120" t="s">
        <v>74</v>
      </c>
      <c r="C35" s="108">
        <v>0.1</v>
      </c>
      <c r="D35" s="72">
        <v>0.0146</v>
      </c>
      <c r="E35" s="57">
        <f t="shared" si="0"/>
        <v>0.0014600000000000001</v>
      </c>
      <c r="F35" s="109">
        <v>0.1</v>
      </c>
      <c r="G35" s="72">
        <v>0.0146</v>
      </c>
      <c r="H35" s="57">
        <f t="shared" si="1"/>
        <v>0.0014600000000000001</v>
      </c>
      <c r="I35" s="61">
        <v>0</v>
      </c>
      <c r="J35" s="42">
        <v>0</v>
      </c>
      <c r="K35" s="43">
        <f>H35/H52</f>
        <v>0.00021374947134521804</v>
      </c>
    </row>
    <row r="36" spans="1:11" ht="13.5" thickBot="1">
      <c r="A36" s="1"/>
      <c r="B36" s="120" t="s">
        <v>64</v>
      </c>
      <c r="C36" s="108"/>
      <c r="D36" s="72"/>
      <c r="E36" s="57">
        <f t="shared" si="0"/>
        <v>0</v>
      </c>
      <c r="F36" s="109"/>
      <c r="G36" s="72"/>
      <c r="H36" s="57">
        <f t="shared" si="1"/>
        <v>0</v>
      </c>
      <c r="I36" s="61"/>
      <c r="J36" s="42"/>
      <c r="K36" s="43">
        <f>H36/H52</f>
        <v>0</v>
      </c>
    </row>
    <row r="37" spans="1:11" ht="13.5" thickBot="1">
      <c r="A37" s="1"/>
      <c r="B37" s="120" t="s">
        <v>63</v>
      </c>
      <c r="C37" s="108">
        <v>0.1</v>
      </c>
      <c r="D37" s="48">
        <v>-1.3911</v>
      </c>
      <c r="E37" s="57">
        <f t="shared" si="0"/>
        <v>-0.13911</v>
      </c>
      <c r="F37" s="109">
        <v>0.1</v>
      </c>
      <c r="G37" s="72">
        <v>-2.2995</v>
      </c>
      <c r="H37" s="57">
        <f t="shared" si="1"/>
        <v>-0.22995000000000002</v>
      </c>
      <c r="I37" s="61">
        <v>-0.09</v>
      </c>
      <c r="J37" s="42">
        <v>0.6428571428571428</v>
      </c>
      <c r="K37" s="43">
        <f>H37/H52</f>
        <v>-0.03366554173687184</v>
      </c>
    </row>
    <row r="38" spans="1:11" ht="13.5" thickBot="1">
      <c r="A38" s="1"/>
      <c r="B38" s="76" t="s">
        <v>28</v>
      </c>
      <c r="C38" s="77"/>
      <c r="D38" s="76"/>
      <c r="E38" s="78">
        <f>SUM(E31:E37)</f>
        <v>1.76036</v>
      </c>
      <c r="F38" s="77"/>
      <c r="G38" s="76"/>
      <c r="H38" s="78">
        <f>SUM(H31:H37)</f>
        <v>3.0650899999999996</v>
      </c>
      <c r="I38" s="78">
        <v>1.3</v>
      </c>
      <c r="J38" s="79">
        <v>0.7386363636363636</v>
      </c>
      <c r="K38" s="80">
        <f>H38/H52</f>
        <v>0.44874066241473576</v>
      </c>
    </row>
    <row r="39" spans="1:11" ht="13.5" thickBot="1">
      <c r="A39" s="1"/>
      <c r="B39" s="67" t="s">
        <v>9</v>
      </c>
      <c r="C39" s="110">
        <v>0.1</v>
      </c>
      <c r="D39" s="82">
        <f>D18</f>
        <v>1.4991</v>
      </c>
      <c r="E39" s="57">
        <f t="shared" si="0"/>
        <v>0.14991000000000002</v>
      </c>
      <c r="F39" s="110">
        <v>0.1</v>
      </c>
      <c r="G39" s="82">
        <v>1.3284</v>
      </c>
      <c r="H39" s="61">
        <f>F39*G39</f>
        <v>0.13284</v>
      </c>
      <c r="I39" s="61">
        <v>0</v>
      </c>
      <c r="J39" s="42">
        <v>0</v>
      </c>
      <c r="K39" s="43">
        <f>H39/H52</f>
        <v>0.019448273817464907</v>
      </c>
    </row>
    <row r="40" spans="1:11" ht="13.5" thickBot="1">
      <c r="A40" s="1"/>
      <c r="B40" s="67" t="s">
        <v>10</v>
      </c>
      <c r="C40" s="106">
        <v>0.1</v>
      </c>
      <c r="D40" s="69">
        <v>0.9302</v>
      </c>
      <c r="E40" s="57">
        <f t="shared" si="0"/>
        <v>0.09302</v>
      </c>
      <c r="F40" s="106">
        <v>0.1</v>
      </c>
      <c r="G40" s="69">
        <v>1.0282</v>
      </c>
      <c r="H40" s="61">
        <f>F40*G40</f>
        <v>0.10282000000000001</v>
      </c>
      <c r="I40" s="83">
        <v>0.01</v>
      </c>
      <c r="J40" s="42">
        <v>0.11111111111111122</v>
      </c>
      <c r="K40" s="43">
        <f>H40/H52</f>
        <v>0.015053233317613232</v>
      </c>
    </row>
    <row r="41" spans="1:11" ht="13.5" thickBot="1">
      <c r="A41" s="1"/>
      <c r="B41" s="76" t="s">
        <v>29</v>
      </c>
      <c r="C41" s="76"/>
      <c r="D41" s="76"/>
      <c r="E41" s="78">
        <f>SUM(E39:E40)</f>
        <v>0.24293000000000003</v>
      </c>
      <c r="F41" s="76"/>
      <c r="G41" s="76"/>
      <c r="H41" s="78">
        <f>SUM(H39:H40)</f>
        <v>0.23566000000000004</v>
      </c>
      <c r="I41" s="78">
        <v>0.01</v>
      </c>
      <c r="J41" s="79">
        <v>0.0454545454545455</v>
      </c>
      <c r="K41" s="80">
        <f>H41/H52</f>
        <v>0.03450150713507814</v>
      </c>
    </row>
    <row r="42" spans="1:11" ht="13.5" thickBot="1">
      <c r="A42" s="1"/>
      <c r="B42" s="50" t="s">
        <v>30</v>
      </c>
      <c r="C42" s="50"/>
      <c r="D42" s="50"/>
      <c r="E42" s="51">
        <f>E41+E38</f>
        <v>2.00329</v>
      </c>
      <c r="F42" s="50"/>
      <c r="G42" s="50"/>
      <c r="H42" s="51">
        <f>H41+H38</f>
        <v>3.30075</v>
      </c>
      <c r="I42" s="51">
        <v>1.31</v>
      </c>
      <c r="J42" s="52">
        <v>0.6616161616161617</v>
      </c>
      <c r="K42" s="53">
        <f>H42/H52</f>
        <v>0.4832421695498139</v>
      </c>
    </row>
    <row r="43" spans="1:11" ht="13.5" thickBot="1">
      <c r="A43" s="1"/>
      <c r="B43" s="44" t="s">
        <v>11</v>
      </c>
      <c r="C43" s="81">
        <v>39</v>
      </c>
      <c r="D43" s="82">
        <v>0.0052</v>
      </c>
      <c r="E43" s="40">
        <f>C43*D43</f>
        <v>0.20279999999999998</v>
      </c>
      <c r="F43" s="81">
        <v>39</v>
      </c>
      <c r="G43" s="82">
        <v>0.0052</v>
      </c>
      <c r="H43" s="40">
        <f>F43*G43</f>
        <v>0.20279999999999998</v>
      </c>
      <c r="I43" s="40">
        <v>0</v>
      </c>
      <c r="J43" s="42">
        <v>0</v>
      </c>
      <c r="K43" s="84">
        <f>H43/H52</f>
        <v>0.02969067999233576</v>
      </c>
    </row>
    <row r="44" spans="1:11" ht="13.5" thickBot="1">
      <c r="A44" s="1"/>
      <c r="B44" s="44" t="s">
        <v>13</v>
      </c>
      <c r="C44" s="68">
        <v>39</v>
      </c>
      <c r="D44" s="69">
        <v>0.0013</v>
      </c>
      <c r="E44" s="40">
        <f>C44*D44</f>
        <v>0.050699999999999995</v>
      </c>
      <c r="F44" s="68">
        <v>39</v>
      </c>
      <c r="G44" s="69">
        <v>0.0013</v>
      </c>
      <c r="H44" s="40">
        <f>F44*G44</f>
        <v>0.050699999999999995</v>
      </c>
      <c r="I44" s="85">
        <v>0</v>
      </c>
      <c r="J44" s="42">
        <v>0</v>
      </c>
      <c r="K44" s="43">
        <f>H44/H52</f>
        <v>0.00742266999808394</v>
      </c>
    </row>
    <row r="45" spans="1:11" ht="13.5" thickBot="1">
      <c r="A45" s="1"/>
      <c r="B45" s="44" t="s">
        <v>14</v>
      </c>
      <c r="C45" s="86">
        <v>1</v>
      </c>
      <c r="D45" s="65">
        <v>0.25</v>
      </c>
      <c r="E45" s="40">
        <f>C45*D45</f>
        <v>0.25</v>
      </c>
      <c r="F45" s="86">
        <v>1</v>
      </c>
      <c r="G45" s="87">
        <v>0.25</v>
      </c>
      <c r="H45" s="40">
        <f>F45*G45</f>
        <v>0.25</v>
      </c>
      <c r="I45" s="75">
        <v>0</v>
      </c>
      <c r="J45" s="42">
        <v>0</v>
      </c>
      <c r="K45" s="43">
        <f>H45/H52</f>
        <v>0.036600936874181166</v>
      </c>
    </row>
    <row r="46" spans="1:11" ht="13.5" thickBot="1">
      <c r="A46" s="1"/>
      <c r="B46" s="50" t="s">
        <v>31</v>
      </c>
      <c r="C46" s="50"/>
      <c r="D46" s="50"/>
      <c r="E46" s="51">
        <f>SUM(E43:E45)</f>
        <v>0.5035</v>
      </c>
      <c r="F46" s="50"/>
      <c r="G46" s="50"/>
      <c r="H46" s="51">
        <f>SUM(H43:H45)</f>
        <v>0.5035</v>
      </c>
      <c r="I46" s="51">
        <v>0</v>
      </c>
      <c r="J46" s="52">
        <v>0</v>
      </c>
      <c r="K46" s="53">
        <f>H46/H52</f>
        <v>0.07371428686460087</v>
      </c>
    </row>
    <row r="47" spans="1:11" ht="13.5" thickBot="1">
      <c r="A47" s="1"/>
      <c r="B47" s="88" t="s">
        <v>32</v>
      </c>
      <c r="C47" s="89">
        <v>37</v>
      </c>
      <c r="D47" s="90">
        <v>0.007</v>
      </c>
      <c r="E47" s="51">
        <f>D47*C47</f>
        <v>0.259</v>
      </c>
      <c r="F47" s="89">
        <v>37</v>
      </c>
      <c r="G47" s="92">
        <v>0.007</v>
      </c>
      <c r="H47" s="51">
        <v>0.26</v>
      </c>
      <c r="I47" s="51">
        <v>0</v>
      </c>
      <c r="J47" s="94">
        <v>0</v>
      </c>
      <c r="K47" s="95">
        <f>H47/H52</f>
        <v>0.03806497434914841</v>
      </c>
    </row>
    <row r="48" spans="1:11" ht="13.5" thickBot="1">
      <c r="A48" s="1"/>
      <c r="B48" s="50" t="s">
        <v>33</v>
      </c>
      <c r="C48" s="50"/>
      <c r="D48" s="50"/>
      <c r="E48" s="51">
        <f>E30+E42+E46+E47</f>
        <v>5.41779</v>
      </c>
      <c r="F48" s="50"/>
      <c r="G48" s="50"/>
      <c r="H48" s="51">
        <f>H30+H42+H46+H47</f>
        <v>6.71625</v>
      </c>
      <c r="I48" s="51">
        <f>H48-E48</f>
        <v>1.2984599999999995</v>
      </c>
      <c r="J48" s="52">
        <f>I48/E48</f>
        <v>0.23966598926868696</v>
      </c>
      <c r="K48" s="53">
        <f>H48/H52</f>
        <v>0.9832841691248769</v>
      </c>
    </row>
    <row r="49" spans="1:11" ht="13.5" thickBot="1">
      <c r="A49" s="1"/>
      <c r="B49" s="96" t="s">
        <v>34</v>
      </c>
      <c r="C49" s="97">
        <f>E48</f>
        <v>5.41779</v>
      </c>
      <c r="D49" s="98">
        <v>0.13</v>
      </c>
      <c r="E49" s="99">
        <f>E48*D49</f>
        <v>0.7043127</v>
      </c>
      <c r="F49" s="97">
        <f>H48</f>
        <v>6.71625</v>
      </c>
      <c r="G49" s="100">
        <v>0.13</v>
      </c>
      <c r="H49" s="99">
        <f>H48*G49</f>
        <v>0.8731125</v>
      </c>
      <c r="I49" s="51">
        <f>H49-E49</f>
        <v>0.16879979999999994</v>
      </c>
      <c r="J49" s="52">
        <f>I49/E49</f>
        <v>0.23966598926868696</v>
      </c>
      <c r="K49" s="53">
        <f>H49/H52</f>
        <v>0.127826941986234</v>
      </c>
    </row>
    <row r="50" spans="1:11" ht="13.5" thickBot="1">
      <c r="A50" s="1"/>
      <c r="B50" s="50" t="s">
        <v>56</v>
      </c>
      <c r="C50" s="115"/>
      <c r="D50" s="116"/>
      <c r="E50" s="51">
        <f>E48+E49</f>
        <v>6.1221027</v>
      </c>
      <c r="F50" s="115"/>
      <c r="G50" s="116"/>
      <c r="H50" s="51">
        <f>H48+H49</f>
        <v>7.5893625</v>
      </c>
      <c r="I50" s="51">
        <f>H50-E50</f>
        <v>1.4672598</v>
      </c>
      <c r="J50" s="52">
        <f>I50/E50</f>
        <v>0.239665989268687</v>
      </c>
      <c r="K50" s="53">
        <f>H50/H52</f>
        <v>1.1111111111111112</v>
      </c>
    </row>
    <row r="51" spans="1:11" ht="13.5" thickBot="1">
      <c r="A51" s="1"/>
      <c r="B51" s="88" t="s">
        <v>55</v>
      </c>
      <c r="C51" s="115"/>
      <c r="D51" s="100">
        <v>-0.1</v>
      </c>
      <c r="E51" s="51">
        <f>D51*E50</f>
        <v>-0.6122102700000001</v>
      </c>
      <c r="F51" s="115"/>
      <c r="G51" s="116"/>
      <c r="H51" s="51">
        <f>D51*H50</f>
        <v>-0.7589362500000001</v>
      </c>
      <c r="I51" s="51">
        <f>H51-E51</f>
        <v>-0.14672598000000003</v>
      </c>
      <c r="J51" s="94">
        <f>I51/E51</f>
        <v>0.23966598926868707</v>
      </c>
      <c r="K51" s="95">
        <f>H51/H52</f>
        <v>-0.11111111111111112</v>
      </c>
    </row>
    <row r="52" spans="1:11" ht="13.5" thickBot="1">
      <c r="A52" s="1"/>
      <c r="B52" s="50" t="s">
        <v>35</v>
      </c>
      <c r="C52" s="1"/>
      <c r="D52" s="1"/>
      <c r="E52" s="101">
        <f>E50+E51</f>
        <v>5.50989243</v>
      </c>
      <c r="F52" s="1"/>
      <c r="G52" s="1"/>
      <c r="H52" s="101">
        <f>H50+H51</f>
        <v>6.83042625</v>
      </c>
      <c r="I52" s="101">
        <f>H52-E52</f>
        <v>1.3205338200000005</v>
      </c>
      <c r="J52" s="102">
        <f>I52/E52</f>
        <v>0.23966598926868715</v>
      </c>
      <c r="K52" s="103">
        <f>K50+K51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&amp; North Dumfries Hydro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 Baichan</dc:creator>
  <cp:keywords/>
  <dc:description/>
  <cp:lastModifiedBy>Grant Brooker</cp:lastModifiedBy>
  <cp:lastPrinted>2011-11-04T17:35:52Z</cp:lastPrinted>
  <dcterms:created xsi:type="dcterms:W3CDTF">2010-10-29T18:03:53Z</dcterms:created>
  <dcterms:modified xsi:type="dcterms:W3CDTF">2011-11-14T21:14:27Z</dcterms:modified>
  <cp:category/>
  <cp:version/>
  <cp:contentType/>
  <cp:contentStatus/>
</cp:coreProperties>
</file>