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00" activeTab="0"/>
  </bookViews>
  <sheets>
    <sheet name="PILS 2002-2003" sheetId="1" r:id="rId1"/>
    <sheet name="PILS 2004" sheetId="2" r:id="rId2"/>
    <sheet name="PILS 2005" sheetId="3" r:id="rId3"/>
    <sheet name="PILS 2006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comments1.xml><?xml version="1.0" encoding="utf-8"?>
<comments xmlns="http://schemas.openxmlformats.org/spreadsheetml/2006/main">
  <authors>
    <author>JHoward</author>
  </authors>
  <commentList>
    <comment ref="C5" authorId="0">
      <text>
        <r>
          <rPr>
            <b/>
            <sz val="8"/>
            <rFont val="Tahoma"/>
            <family val="2"/>
          </rPr>
          <t>JHoward:</t>
        </r>
        <r>
          <rPr>
            <sz val="8"/>
            <rFont val="Tahoma"/>
            <family val="2"/>
          </rPr>
          <t xml:space="preserve">
Rates effective Mar 1/02</t>
        </r>
      </text>
    </comment>
  </commentList>
</comments>
</file>

<file path=xl/sharedStrings.xml><?xml version="1.0" encoding="utf-8"?>
<sst xmlns="http://schemas.openxmlformats.org/spreadsheetml/2006/main" count="134" uniqueCount="46">
  <si>
    <t>Residential</t>
  </si>
  <si>
    <t>GS&lt;50</t>
  </si>
  <si>
    <t>GS&gt;50</t>
  </si>
  <si>
    <t>GS&gt;50 TOU</t>
  </si>
  <si>
    <t>Sentinel Lighting</t>
  </si>
  <si>
    <t>Street Lights</t>
  </si>
  <si>
    <t>Service Charge</t>
  </si>
  <si>
    <t>2002 Volumes</t>
  </si>
  <si>
    <t>2003 Volumes</t>
  </si>
  <si>
    <t xml:space="preserve">Total PIL Proxy Adder 2001-2003 </t>
  </si>
  <si>
    <t>Total 2002 Collected</t>
  </si>
  <si>
    <t>Total 2003 Collected</t>
  </si>
  <si>
    <t>2004 PIL Proxy Adder</t>
  </si>
  <si>
    <t>Jan-Mar 2004 Volumes</t>
  </si>
  <si>
    <t>Total 2004 Collected</t>
  </si>
  <si>
    <t>2001-2002-2003 PIL Proxy Adder</t>
  </si>
  <si>
    <t>Jan-Mar 2005 Volumes</t>
  </si>
  <si>
    <t>2005 PIL Proxy Adder</t>
  </si>
  <si>
    <t>Total 2005 Collected</t>
  </si>
  <si>
    <t>Per GL</t>
  </si>
  <si>
    <t>Jan-Apr 2005 Volumes</t>
  </si>
  <si>
    <t>Total 2004 Volumes</t>
  </si>
  <si>
    <t>Apr-Dec 2005 Volumes</t>
  </si>
  <si>
    <t>Apr-Dec 2004 Volumes</t>
  </si>
  <si>
    <t>2004 PIL Collected</t>
  </si>
  <si>
    <t>2005 PIL Collected</t>
  </si>
  <si>
    <t>Total 2005 Volumes</t>
  </si>
  <si>
    <t>Total 2003 PIL Collected</t>
  </si>
  <si>
    <t>2001-2006 Overall Difference</t>
  </si>
  <si>
    <t>Variable</t>
  </si>
  <si>
    <t>Base</t>
  </si>
  <si>
    <t>RSVA/Reg Assets</t>
  </si>
  <si>
    <t>PILs</t>
  </si>
  <si>
    <t>Total Per Rate Order</t>
  </si>
  <si>
    <t>Total 2006 Collected</t>
  </si>
  <si>
    <t>PILS 2002 and 2003</t>
  </si>
  <si>
    <t xml:space="preserve">Due to the service charge adjustment in the 2004 RAM Model a spreadsheet model was used to calculate and allocate the service charge adjustment over all </t>
  </si>
  <si>
    <t>rate adjustments to determine the service charge impact</t>
  </si>
  <si>
    <t>2005 Approved Rates - Mar 1, 2005 to May 1, 2006</t>
  </si>
  <si>
    <t>2004 Approved Rates - Apr 1, 2004 to Mar 31, 2005</t>
  </si>
  <si>
    <t>2002-2003 Approved Rates - Mar 1, 2002 to Mar 31, 2004</t>
  </si>
  <si>
    <t>3rd MARR</t>
  </si>
  <si>
    <t>RSVA</t>
  </si>
  <si>
    <t>Reg Assets</t>
  </si>
  <si>
    <t>Per Rate Order</t>
  </si>
  <si>
    <t xml:space="preserve"> ORANGEVILLE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</si>
</sst>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_(* #,##0.0000_);_(* \(#,##0.0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42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2" borderId="0" xfId="0" applyFill="1" applyAlignment="1">
      <alignment/>
    </xf>
    <xf numFmtId="0" fontId="38" fillId="2" borderId="0" xfId="0" applyFont="1" applyFill="1" applyAlignment="1">
      <alignment/>
    </xf>
    <xf numFmtId="0" fontId="38" fillId="2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2" borderId="0" xfId="0" applyFont="1" applyFill="1" applyAlignment="1">
      <alignment horizontal="center" wrapText="1"/>
    </xf>
    <xf numFmtId="44" fontId="0" fillId="2" borderId="0" xfId="44" applyFont="1" applyFill="1" applyAlignment="1">
      <alignment/>
    </xf>
    <xf numFmtId="44" fontId="0" fillId="2" borderId="0" xfId="0" applyNumberFormat="1" applyFill="1" applyAlignment="1">
      <alignment/>
    </xf>
    <xf numFmtId="43" fontId="0" fillId="2" borderId="0" xfId="0" applyNumberFormat="1" applyFill="1" applyAlignment="1">
      <alignment/>
    </xf>
    <xf numFmtId="0" fontId="38" fillId="0" borderId="0" xfId="0" applyFont="1" applyAlignment="1">
      <alignment wrapText="1"/>
    </xf>
    <xf numFmtId="37" fontId="0" fillId="0" borderId="0" xfId="0" applyNumberFormat="1" applyAlignment="1">
      <alignment/>
    </xf>
    <xf numFmtId="0" fontId="38" fillId="2" borderId="0" xfId="0" applyFont="1" applyFill="1" applyAlignment="1">
      <alignment wrapText="1"/>
    </xf>
    <xf numFmtId="0" fontId="40" fillId="2" borderId="0" xfId="0" applyFont="1" applyFill="1" applyAlignment="1">
      <alignment/>
    </xf>
    <xf numFmtId="44" fontId="6" fillId="2" borderId="0" xfId="44" applyFont="1" applyFill="1" applyAlignment="1">
      <alignment/>
    </xf>
    <xf numFmtId="44" fontId="0" fillId="0" borderId="10" xfId="44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4" fontId="0" fillId="2" borderId="10" xfId="0" applyNumberFormat="1" applyFill="1" applyBorder="1" applyAlignment="1">
      <alignment/>
    </xf>
    <xf numFmtId="43" fontId="0" fillId="2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41" fillId="0" borderId="0" xfId="0" applyFont="1" applyAlignment="1">
      <alignment/>
    </xf>
    <xf numFmtId="166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left"/>
    </xf>
    <xf numFmtId="167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ling%20Data\02%20PILs%20Vari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lling%20Data\03%20PILs%20Varian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\2012%20Filing\PILS%201562\Orangeville%20Old%20Models\2001-2006%20PILs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illing%20Data\Recap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illing%20Data\2004%20Reg%20Asset%20Interest%20Improvement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illing%20Data\Recap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illing%20Data\Recap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illing%20Data\Revenue%20Allocations%202005-April%2030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02"/>
      <sheetName val="Apr 02"/>
      <sheetName val="May 02"/>
      <sheetName val="Jun 02"/>
      <sheetName val="Jul 02"/>
      <sheetName val="Aug 02"/>
      <sheetName val="Sep 02"/>
      <sheetName val="Oct 02"/>
      <sheetName val="Nov 02"/>
      <sheetName val="Dec 02"/>
      <sheetName val="Total"/>
    </sheetNames>
    <sheetDataSet>
      <sheetData sheetId="10">
        <row r="4">
          <cell r="H4">
            <v>78423.11162790698</v>
          </cell>
        </row>
        <row r="6">
          <cell r="H6">
            <v>56967228</v>
          </cell>
        </row>
        <row r="13">
          <cell r="H13">
            <v>7995.4810441267855</v>
          </cell>
        </row>
        <row r="15">
          <cell r="H15">
            <v>20460990.789473686</v>
          </cell>
        </row>
        <row r="22">
          <cell r="H22">
            <v>1164.1701876270145</v>
          </cell>
        </row>
        <row r="24">
          <cell r="H24">
            <v>188030.19294421573</v>
          </cell>
        </row>
        <row r="31">
          <cell r="H31">
            <v>27.89996692757138</v>
          </cell>
        </row>
        <row r="33">
          <cell r="H33">
            <v>38828.02372941384</v>
          </cell>
        </row>
        <row r="40">
          <cell r="H40">
            <v>1556.904761904762</v>
          </cell>
        </row>
        <row r="42">
          <cell r="H42">
            <v>274.40489350725915</v>
          </cell>
        </row>
        <row r="49">
          <cell r="H49">
            <v>22792.599999999995</v>
          </cell>
        </row>
        <row r="51">
          <cell r="H51">
            <v>3542.9890109890107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Jan 03"/>
      <sheetName val="Feb 03"/>
      <sheetName val="Mar 03"/>
      <sheetName val="Apr 03"/>
      <sheetName val="May 03"/>
      <sheetName val="Jun 03"/>
      <sheetName val="Jul 03"/>
      <sheetName val="Aug 03"/>
      <sheetName val="Sep 03"/>
      <sheetName val="Oct 03"/>
      <sheetName val="Nov 03"/>
      <sheetName val="Dec 03"/>
      <sheetName val="Total"/>
    </sheetNames>
    <sheetDataSet>
      <sheetData sheetId="13">
        <row r="4">
          <cell r="I4">
            <v>103809.65290697676</v>
          </cell>
        </row>
        <row r="6">
          <cell r="I6">
            <v>77009311</v>
          </cell>
        </row>
        <row r="13">
          <cell r="I13">
            <v>10912.088875077688</v>
          </cell>
        </row>
        <row r="15">
          <cell r="I15">
            <v>28999346.052631576</v>
          </cell>
        </row>
        <row r="22">
          <cell r="I22">
            <v>1657.958032043102</v>
          </cell>
        </row>
        <row r="24">
          <cell r="I24">
            <v>256088.6332445306</v>
          </cell>
        </row>
        <row r="31">
          <cell r="I31">
            <v>37.59943115422776</v>
          </cell>
        </row>
        <row r="33">
          <cell r="I33">
            <v>46338.36550380733</v>
          </cell>
        </row>
        <row r="40">
          <cell r="I40">
            <v>1969.4285714285716</v>
          </cell>
        </row>
        <row r="42">
          <cell r="I42">
            <v>361.19831969931465</v>
          </cell>
        </row>
        <row r="49">
          <cell r="I49">
            <v>29421.600000000002</v>
          </cell>
        </row>
        <row r="51">
          <cell r="I51">
            <v>4309.274725274726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'ville"/>
      <sheetName val="Your LDC"/>
      <sheetName val="Sheet3"/>
    </sheetNames>
    <sheetDataSet>
      <sheetData sheetId="0">
        <row r="172">
          <cell r="R172">
            <v>397946</v>
          </cell>
        </row>
        <row r="294">
          <cell r="R294">
            <v>537565</v>
          </cell>
        </row>
        <row r="417">
          <cell r="R417">
            <v>435992.99000000005</v>
          </cell>
        </row>
        <row r="551">
          <cell r="R551">
            <v>356848.3987665464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asterRC"/>
      <sheetName val="Jan04"/>
      <sheetName val="Feb04"/>
      <sheetName val="Mar04"/>
      <sheetName val="Apr04"/>
      <sheetName val="Apr04RC"/>
      <sheetName val="Tot Apr"/>
      <sheetName val="May04"/>
      <sheetName val="May04RC"/>
      <sheetName val="Tot May"/>
      <sheetName val="Jun04"/>
      <sheetName val="Jun04RC"/>
      <sheetName val="Tot Jun"/>
      <sheetName val="Total 2004 PILs Volumes"/>
      <sheetName val="Jul04"/>
      <sheetName val="Jul04RC"/>
      <sheetName val="Tot Jul"/>
      <sheetName val="Aug04"/>
      <sheetName val="Aug04RC"/>
      <sheetName val="Tot Aug"/>
      <sheetName val="Sep04"/>
      <sheetName val="Sep04RC"/>
      <sheetName val="Tot Sep"/>
      <sheetName val="Oct04RC"/>
      <sheetName val="Nov04"/>
      <sheetName val="Nov04RC"/>
      <sheetName val="Tot Nov"/>
      <sheetName val="Dec04"/>
      <sheetName val="Dec04RC"/>
      <sheetName val="Tot Dec"/>
      <sheetName val="Total Old"/>
      <sheetName val="Total New"/>
      <sheetName val="Grand Total"/>
      <sheetName val="Sheet1"/>
    </sheetNames>
    <sheetDataSet>
      <sheetData sheetId="31">
        <row r="106">
          <cell r="J106">
            <v>28202938.740000002</v>
          </cell>
          <cell r="K106">
            <v>33687.64593023256</v>
          </cell>
        </row>
        <row r="107">
          <cell r="J107">
            <v>10222206.370000001</v>
          </cell>
          <cell r="K107">
            <v>3544.632069608452</v>
          </cell>
        </row>
        <row r="108">
          <cell r="J108">
            <v>79872.6</v>
          </cell>
          <cell r="K108">
            <v>547.2597476251241</v>
          </cell>
        </row>
        <row r="109">
          <cell r="J109">
            <v>11091.68</v>
          </cell>
          <cell r="K109">
            <v>10.699803770256864</v>
          </cell>
        </row>
        <row r="110">
          <cell r="J110">
            <v>110.30000000000001</v>
          </cell>
          <cell r="K110">
            <v>596.7142857142858</v>
          </cell>
        </row>
        <row r="111">
          <cell r="J111">
            <v>1295.3000000000002</v>
          </cell>
          <cell r="K111">
            <v>8851.599999999999</v>
          </cell>
        </row>
      </sheetData>
      <sheetData sheetId="32">
        <row r="106">
          <cell r="J106">
            <v>48131007.279999994</v>
          </cell>
          <cell r="K106">
            <v>71824.11453488373</v>
          </cell>
        </row>
        <row r="107">
          <cell r="J107">
            <v>18560674.63</v>
          </cell>
          <cell r="K107">
            <v>7347.770043505285</v>
          </cell>
        </row>
        <row r="108">
          <cell r="J108">
            <v>171688.55000000002</v>
          </cell>
          <cell r="K108">
            <v>1058.333711423035</v>
          </cell>
        </row>
        <row r="109">
          <cell r="J109">
            <v>30292.81</v>
          </cell>
          <cell r="K109">
            <v>25.899627383970895</v>
          </cell>
        </row>
        <row r="110">
          <cell r="J110">
            <v>257.05</v>
          </cell>
          <cell r="K110">
            <v>1368.8809523809523</v>
          </cell>
        </row>
        <row r="111">
          <cell r="J111">
            <v>3095.02</v>
          </cell>
          <cell r="K111">
            <v>21252.399999999998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 &amp; Instructions"/>
      <sheetName val="Inputs &amp; Recovery Calculations"/>
      <sheetName val="Monthly Revenue"/>
      <sheetName val="PILS Actual Recovery Worksheet"/>
      <sheetName val="PILS Interest Improvement"/>
      <sheetName val="Reg. Asset Worksheet"/>
      <sheetName val="Reg. Asset Interest Improvement"/>
      <sheetName val="Test Vol"/>
    </sheetNames>
    <sheetDataSet>
      <sheetData sheetId="1">
        <row r="37">
          <cell r="E37">
            <v>1.6805803777061257</v>
          </cell>
        </row>
        <row r="38">
          <cell r="E38">
            <v>3.0855170044658196</v>
          </cell>
        </row>
        <row r="39">
          <cell r="E39">
            <v>18.764235264948994</v>
          </cell>
        </row>
        <row r="40">
          <cell r="E40">
            <v>125.14496129439166</v>
          </cell>
        </row>
        <row r="43">
          <cell r="E43">
            <v>0.002093620930376678</v>
          </cell>
        </row>
        <row r="44">
          <cell r="E44">
            <v>0.028868503972088604</v>
          </cell>
        </row>
        <row r="66">
          <cell r="I66">
            <v>0.0011065739290649474</v>
          </cell>
        </row>
        <row r="67">
          <cell r="I67">
            <v>0.000851152868430093</v>
          </cell>
        </row>
        <row r="68">
          <cell r="I68">
            <v>0.10330884566136278</v>
          </cell>
        </row>
        <row r="69">
          <cell r="I69">
            <v>0.13063091171879682</v>
          </cell>
        </row>
        <row r="72">
          <cell r="I72">
            <v>0.057432</v>
          </cell>
        </row>
        <row r="73">
          <cell r="I73">
            <v>0.3605485613987651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ster 2004 Rates"/>
      <sheetName val="Master 2005 rates"/>
      <sheetName val="Jan 05"/>
      <sheetName val="Feb 05"/>
      <sheetName val="Mar 05"/>
      <sheetName val="Apr 05-OLD"/>
      <sheetName val="Apr 05-NEW"/>
      <sheetName val="APR-TOTAL"/>
      <sheetName val="May-OLD"/>
      <sheetName val="May-NEW"/>
      <sheetName val="MAY-TOTAL"/>
      <sheetName val="Jun-NEW"/>
      <sheetName val="Jun-OLD"/>
      <sheetName val="JUN-TOTAL"/>
      <sheetName val="JUL-NEW"/>
      <sheetName val="AUG-NEW"/>
      <sheetName val="SEP-NEW"/>
      <sheetName val="OCT-NEW"/>
      <sheetName val="Nov- New"/>
      <sheetName val="DEC - New"/>
      <sheetName val="Total"/>
      <sheetName val="Total 2004 for PILS"/>
      <sheetName val="Total 2005 PILS"/>
    </sheetNames>
    <sheetDataSet>
      <sheetData sheetId="21">
        <row r="110">
          <cell r="J110">
            <v>29107957.73</v>
          </cell>
          <cell r="K110">
            <v>34677.1215116279</v>
          </cell>
        </row>
        <row r="111">
          <cell r="J111">
            <v>11499203.549999999</v>
          </cell>
          <cell r="K111">
            <v>3664.0820385332504</v>
          </cell>
        </row>
        <row r="112">
          <cell r="J112">
            <v>76508.16</v>
          </cell>
          <cell r="K112">
            <v>466.49761330875754</v>
          </cell>
        </row>
        <row r="113">
          <cell r="J113">
            <v>11246.380000000001</v>
          </cell>
          <cell r="K113">
            <v>10.599607540513725</v>
          </cell>
        </row>
        <row r="114">
          <cell r="J114">
            <v>109.25999999999999</v>
          </cell>
          <cell r="K114">
            <v>573.452380952381</v>
          </cell>
        </row>
        <row r="115">
          <cell r="J115">
            <v>1308.69</v>
          </cell>
          <cell r="K115">
            <v>8875.599999999999</v>
          </cell>
        </row>
      </sheetData>
      <sheetData sheetId="22">
        <row r="110">
          <cell r="J110">
            <v>52236771.42</v>
          </cell>
        </row>
        <row r="111">
          <cell r="J111">
            <v>21372774.73</v>
          </cell>
        </row>
        <row r="112">
          <cell r="J112">
            <v>172882.21</v>
          </cell>
        </row>
        <row r="113">
          <cell r="J113">
            <v>31768.41</v>
          </cell>
        </row>
        <row r="114">
          <cell r="J114">
            <v>258.78000000000003</v>
          </cell>
        </row>
        <row r="115">
          <cell r="J115">
            <v>3121.52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Old Rates"/>
      <sheetName val="Master New Rates"/>
      <sheetName val="Jan 06"/>
      <sheetName val="Feb 06"/>
      <sheetName val="Mar 06"/>
      <sheetName val="Apr 06"/>
      <sheetName val="May 06 OLD"/>
      <sheetName val="May 06 NEW"/>
      <sheetName val="May 06 Total"/>
      <sheetName val="Jun 06 Old"/>
      <sheetName val="Jun 06 New"/>
      <sheetName val="Jun 06 Total"/>
      <sheetName val="Jan-Jun PILs Calc"/>
      <sheetName val="Jul 06 Old"/>
      <sheetName val="Jul 06 New"/>
      <sheetName val="Jul 06 Total"/>
      <sheetName val="Aug 06 Old"/>
      <sheetName val="Aug 06 New"/>
      <sheetName val="Aug 06 Total"/>
      <sheetName val="Sep 06 old"/>
      <sheetName val="Sep 06 New"/>
      <sheetName val="Sep 06 Total"/>
      <sheetName val="Oct 06 Old"/>
      <sheetName val="Oct 06 New"/>
      <sheetName val="Oct 06 Total"/>
      <sheetName val="Nov 06 Old"/>
      <sheetName val="Nov 06 New"/>
      <sheetName val="Nov 06 Total"/>
      <sheetName val="Dec 06 Old"/>
      <sheetName val="Dec 06 New"/>
      <sheetName val="Dec 06 Total"/>
      <sheetName val="2006 Total"/>
    </sheetNames>
    <sheetDataSet>
      <sheetData sheetId="12">
        <row r="140">
          <cell r="I140">
            <v>34811429.480000004</v>
          </cell>
        </row>
        <row r="141">
          <cell r="I141">
            <v>13467007.479999999</v>
          </cell>
        </row>
        <row r="142">
          <cell r="I142">
            <v>97994.33000000002</v>
          </cell>
        </row>
        <row r="143">
          <cell r="I143">
            <v>15003.92</v>
          </cell>
        </row>
        <row r="144">
          <cell r="I144">
            <v>141.45</v>
          </cell>
        </row>
        <row r="145">
          <cell r="I145">
            <v>1668.37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Billed Revenue (NEW RATES)"/>
      <sheetName val="Reg Asset Rev Share"/>
      <sheetName val="Carrying Charges"/>
    </sheetNames>
    <sheetDataSet>
      <sheetData sheetId="2">
        <row r="30">
          <cell r="R30">
            <v>147524.05565752354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6.00390625" style="0" bestFit="1" customWidth="1"/>
    <col min="2" max="2" width="11.00390625" style="0" customWidth="1"/>
    <col min="3" max="3" width="16.8515625" style="0" customWidth="1"/>
    <col min="4" max="4" width="12.421875" style="0" customWidth="1"/>
    <col min="5" max="5" width="13.421875" style="0" bestFit="1" customWidth="1"/>
    <col min="6" max="6" width="12.8515625" style="0" customWidth="1"/>
    <col min="7" max="7" width="14.28125" style="0" bestFit="1" customWidth="1"/>
    <col min="8" max="8" width="13.7109375" style="0" customWidth="1"/>
    <col min="15" max="15" width="15.8515625" style="0" customWidth="1"/>
  </cols>
  <sheetData>
    <row r="1" ht="21">
      <c r="D1" s="41" t="s">
        <v>45</v>
      </c>
    </row>
    <row r="3" ht="15">
      <c r="D3" s="8" t="s">
        <v>35</v>
      </c>
    </row>
    <row r="5" spans="2:8" ht="75">
      <c r="B5" s="13">
        <v>2001</v>
      </c>
      <c r="C5" s="13">
        <v>2002</v>
      </c>
      <c r="D5" s="14" t="s">
        <v>9</v>
      </c>
      <c r="E5" s="13" t="s">
        <v>7</v>
      </c>
      <c r="F5" s="14" t="s">
        <v>10</v>
      </c>
      <c r="G5" s="13" t="s">
        <v>8</v>
      </c>
      <c r="H5" s="14" t="s">
        <v>11</v>
      </c>
    </row>
    <row r="6" spans="2:8" ht="15">
      <c r="B6" s="12"/>
      <c r="C6" s="12"/>
      <c r="D6" s="11"/>
      <c r="E6" s="12"/>
      <c r="F6" s="11"/>
      <c r="G6" s="12"/>
      <c r="H6" s="11"/>
    </row>
    <row r="7" spans="1:8" ht="15">
      <c r="A7" s="1" t="s">
        <v>6</v>
      </c>
      <c r="D7" s="10"/>
      <c r="F7" s="9"/>
      <c r="H7" s="9"/>
    </row>
    <row r="8" spans="1:8" ht="15">
      <c r="A8" t="s">
        <v>0</v>
      </c>
      <c r="B8">
        <v>0.5853</v>
      </c>
      <c r="C8">
        <v>1.5989</v>
      </c>
      <c r="D8" s="10">
        <f aca="true" t="shared" si="0" ref="D8:D13">SUM(B8:C8)</f>
        <v>2.1842</v>
      </c>
      <c r="E8" s="2">
        <f>'[1]Total'!$H$4</f>
        <v>78423.11162790698</v>
      </c>
      <c r="F8" s="15">
        <f aca="true" t="shared" si="1" ref="F8:F13">E8*D8</f>
        <v>171291.76041767444</v>
      </c>
      <c r="G8" s="2">
        <f>'[2]Total'!$I$4</f>
        <v>103809.65290697676</v>
      </c>
      <c r="H8" s="15">
        <f aca="true" t="shared" si="2" ref="H8:H13">G8*D8</f>
        <v>226741.04387941863</v>
      </c>
    </row>
    <row r="9" spans="1:8" ht="15">
      <c r="A9" t="s">
        <v>1</v>
      </c>
      <c r="B9">
        <v>1.1777</v>
      </c>
      <c r="C9">
        <v>3.2176</v>
      </c>
      <c r="D9" s="10">
        <f t="shared" si="0"/>
        <v>4.3953</v>
      </c>
      <c r="E9" s="5">
        <f>'[1]Total'!$H$13</f>
        <v>7995.4810441267855</v>
      </c>
      <c r="F9" s="15">
        <f t="shared" si="1"/>
        <v>35142.537833250455</v>
      </c>
      <c r="G9" s="2">
        <f>'[2]Total'!$I$13</f>
        <v>10912.088875077688</v>
      </c>
      <c r="H9" s="15">
        <f t="shared" si="2"/>
        <v>47961.904232628964</v>
      </c>
    </row>
    <row r="10" spans="1:8" ht="15">
      <c r="A10" t="s">
        <v>2</v>
      </c>
      <c r="B10">
        <v>10.9061</v>
      </c>
      <c r="C10">
        <v>29.79</v>
      </c>
      <c r="D10" s="10">
        <f t="shared" si="0"/>
        <v>40.6961</v>
      </c>
      <c r="E10" s="2">
        <f>'[1]Total'!$H$22</f>
        <v>1164.1701876270145</v>
      </c>
      <c r="F10" s="15">
        <f t="shared" si="1"/>
        <v>47377.18637268774</v>
      </c>
      <c r="G10" s="2">
        <f>'[2]Total'!$I$22</f>
        <v>1657.958032043102</v>
      </c>
      <c r="H10" s="15">
        <f t="shared" si="2"/>
        <v>67472.42586782928</v>
      </c>
    </row>
    <row r="11" spans="1:8" ht="15">
      <c r="A11" t="s">
        <v>3</v>
      </c>
      <c r="B11">
        <v>82.9929</v>
      </c>
      <c r="C11">
        <v>226.7407</v>
      </c>
      <c r="D11" s="10">
        <f t="shared" si="0"/>
        <v>309.7336</v>
      </c>
      <c r="E11" s="2">
        <f>'[1]Total'!$H$31</f>
        <v>27.89996692757138</v>
      </c>
      <c r="F11" s="15">
        <f t="shared" si="1"/>
        <v>8641.557196357624</v>
      </c>
      <c r="G11" s="2">
        <f>'[2]Total'!$I$31</f>
        <v>37.59943115422776</v>
      </c>
      <c r="H11" s="15">
        <f t="shared" si="2"/>
        <v>11645.80716935112</v>
      </c>
    </row>
    <row r="12" spans="1:8" ht="15">
      <c r="A12" t="s">
        <v>4</v>
      </c>
      <c r="B12">
        <v>0.0137</v>
      </c>
      <c r="C12">
        <v>0.0375</v>
      </c>
      <c r="D12" s="10">
        <f t="shared" si="0"/>
        <v>0.051199999999999996</v>
      </c>
      <c r="E12" s="2">
        <f>'[1]Total'!$H$40</f>
        <v>1556.904761904762</v>
      </c>
      <c r="F12" s="15">
        <f t="shared" si="1"/>
        <v>79.7135238095238</v>
      </c>
      <c r="G12" s="2">
        <f>'[2]Total'!$I$40</f>
        <v>1969.4285714285716</v>
      </c>
      <c r="H12" s="15">
        <f t="shared" si="2"/>
        <v>100.83474285714286</v>
      </c>
    </row>
    <row r="13" spans="1:8" ht="15">
      <c r="A13" t="s">
        <v>5</v>
      </c>
      <c r="B13">
        <v>0.0016</v>
      </c>
      <c r="C13">
        <v>0.0044</v>
      </c>
      <c r="D13" s="10">
        <f t="shared" si="0"/>
        <v>0.006</v>
      </c>
      <c r="E13" s="2">
        <f>'[1]Total'!$H$49</f>
        <v>22792.599999999995</v>
      </c>
      <c r="F13" s="15">
        <f t="shared" si="1"/>
        <v>136.75559999999996</v>
      </c>
      <c r="G13" s="2">
        <f>'[2]Total'!$I$49</f>
        <v>29421.600000000002</v>
      </c>
      <c r="H13" s="15">
        <f t="shared" si="2"/>
        <v>176.52960000000002</v>
      </c>
    </row>
    <row r="14" spans="4:8" ht="15">
      <c r="D14" s="10"/>
      <c r="F14" s="15"/>
      <c r="H14" s="9"/>
    </row>
    <row r="15" spans="1:8" ht="15">
      <c r="A15" s="1" t="s">
        <v>29</v>
      </c>
      <c r="D15" s="10"/>
      <c r="F15" s="15"/>
      <c r="H15" s="9"/>
    </row>
    <row r="16" spans="1:8" ht="15">
      <c r="A16" t="s">
        <v>0</v>
      </c>
      <c r="B16">
        <v>0.000342</v>
      </c>
      <c r="C16">
        <v>0.000933</v>
      </c>
      <c r="D16" s="10">
        <f aca="true" t="shared" si="3" ref="D16:D21">SUM(B16:C16)</f>
        <v>0.001275</v>
      </c>
      <c r="E16" s="2">
        <f>'[1]Total'!$H$6</f>
        <v>56967228</v>
      </c>
      <c r="F16" s="15">
        <f aca="true" t="shared" si="4" ref="F16:F21">E16*D16</f>
        <v>72633.2157</v>
      </c>
      <c r="G16" s="2">
        <f>'[2]Total'!$I$6</f>
        <v>77009311</v>
      </c>
      <c r="H16" s="17">
        <f aca="true" t="shared" si="5" ref="H16:H21">G16*D16</f>
        <v>98186.87152500001</v>
      </c>
    </row>
    <row r="17" spans="1:8" ht="15">
      <c r="A17" t="s">
        <v>1</v>
      </c>
      <c r="B17">
        <v>0.000251</v>
      </c>
      <c r="C17">
        <v>0.000685</v>
      </c>
      <c r="D17" s="10">
        <f t="shared" si="3"/>
        <v>0.000936</v>
      </c>
      <c r="E17" s="2">
        <f>'[1]Total'!$H$15</f>
        <v>20460990.789473686</v>
      </c>
      <c r="F17" s="15">
        <f t="shared" si="4"/>
        <v>19151.48737894737</v>
      </c>
      <c r="G17" s="2">
        <f>'[2]Total'!$I$15</f>
        <v>28999346.052631576</v>
      </c>
      <c r="H17" s="17">
        <f t="shared" si="5"/>
        <v>27143.387905263153</v>
      </c>
    </row>
    <row r="18" spans="1:8" ht="15">
      <c r="A18" t="s">
        <v>2</v>
      </c>
      <c r="B18">
        <v>0.051377</v>
      </c>
      <c r="C18">
        <v>0.140364</v>
      </c>
      <c r="D18" s="10">
        <f t="shared" si="3"/>
        <v>0.191741</v>
      </c>
      <c r="E18" s="2">
        <f>'[1]Total'!$H$24</f>
        <v>188030.19294421573</v>
      </c>
      <c r="F18" s="15">
        <f t="shared" si="4"/>
        <v>36053.097225316866</v>
      </c>
      <c r="G18" s="2">
        <f>'[2]Total'!$I$24</f>
        <v>256088.6332445306</v>
      </c>
      <c r="H18" s="17">
        <f t="shared" si="5"/>
        <v>49102.69062693954</v>
      </c>
    </row>
    <row r="19" spans="1:8" ht="15">
      <c r="A19" t="s">
        <v>3</v>
      </c>
      <c r="B19">
        <v>0.042095</v>
      </c>
      <c r="C19">
        <v>0.115004</v>
      </c>
      <c r="D19" s="10">
        <f t="shared" si="3"/>
        <v>0.157099</v>
      </c>
      <c r="E19" s="2">
        <f>'[1]Total'!$H$33</f>
        <v>38828.02372941384</v>
      </c>
      <c r="F19" s="15">
        <f t="shared" si="4"/>
        <v>6099.843699867185</v>
      </c>
      <c r="G19" s="2">
        <f>'[2]Total'!$I$33</f>
        <v>46338.36550380733</v>
      </c>
      <c r="H19" s="17">
        <f t="shared" si="5"/>
        <v>7279.710882282627</v>
      </c>
    </row>
    <row r="20" spans="1:8" ht="15">
      <c r="A20" t="s">
        <v>4</v>
      </c>
      <c r="B20">
        <v>0.04883</v>
      </c>
      <c r="C20">
        <v>0.133405</v>
      </c>
      <c r="D20" s="10">
        <f t="shared" si="3"/>
        <v>0.18223499999999998</v>
      </c>
      <c r="E20" s="2">
        <f>'[1]Total'!$H$42</f>
        <v>274.40489350725915</v>
      </c>
      <c r="F20" s="15">
        <f t="shared" si="4"/>
        <v>50.006175768295364</v>
      </c>
      <c r="G20" s="2">
        <f>'[2]Total'!$I$42</f>
        <v>361.19831969931465</v>
      </c>
      <c r="H20" s="17">
        <f t="shared" si="5"/>
        <v>65.8229757904046</v>
      </c>
    </row>
    <row r="21" spans="1:8" ht="15">
      <c r="A21" t="s">
        <v>5</v>
      </c>
      <c r="B21">
        <v>0.006919</v>
      </c>
      <c r="C21">
        <v>0.018902</v>
      </c>
      <c r="D21" s="10">
        <f t="shared" si="3"/>
        <v>0.025820999999999997</v>
      </c>
      <c r="E21" s="2">
        <f>'[1]Total'!$H$51</f>
        <v>3542.9890109890107</v>
      </c>
      <c r="F21" s="15">
        <f t="shared" si="4"/>
        <v>91.48351925274723</v>
      </c>
      <c r="G21" s="2">
        <f>'[2]Total'!$I$51</f>
        <v>4309.274725274726</v>
      </c>
      <c r="H21" s="17">
        <f t="shared" si="5"/>
        <v>111.26978268131869</v>
      </c>
    </row>
    <row r="22" spans="4:15" ht="15.75" thickBot="1">
      <c r="D22" s="9"/>
      <c r="F22" s="28">
        <f>SUM(F8:F21)</f>
        <v>396748.64464293217</v>
      </c>
      <c r="H22" s="28">
        <f>SUM(H8:H21)</f>
        <v>535988.2991900423</v>
      </c>
      <c r="O22" s="3"/>
    </row>
    <row r="23" spans="6:15" ht="15.75" thickTop="1">
      <c r="F23" s="25"/>
      <c r="G23" s="26"/>
      <c r="H23" s="25"/>
      <c r="O23" s="3"/>
    </row>
    <row r="24" spans="5:8" ht="15.75" thickBot="1">
      <c r="E24" t="s">
        <v>19</v>
      </c>
      <c r="F24" s="23">
        <f>'[3]O''ville'!$R$172</f>
        <v>397946</v>
      </c>
      <c r="G24" t="s">
        <v>19</v>
      </c>
      <c r="H24" s="24">
        <f>'[3]O''ville'!$R$294</f>
        <v>537565</v>
      </c>
    </row>
    <row r="25" spans="6:8" ht="15.75" thickTop="1">
      <c r="F25" s="3">
        <f>F22-F24</f>
        <v>-1197.3553570678341</v>
      </c>
      <c r="H25" s="3">
        <f>H22-H24</f>
        <v>-1576.7008099576924</v>
      </c>
    </row>
    <row r="27" ht="15">
      <c r="A27" s="34" t="s">
        <v>40</v>
      </c>
    </row>
    <row r="29" spans="1:4" ht="15">
      <c r="A29" s="1" t="s">
        <v>6</v>
      </c>
      <c r="B29" s="7" t="s">
        <v>30</v>
      </c>
      <c r="C29" s="7" t="s">
        <v>32</v>
      </c>
      <c r="D29" s="37" t="s">
        <v>33</v>
      </c>
    </row>
    <row r="30" spans="1:4" ht="15">
      <c r="A30" t="s">
        <v>0</v>
      </c>
      <c r="B30" s="39">
        <v>15.0144</v>
      </c>
      <c r="C30" s="35">
        <f>D8</f>
        <v>2.1842</v>
      </c>
      <c r="D30" s="36">
        <f aca="true" t="shared" si="6" ref="D30:D35">SUM(B30:C30)</f>
        <v>17.1986</v>
      </c>
    </row>
    <row r="31" spans="1:6" ht="15">
      <c r="A31" t="s">
        <v>1</v>
      </c>
      <c r="B31" s="39">
        <v>27.7877</v>
      </c>
      <c r="C31" s="35">
        <f>D9</f>
        <v>4.3953</v>
      </c>
      <c r="D31" s="36">
        <f t="shared" si="6"/>
        <v>32.183</v>
      </c>
      <c r="F31" s="5"/>
    </row>
    <row r="32" spans="1:4" ht="15">
      <c r="A32" t="s">
        <v>2</v>
      </c>
      <c r="B32" s="39">
        <v>170.88294</v>
      </c>
      <c r="C32" s="35">
        <f>D10</f>
        <v>40.6961</v>
      </c>
      <c r="D32" s="36">
        <f t="shared" si="6"/>
        <v>211.57904</v>
      </c>
    </row>
    <row r="33" spans="1:4" ht="15">
      <c r="A33" t="s">
        <v>3</v>
      </c>
      <c r="B33" s="39">
        <v>1958.0139</v>
      </c>
      <c r="C33" s="35">
        <f>D11</f>
        <v>309.7336</v>
      </c>
      <c r="D33" s="36">
        <f t="shared" si="6"/>
        <v>2267.7475</v>
      </c>
    </row>
    <row r="34" spans="1:4" ht="15">
      <c r="A34" t="s">
        <v>4</v>
      </c>
      <c r="B34">
        <v>0.37</v>
      </c>
      <c r="C34" s="35">
        <f>D12</f>
        <v>0.051199999999999996</v>
      </c>
      <c r="D34" s="36">
        <f t="shared" si="6"/>
        <v>0.4212</v>
      </c>
    </row>
    <row r="35" spans="1:4" ht="15">
      <c r="A35" t="s">
        <v>5</v>
      </c>
      <c r="B35">
        <v>0.04</v>
      </c>
      <c r="C35" s="35">
        <f>D13</f>
        <v>0.006</v>
      </c>
      <c r="D35" s="36">
        <f t="shared" si="6"/>
        <v>0.046</v>
      </c>
    </row>
    <row r="37" ht="15">
      <c r="A37" s="1" t="s">
        <v>29</v>
      </c>
    </row>
    <row r="38" spans="1:4" ht="15">
      <c r="A38" t="s">
        <v>0</v>
      </c>
      <c r="B38">
        <v>0.0087</v>
      </c>
      <c r="C38" s="30">
        <f>D16</f>
        <v>0.001275</v>
      </c>
      <c r="D38" s="38">
        <f aca="true" t="shared" si="7" ref="D38:D43">SUM(B38:C38)</f>
        <v>0.009975</v>
      </c>
    </row>
    <row r="39" spans="1:4" ht="15">
      <c r="A39" t="s">
        <v>1</v>
      </c>
      <c r="B39">
        <v>0.0067</v>
      </c>
      <c r="C39" s="30">
        <f>D17</f>
        <v>0.000936</v>
      </c>
      <c r="D39" s="38">
        <f t="shared" si="7"/>
        <v>0.007636</v>
      </c>
    </row>
    <row r="40" spans="1:4" ht="15">
      <c r="A40" t="s">
        <v>2</v>
      </c>
      <c r="B40">
        <v>1.047</v>
      </c>
      <c r="C40" s="30">
        <f>D18</f>
        <v>0.191741</v>
      </c>
      <c r="D40" s="38">
        <f t="shared" si="7"/>
        <v>1.2387409999999999</v>
      </c>
    </row>
    <row r="41" spans="1:4" ht="15">
      <c r="A41" t="s">
        <v>3</v>
      </c>
      <c r="B41">
        <v>0.97229</v>
      </c>
      <c r="C41" s="30">
        <f>D19</f>
        <v>0.157099</v>
      </c>
      <c r="D41" s="38">
        <f t="shared" si="7"/>
        <v>1.129389</v>
      </c>
    </row>
    <row r="42" spans="1:4" ht="15">
      <c r="A42" t="s">
        <v>4</v>
      </c>
      <c r="B42">
        <v>1.1747</v>
      </c>
      <c r="C42" s="30">
        <f>D20</f>
        <v>0.18223499999999998</v>
      </c>
      <c r="D42" s="38">
        <f t="shared" si="7"/>
        <v>1.356935</v>
      </c>
    </row>
    <row r="43" spans="1:4" ht="15">
      <c r="A43" t="s">
        <v>5</v>
      </c>
      <c r="B43" s="35">
        <v>0.20163374412154444</v>
      </c>
      <c r="C43" s="30">
        <f>D21</f>
        <v>0.025820999999999997</v>
      </c>
      <c r="D43" s="38">
        <f t="shared" si="7"/>
        <v>0.22745474412154443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1" sqref="A1:I42"/>
    </sheetView>
  </sheetViews>
  <sheetFormatPr defaultColWidth="9.140625" defaultRowHeight="15"/>
  <cols>
    <col min="1" max="1" width="16.00390625" style="0" bestFit="1" customWidth="1"/>
    <col min="2" max="4" width="16.00390625" style="0" customWidth="1"/>
    <col min="5" max="5" width="12.7109375" style="0" customWidth="1"/>
    <col min="6" max="6" width="15.28125" style="0" customWidth="1"/>
    <col min="7" max="7" width="15.28125" style="0" bestFit="1" customWidth="1"/>
    <col min="8" max="8" width="15.28125" style="0" customWidth="1"/>
    <col min="9" max="9" width="14.28125" style="0" customWidth="1"/>
  </cols>
  <sheetData>
    <row r="1" spans="2:9" ht="30">
      <c r="B1" s="18" t="s">
        <v>15</v>
      </c>
      <c r="C1" s="18" t="s">
        <v>13</v>
      </c>
      <c r="D1" s="20" t="s">
        <v>27</v>
      </c>
      <c r="E1" s="13" t="s">
        <v>12</v>
      </c>
      <c r="F1" s="13" t="s">
        <v>23</v>
      </c>
      <c r="G1" s="14" t="s">
        <v>24</v>
      </c>
      <c r="H1" s="13" t="s">
        <v>21</v>
      </c>
      <c r="I1" s="14" t="s">
        <v>14</v>
      </c>
    </row>
    <row r="2" spans="4:9" ht="15">
      <c r="D2" s="9"/>
      <c r="E2" s="7"/>
      <c r="F2" s="7"/>
      <c r="G2" s="9"/>
      <c r="H2" s="7"/>
      <c r="I2" s="9"/>
    </row>
    <row r="3" spans="3:9" ht="15">
      <c r="C3" s="8"/>
      <c r="D3" s="9"/>
      <c r="E3" s="7"/>
      <c r="F3" s="7"/>
      <c r="G3" s="9"/>
      <c r="H3" s="7"/>
      <c r="I3" s="9"/>
    </row>
    <row r="4" spans="1:9" ht="15">
      <c r="A4" s="1" t="s">
        <v>6</v>
      </c>
      <c r="B4" s="1"/>
      <c r="D4" s="9"/>
      <c r="E4" s="7"/>
      <c r="F4" s="7"/>
      <c r="G4" s="9"/>
      <c r="H4" s="7"/>
      <c r="I4" s="9"/>
    </row>
    <row r="5" spans="1:9" ht="15">
      <c r="A5" t="s">
        <v>0</v>
      </c>
      <c r="B5">
        <f>'PILS 2002-2003'!D8</f>
        <v>2.1842</v>
      </c>
      <c r="C5" s="5">
        <f>'[4]Total Old'!K106</f>
        <v>33687.64593023256</v>
      </c>
      <c r="D5" s="15">
        <f>B5*C5</f>
        <v>73580.55624081397</v>
      </c>
      <c r="E5" s="31">
        <f>'[5]Inputs &amp; Recovery Calculations'!E37</f>
        <v>1.6805803777061257</v>
      </c>
      <c r="F5" s="32">
        <f>'[4]Total New'!K106</f>
        <v>71824.11453488373</v>
      </c>
      <c r="G5" s="17">
        <f>E5*F5</f>
        <v>120706.19753344293</v>
      </c>
      <c r="H5" s="2">
        <f aca="true" t="shared" si="0" ref="H5:H10">C5+F5</f>
        <v>105511.7604651163</v>
      </c>
      <c r="I5" s="16">
        <f>D5+G5</f>
        <v>194286.7537742569</v>
      </c>
    </row>
    <row r="6" spans="1:9" ht="15">
      <c r="A6" t="s">
        <v>1</v>
      </c>
      <c r="B6">
        <f>'PILS 2002-2003'!D9</f>
        <v>4.3953</v>
      </c>
      <c r="C6" s="5">
        <f>'[4]Total Old'!K107</f>
        <v>3544.632069608452</v>
      </c>
      <c r="D6" s="15">
        <f>B6*C6</f>
        <v>15579.72133555003</v>
      </c>
      <c r="E6" s="31">
        <f>'[5]Inputs &amp; Recovery Calculations'!E38</f>
        <v>3.0855170044658196</v>
      </c>
      <c r="F6" s="32">
        <f>'[4]Total New'!K107</f>
        <v>7347.770043505285</v>
      </c>
      <c r="G6" s="17">
        <f>E6*F6</f>
        <v>22671.66941414011</v>
      </c>
      <c r="H6" s="2">
        <f t="shared" si="0"/>
        <v>10892.402113113738</v>
      </c>
      <c r="I6" s="16">
        <f>D6+G6</f>
        <v>38251.39074969014</v>
      </c>
    </row>
    <row r="7" spans="1:9" ht="15">
      <c r="A7" t="s">
        <v>2</v>
      </c>
      <c r="B7">
        <f>'PILS 2002-2003'!D10</f>
        <v>40.6961</v>
      </c>
      <c r="C7" s="5">
        <f>'[4]Total Old'!K108</f>
        <v>547.2597476251241</v>
      </c>
      <c r="D7" s="15">
        <f>B7*C7</f>
        <v>22271.337415326812</v>
      </c>
      <c r="E7" s="31">
        <f>'[5]Inputs &amp; Recovery Calculations'!E39</f>
        <v>18.764235264948994</v>
      </c>
      <c r="F7" s="32">
        <f>'[4]Total New'!K108</f>
        <v>1058.333711423035</v>
      </c>
      <c r="G7" s="17">
        <f>E7*F7</f>
        <v>19858.822749968465</v>
      </c>
      <c r="H7" s="2">
        <f t="shared" si="0"/>
        <v>1605.5934590481593</v>
      </c>
      <c r="I7" s="16">
        <f>D7+G7</f>
        <v>42130.16016529528</v>
      </c>
    </row>
    <row r="8" spans="1:9" ht="15">
      <c r="A8" t="s">
        <v>3</v>
      </c>
      <c r="B8">
        <f>'PILS 2002-2003'!D11</f>
        <v>309.7336</v>
      </c>
      <c r="C8" s="5">
        <f>'[4]Total Old'!K109</f>
        <v>10.699803770256864</v>
      </c>
      <c r="D8" s="15">
        <f>B8*C8</f>
        <v>3314.088741055232</v>
      </c>
      <c r="E8" s="31">
        <f>'[5]Inputs &amp; Recovery Calculations'!E40</f>
        <v>125.14496129439166</v>
      </c>
      <c r="F8" s="32">
        <f>'[4]Total New'!K109</f>
        <v>25.899627383970895</v>
      </c>
      <c r="G8" s="17">
        <f>E8*F8</f>
        <v>3241.207866506204</v>
      </c>
      <c r="H8" s="2">
        <f t="shared" si="0"/>
        <v>36.59943115422776</v>
      </c>
      <c r="I8" s="16">
        <f>D8+G8</f>
        <v>6555.296607561436</v>
      </c>
    </row>
    <row r="9" spans="1:9" ht="15">
      <c r="A9" t="s">
        <v>4</v>
      </c>
      <c r="B9">
        <f>'PILS 2002-2003'!D12</f>
        <v>0.051199999999999996</v>
      </c>
      <c r="C9" s="5">
        <f>'[4]Total Old'!K110</f>
        <v>596.7142857142858</v>
      </c>
      <c r="D9" s="15">
        <f>B9*C9</f>
        <v>30.551771428571428</v>
      </c>
      <c r="E9" s="31">
        <f>'[5]Inputs &amp; Recovery Calculations'!$E$44</f>
        <v>0.028868503972088604</v>
      </c>
      <c r="F9" s="32">
        <f>'[4]Total New'!K110</f>
        <v>1368.8809523809523</v>
      </c>
      <c r="G9" s="17">
        <f>E9*F9</f>
        <v>39.517545211125956</v>
      </c>
      <c r="H9" s="2">
        <f t="shared" si="0"/>
        <v>1965.595238095238</v>
      </c>
      <c r="I9" s="16">
        <f>D9+G9</f>
        <v>70.06931663969738</v>
      </c>
    </row>
    <row r="10" spans="1:9" ht="15">
      <c r="A10" t="s">
        <v>5</v>
      </c>
      <c r="B10">
        <f>'PILS 2002-2003'!D13</f>
        <v>0.006</v>
      </c>
      <c r="C10" s="5">
        <f>'[4]Total Old'!K111</f>
        <v>8851.599999999999</v>
      </c>
      <c r="D10" s="15">
        <f>B10*C10</f>
        <v>53.10959999999999</v>
      </c>
      <c r="E10" s="31">
        <f>'[5]Inputs &amp; Recovery Calculations'!$E$43</f>
        <v>0.002093620930376678</v>
      </c>
      <c r="F10" s="4">
        <f>'[4]Total New'!K111</f>
        <v>21252.399999999998</v>
      </c>
      <c r="G10" s="17">
        <f>E10*F10</f>
        <v>44.49446946073731</v>
      </c>
      <c r="H10" s="2">
        <f t="shared" si="0"/>
        <v>30103.999999999996</v>
      </c>
      <c r="I10" s="16">
        <f>D10+G10</f>
        <v>97.60406946073729</v>
      </c>
    </row>
    <row r="11" spans="4:9" ht="15">
      <c r="D11" s="9"/>
      <c r="G11" s="9"/>
      <c r="I11" s="9"/>
    </row>
    <row r="12" spans="1:9" ht="15">
      <c r="A12" s="1" t="s">
        <v>29</v>
      </c>
      <c r="B12" s="1"/>
      <c r="C12" s="1"/>
      <c r="D12" s="21"/>
      <c r="G12" s="9"/>
      <c r="I12" s="9"/>
    </row>
    <row r="13" spans="1:9" ht="15">
      <c r="A13" t="s">
        <v>0</v>
      </c>
      <c r="B13">
        <v>0.001275</v>
      </c>
      <c r="C13" s="5">
        <f>'[4]Total Old'!J106</f>
        <v>28202938.740000002</v>
      </c>
      <c r="D13" s="15">
        <f>B13*C13</f>
        <v>35958.74689350001</v>
      </c>
      <c r="E13" s="30">
        <f>'[5]Inputs &amp; Recovery Calculations'!I66</f>
        <v>0.0011065739290649474</v>
      </c>
      <c r="F13" s="2">
        <f>'[4]Total New'!J106</f>
        <v>48131007.279999994</v>
      </c>
      <c r="G13" s="15">
        <f>F13*E13</f>
        <v>53260.51783568318</v>
      </c>
      <c r="H13" s="2">
        <f>C13+F13</f>
        <v>76333946.02</v>
      </c>
      <c r="I13" s="16">
        <f>D13+G13</f>
        <v>89219.2647291832</v>
      </c>
    </row>
    <row r="14" spans="1:9" ht="15">
      <c r="A14" t="s">
        <v>1</v>
      </c>
      <c r="B14">
        <v>0.000936</v>
      </c>
      <c r="C14" s="5">
        <f>'[4]Total Old'!J107</f>
        <v>10222206.370000001</v>
      </c>
      <c r="D14" s="15">
        <f>B14*C14</f>
        <v>9567.985162320001</v>
      </c>
      <c r="E14" s="30">
        <f>'[5]Inputs &amp; Recovery Calculations'!I67</f>
        <v>0.000851152868430093</v>
      </c>
      <c r="F14" s="2">
        <f>'[4]Total New'!J107</f>
        <v>18560674.63</v>
      </c>
      <c r="G14" s="15">
        <f>F14*E14</f>
        <v>15797.971451322155</v>
      </c>
      <c r="H14" s="2">
        <f>C14+F14</f>
        <v>28782881</v>
      </c>
      <c r="I14" s="16">
        <f>D14+G14</f>
        <v>25365.956613642156</v>
      </c>
    </row>
    <row r="15" spans="1:9" ht="15">
      <c r="A15" t="s">
        <v>2</v>
      </c>
      <c r="B15">
        <v>0.191741</v>
      </c>
      <c r="C15" s="5">
        <f>'[4]Total Old'!J108</f>
        <v>79872.6</v>
      </c>
      <c r="D15" s="15">
        <f>B15*C15</f>
        <v>15314.8521966</v>
      </c>
      <c r="E15" s="30">
        <f>'[5]Inputs &amp; Recovery Calculations'!I68</f>
        <v>0.10330884566136278</v>
      </c>
      <c r="F15" s="2">
        <f>'[4]Total New'!J108</f>
        <v>171688.55000000002</v>
      </c>
      <c r="G15" s="15">
        <f>F15*E15</f>
        <v>17736.94591377317</v>
      </c>
      <c r="H15" s="2">
        <f>C15+F15</f>
        <v>251561.15000000002</v>
      </c>
      <c r="I15" s="16">
        <f>D15+G15</f>
        <v>33051.79811037317</v>
      </c>
    </row>
    <row r="16" spans="1:9" ht="15">
      <c r="A16" t="s">
        <v>3</v>
      </c>
      <c r="B16">
        <v>0.157099</v>
      </c>
      <c r="C16" s="5">
        <f>'[4]Total Old'!J109</f>
        <v>11091.68</v>
      </c>
      <c r="D16" s="15">
        <f>B16*C16</f>
        <v>1742.49183632</v>
      </c>
      <c r="E16" s="30">
        <f>'[5]Inputs &amp; Recovery Calculations'!I69</f>
        <v>0.13063091171879682</v>
      </c>
      <c r="F16" s="2">
        <f>'[4]Total New'!J109</f>
        <v>30292.81</v>
      </c>
      <c r="G16" s="15">
        <f>F16*E16</f>
        <v>3957.1773888242856</v>
      </c>
      <c r="H16" s="2">
        <f>C16+F16</f>
        <v>41384.490000000005</v>
      </c>
      <c r="I16" s="16">
        <f>D16+G16</f>
        <v>5699.6692251442855</v>
      </c>
    </row>
    <row r="17" spans="1:9" ht="15">
      <c r="A17" t="s">
        <v>4</v>
      </c>
      <c r="B17">
        <v>0.18223499999999998</v>
      </c>
      <c r="C17" s="5">
        <f>'[4]Total Old'!J110</f>
        <v>110.30000000000001</v>
      </c>
      <c r="D17" s="15">
        <f>B17*C17</f>
        <v>20.1005205</v>
      </c>
      <c r="E17" s="30">
        <f>'[5]Inputs &amp; Recovery Calculations'!$I$73</f>
        <v>0.3605485613987651</v>
      </c>
      <c r="F17" s="2">
        <f>'[4]Total New'!J110</f>
        <v>257.05</v>
      </c>
      <c r="G17" s="15">
        <f>F18*E17</f>
        <v>1115.905008500406</v>
      </c>
      <c r="H17" s="2">
        <f>C17+F17</f>
        <v>367.35</v>
      </c>
      <c r="I17" s="16">
        <f>D17+G17</f>
        <v>1136.0055290004059</v>
      </c>
    </row>
    <row r="18" spans="1:9" ht="15">
      <c r="A18" t="s">
        <v>5</v>
      </c>
      <c r="B18">
        <v>0.025820999999999997</v>
      </c>
      <c r="C18" s="5">
        <f>'[4]Total Old'!J111</f>
        <v>1295.3000000000002</v>
      </c>
      <c r="D18" s="15">
        <f>B18*C18</f>
        <v>33.4459413</v>
      </c>
      <c r="E18" s="30">
        <f>'[5]Inputs &amp; Recovery Calculations'!$I$72</f>
        <v>0.057432</v>
      </c>
      <c r="F18" s="2">
        <f>'[4]Total New'!J111</f>
        <v>3095.02</v>
      </c>
      <c r="G18" s="15">
        <f>F17*E18</f>
        <v>14.7628956</v>
      </c>
      <c r="H18" s="2">
        <f>C18+F18</f>
        <v>4390.32</v>
      </c>
      <c r="I18" s="16">
        <f>D18+G18</f>
        <v>48.2088369</v>
      </c>
    </row>
    <row r="19" spans="4:9" ht="15.75" thickBot="1">
      <c r="D19" s="28">
        <f>SUM(D5:D18)</f>
        <v>177466.9876547146</v>
      </c>
      <c r="G19" s="28">
        <f>SUM(G5:G18)</f>
        <v>258445.1900724328</v>
      </c>
      <c r="I19" s="28">
        <f>SUM(I5:I18)</f>
        <v>435912.1777271475</v>
      </c>
    </row>
    <row r="20" ht="15.75" thickTop="1"/>
    <row r="21" spans="8:9" ht="15.75" thickBot="1">
      <c r="H21" t="s">
        <v>19</v>
      </c>
      <c r="I21" s="23">
        <f>'[3]O''ville'!$R$417</f>
        <v>435992.99000000005</v>
      </c>
    </row>
    <row r="22" spans="7:9" ht="15.75" thickTop="1">
      <c r="G22" s="3"/>
      <c r="I22" s="3">
        <f>I19-I21</f>
        <v>-80.81227285257773</v>
      </c>
    </row>
    <row r="23" ht="15">
      <c r="A23" t="s">
        <v>36</v>
      </c>
    </row>
    <row r="24" ht="15">
      <c r="A24" t="s">
        <v>37</v>
      </c>
    </row>
    <row r="26" ht="15">
      <c r="A26" s="34" t="s">
        <v>39</v>
      </c>
    </row>
    <row r="28" spans="1:5" ht="15">
      <c r="A28" s="1" t="s">
        <v>6</v>
      </c>
      <c r="B28" s="7" t="s">
        <v>30</v>
      </c>
      <c r="C28" s="7" t="s">
        <v>31</v>
      </c>
      <c r="D28" s="7" t="s">
        <v>32</v>
      </c>
      <c r="E28" s="37" t="s">
        <v>33</v>
      </c>
    </row>
    <row r="29" spans="1:5" ht="15">
      <c r="A29" t="s">
        <v>0</v>
      </c>
      <c r="B29">
        <v>15.01</v>
      </c>
      <c r="C29">
        <v>0.5094</v>
      </c>
      <c r="D29" s="35">
        <f>E5</f>
        <v>1.6805803777061257</v>
      </c>
      <c r="E29" s="36">
        <f>SUM(B29:D29)</f>
        <v>17.199980377706126</v>
      </c>
    </row>
    <row r="30" spans="1:5" ht="15">
      <c r="A30" t="s">
        <v>1</v>
      </c>
      <c r="B30">
        <v>27.79</v>
      </c>
      <c r="C30">
        <v>1.3045</v>
      </c>
      <c r="D30" s="35">
        <f>E6</f>
        <v>3.0855170044658196</v>
      </c>
      <c r="E30" s="36">
        <f>SUM(B30:D30)</f>
        <v>32.18001700446582</v>
      </c>
    </row>
    <row r="31" spans="1:5" ht="15">
      <c r="A31" t="s">
        <v>2</v>
      </c>
      <c r="B31">
        <v>170.88</v>
      </c>
      <c r="C31">
        <v>21.94558</v>
      </c>
      <c r="D31" s="35">
        <f>E7</f>
        <v>18.764235264948994</v>
      </c>
      <c r="E31" s="36">
        <f>SUM(B31:D31)</f>
        <v>211.58981526494898</v>
      </c>
    </row>
    <row r="32" spans="1:5" ht="15">
      <c r="A32" t="s">
        <v>3</v>
      </c>
      <c r="B32">
        <v>1958.01</v>
      </c>
      <c r="C32">
        <v>184.595</v>
      </c>
      <c r="D32" s="35">
        <f>E8</f>
        <v>125.14496129439166</v>
      </c>
      <c r="E32" s="36">
        <f>SUM(B32:D32)</f>
        <v>2267.7499612943916</v>
      </c>
    </row>
    <row r="33" spans="1:5" ht="15">
      <c r="A33" t="s">
        <v>4</v>
      </c>
      <c r="B33">
        <v>0.37</v>
      </c>
      <c r="C33">
        <v>0.0211</v>
      </c>
      <c r="D33" s="35">
        <f>E9</f>
        <v>0.028868503972088604</v>
      </c>
      <c r="E33" s="36">
        <f>SUM(B33:D33)</f>
        <v>0.4199685039720886</v>
      </c>
    </row>
    <row r="34" spans="1:5" ht="15">
      <c r="A34" t="s">
        <v>5</v>
      </c>
      <c r="B34">
        <v>0.04</v>
      </c>
      <c r="C34">
        <v>0.0079</v>
      </c>
      <c r="D34" s="35">
        <f>E10</f>
        <v>0.002093620930376678</v>
      </c>
      <c r="E34" s="36">
        <f>SUM(B34:D34)</f>
        <v>0.049993620930376674</v>
      </c>
    </row>
    <row r="36" ht="15">
      <c r="A36" s="1" t="s">
        <v>29</v>
      </c>
    </row>
    <row r="37" spans="1:5" ht="15">
      <c r="A37" t="s">
        <v>0</v>
      </c>
      <c r="B37">
        <v>0.0087</v>
      </c>
      <c r="C37">
        <v>0.0003</v>
      </c>
      <c r="D37" s="30">
        <f>E13</f>
        <v>0.0011065739290649474</v>
      </c>
      <c r="E37" s="38">
        <f aca="true" t="shared" si="1" ref="E37:E42">SUM(B37:D37)</f>
        <v>0.010106573929064947</v>
      </c>
    </row>
    <row r="38" spans="1:5" ht="15">
      <c r="A38" t="s">
        <v>1</v>
      </c>
      <c r="B38">
        <v>0.0067</v>
      </c>
      <c r="C38">
        <v>0.0004</v>
      </c>
      <c r="D38" s="30">
        <f>E14</f>
        <v>0.000851152868430093</v>
      </c>
      <c r="E38" s="38">
        <f t="shared" si="1"/>
        <v>0.007951152868430093</v>
      </c>
    </row>
    <row r="39" spans="1:5" ht="15">
      <c r="A39" t="s">
        <v>2</v>
      </c>
      <c r="B39">
        <v>1.047</v>
      </c>
      <c r="C39" s="35">
        <v>0.1208</v>
      </c>
      <c r="D39" s="30">
        <f>E15</f>
        <v>0.10330884566136278</v>
      </c>
      <c r="E39" s="38">
        <f>SUM(B39:D39)</f>
        <v>1.2711088456613626</v>
      </c>
    </row>
    <row r="40" spans="1:5" ht="15">
      <c r="A40" t="s">
        <v>3</v>
      </c>
      <c r="B40">
        <v>0.97229</v>
      </c>
      <c r="C40">
        <v>0.1927</v>
      </c>
      <c r="D40" s="30">
        <f>E16</f>
        <v>0.13063091171879682</v>
      </c>
      <c r="E40" s="38">
        <f t="shared" si="1"/>
        <v>1.295620911718797</v>
      </c>
    </row>
    <row r="41" spans="1:5" ht="15">
      <c r="A41" t="s">
        <v>4</v>
      </c>
      <c r="B41">
        <v>1.1747</v>
      </c>
      <c r="C41">
        <v>0.2639</v>
      </c>
      <c r="D41" s="30">
        <f>E17</f>
        <v>0.3605485613987651</v>
      </c>
      <c r="E41" s="38">
        <f t="shared" si="1"/>
        <v>1.7991485613987652</v>
      </c>
    </row>
    <row r="42" spans="1:5" ht="15">
      <c r="A42" t="s">
        <v>5</v>
      </c>
      <c r="B42">
        <v>0.2016</v>
      </c>
      <c r="C42">
        <v>0.2169</v>
      </c>
      <c r="D42" s="30">
        <f>E18</f>
        <v>0.057432</v>
      </c>
      <c r="E42" s="38">
        <f t="shared" si="1"/>
        <v>0.47593199999999997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0"/>
    </sheetView>
  </sheetViews>
  <sheetFormatPr defaultColWidth="9.140625" defaultRowHeight="15"/>
  <cols>
    <col min="1" max="1" width="16.00390625" style="0" bestFit="1" customWidth="1"/>
    <col min="2" max="3" width="15.00390625" style="0" customWidth="1"/>
    <col min="4" max="4" width="16.00390625" style="0" customWidth="1"/>
    <col min="5" max="5" width="11.7109375" style="0" customWidth="1"/>
    <col min="6" max="6" width="13.28125" style="0" customWidth="1"/>
    <col min="7" max="7" width="15.28125" style="0" customWidth="1"/>
    <col min="8" max="8" width="13.00390625" style="0" customWidth="1"/>
    <col min="9" max="9" width="14.57421875" style="0" customWidth="1"/>
  </cols>
  <sheetData>
    <row r="1" spans="2:9" ht="45">
      <c r="B1" s="13" t="s">
        <v>12</v>
      </c>
      <c r="C1" s="13" t="s">
        <v>16</v>
      </c>
      <c r="D1" s="14" t="s">
        <v>24</v>
      </c>
      <c r="E1" s="13" t="s">
        <v>17</v>
      </c>
      <c r="F1" s="13" t="s">
        <v>22</v>
      </c>
      <c r="G1" s="14" t="s">
        <v>25</v>
      </c>
      <c r="H1" s="13" t="s">
        <v>26</v>
      </c>
      <c r="I1" s="14" t="s">
        <v>18</v>
      </c>
    </row>
    <row r="2" spans="4:9" ht="15">
      <c r="D2" s="9"/>
      <c r="G2" s="9"/>
      <c r="I2" s="9"/>
    </row>
    <row r="3" spans="4:9" ht="15">
      <c r="D3" s="9"/>
      <c r="G3" s="9"/>
      <c r="I3" s="9"/>
    </row>
    <row r="4" spans="1:9" ht="15">
      <c r="A4" s="1" t="s">
        <v>6</v>
      </c>
      <c r="D4" s="9"/>
      <c r="G4" s="9"/>
      <c r="I4" s="9"/>
    </row>
    <row r="5" spans="1:9" ht="15">
      <c r="A5" t="s">
        <v>0</v>
      </c>
      <c r="B5" s="33">
        <f>'PILS 2004'!E5</f>
        <v>1.6805803777061257</v>
      </c>
      <c r="C5" s="5">
        <f>'[6]Total 2004 for PILS'!K110</f>
        <v>34677.1215116279</v>
      </c>
      <c r="D5" s="22">
        <f aca="true" t="shared" si="0" ref="D5:D10">B5*C5</f>
        <v>58277.68996777283</v>
      </c>
      <c r="G5" s="9"/>
      <c r="I5" s="16">
        <f aca="true" t="shared" si="1" ref="I5:I10">D5+G5</f>
        <v>58277.68996777283</v>
      </c>
    </row>
    <row r="6" spans="1:9" ht="15">
      <c r="A6" t="s">
        <v>1</v>
      </c>
      <c r="B6" s="33">
        <f>'PILS 2004'!E6</f>
        <v>3.0855170044658196</v>
      </c>
      <c r="C6" s="5">
        <f>'[6]Total 2004 for PILS'!K111</f>
        <v>3664.0820385332504</v>
      </c>
      <c r="D6" s="22">
        <f t="shared" si="0"/>
        <v>11305.587435652129</v>
      </c>
      <c r="G6" s="9"/>
      <c r="I6" s="16">
        <f t="shared" si="1"/>
        <v>11305.587435652129</v>
      </c>
    </row>
    <row r="7" spans="1:9" ht="15">
      <c r="A7" t="s">
        <v>2</v>
      </c>
      <c r="B7" s="33">
        <f>'PILS 2004'!E7</f>
        <v>18.764235264948994</v>
      </c>
      <c r="C7" s="5">
        <f>'[6]Total 2004 for PILS'!K112</f>
        <v>466.49761330875754</v>
      </c>
      <c r="D7" s="22">
        <f t="shared" si="0"/>
        <v>8753.470966662728</v>
      </c>
      <c r="G7" s="9"/>
      <c r="I7" s="16">
        <f t="shared" si="1"/>
        <v>8753.470966662728</v>
      </c>
    </row>
    <row r="8" spans="1:9" ht="15">
      <c r="A8" t="s">
        <v>3</v>
      </c>
      <c r="B8" s="33">
        <f>'PILS 2004'!E8</f>
        <v>125.14496129439166</v>
      </c>
      <c r="C8" s="5">
        <f>'[6]Total 2004 for PILS'!K113</f>
        <v>10.599607540513725</v>
      </c>
      <c r="D8" s="22">
        <f t="shared" si="0"/>
        <v>1326.487475393332</v>
      </c>
      <c r="G8" s="9"/>
      <c r="I8" s="16">
        <f t="shared" si="1"/>
        <v>1326.487475393332</v>
      </c>
    </row>
    <row r="9" spans="1:9" ht="15">
      <c r="A9" t="s">
        <v>4</v>
      </c>
      <c r="B9" s="33">
        <f>'PILS 2004'!E9</f>
        <v>0.028868503972088604</v>
      </c>
      <c r="C9" s="5">
        <f>'[6]Total 2004 for PILS'!K114</f>
        <v>573.452380952381</v>
      </c>
      <c r="D9" s="22">
        <f t="shared" si="0"/>
        <v>16.554712337327476</v>
      </c>
      <c r="G9" s="9"/>
      <c r="I9" s="16">
        <f t="shared" si="1"/>
        <v>16.554712337327476</v>
      </c>
    </row>
    <row r="10" spans="1:9" ht="15">
      <c r="A10" t="s">
        <v>5</v>
      </c>
      <c r="B10" s="33">
        <f>'PILS 2004'!E10</f>
        <v>0.002093620930376678</v>
      </c>
      <c r="C10" s="5">
        <f>'[6]Total 2004 for PILS'!K115</f>
        <v>8875.599999999999</v>
      </c>
      <c r="D10" s="22">
        <f t="shared" si="0"/>
        <v>18.58214192965124</v>
      </c>
      <c r="G10" s="9"/>
      <c r="I10" s="16">
        <f t="shared" si="1"/>
        <v>18.58214192965124</v>
      </c>
    </row>
    <row r="11" spans="3:9" ht="15">
      <c r="C11" s="5"/>
      <c r="D11" s="9"/>
      <c r="G11" s="9"/>
      <c r="I11" s="9"/>
    </row>
    <row r="12" spans="1:9" ht="15">
      <c r="A12" s="1" t="s">
        <v>29</v>
      </c>
      <c r="B12" s="1"/>
      <c r="C12" s="40"/>
      <c r="D12" s="21"/>
      <c r="G12" s="9"/>
      <c r="I12" s="9"/>
    </row>
    <row r="13" spans="1:9" ht="15">
      <c r="A13" t="s">
        <v>0</v>
      </c>
      <c r="B13" s="30">
        <f>'PILS 2004'!E13</f>
        <v>0.0011065739290649474</v>
      </c>
      <c r="C13" s="6">
        <f>'[6]Total 2004 for PILS'!$J$110</f>
        <v>29107957.73</v>
      </c>
      <c r="D13" s="22">
        <f>B13*C13</f>
        <v>32210.10715234251</v>
      </c>
      <c r="E13" s="35">
        <v>0.0029</v>
      </c>
      <c r="F13" s="2">
        <f>'[6]Total 2005 PILS'!J110</f>
        <v>52236771.42</v>
      </c>
      <c r="G13" s="15">
        <f aca="true" t="shared" si="2" ref="G13:G18">F13*E13</f>
        <v>151486.63711799998</v>
      </c>
      <c r="H13" s="19">
        <f>C13+F13</f>
        <v>81344729.15</v>
      </c>
      <c r="I13" s="16">
        <f>D13+G13</f>
        <v>183696.7442703425</v>
      </c>
    </row>
    <row r="14" spans="1:9" ht="15">
      <c r="A14" t="s">
        <v>1</v>
      </c>
      <c r="B14" s="30">
        <f>'PILS 2004'!E14</f>
        <v>0.000851152868430093</v>
      </c>
      <c r="C14" s="6">
        <f>'[6]Total 2004 for PILS'!$J$111</f>
        <v>11499203.549999999</v>
      </c>
      <c r="D14" s="22">
        <f>B14*C14</f>
        <v>9787.580086244008</v>
      </c>
      <c r="E14" s="35">
        <v>0.0017</v>
      </c>
      <c r="F14" s="2">
        <f>'[6]Total 2005 PILS'!J111</f>
        <v>21372774.73</v>
      </c>
      <c r="G14" s="15">
        <f t="shared" si="2"/>
        <v>36333.717040999996</v>
      </c>
      <c r="H14" s="19">
        <f>C14+F14</f>
        <v>32871978.28</v>
      </c>
      <c r="I14" s="16">
        <f>D14+G14</f>
        <v>46121.297127244005</v>
      </c>
    </row>
    <row r="15" spans="1:9" ht="15">
      <c r="A15" t="s">
        <v>2</v>
      </c>
      <c r="B15" s="30">
        <f>'PILS 2004'!E15</f>
        <v>0.10330884566136278</v>
      </c>
      <c r="C15" s="6">
        <f>'[6]Total 2004 for PILS'!J112</f>
        <v>76508.16</v>
      </c>
      <c r="D15" s="22">
        <f>B15*C15</f>
        <v>7903.96969327485</v>
      </c>
      <c r="E15" s="35">
        <v>0.2131</v>
      </c>
      <c r="F15" s="2">
        <f>'[6]Total 2005 PILS'!J112</f>
        <v>172882.21</v>
      </c>
      <c r="G15" s="15">
        <f t="shared" si="2"/>
        <v>36841.198951</v>
      </c>
      <c r="H15" s="19">
        <f>C15+F15</f>
        <v>249390.37</v>
      </c>
      <c r="I15" s="16">
        <f>D15+G15</f>
        <v>44745.16864427485</v>
      </c>
    </row>
    <row r="16" spans="1:9" ht="15">
      <c r="A16" t="s">
        <v>3</v>
      </c>
      <c r="B16" s="30">
        <f>'PILS 2004'!E16</f>
        <v>0.13063091171879682</v>
      </c>
      <c r="C16" s="6">
        <f>'[6]Total 2004 for PILS'!J113</f>
        <v>11246.380000000001</v>
      </c>
      <c r="D16" s="22">
        <f>B16*C16</f>
        <v>1469.1248729360423</v>
      </c>
      <c r="E16">
        <v>0.1935</v>
      </c>
      <c r="F16" s="2">
        <f>'[6]Total 2005 PILS'!J113</f>
        <v>31768.41</v>
      </c>
      <c r="G16" s="15">
        <f t="shared" si="2"/>
        <v>6147.1873350000005</v>
      </c>
      <c r="H16" s="19">
        <f>C16+F16</f>
        <v>43014.79</v>
      </c>
      <c r="I16" s="16">
        <f>D16+G16</f>
        <v>7616.312207936043</v>
      </c>
    </row>
    <row r="17" spans="1:9" ht="15">
      <c r="A17" t="s">
        <v>4</v>
      </c>
      <c r="B17" s="30">
        <f>'PILS 2004'!E17</f>
        <v>0.3605485613987651</v>
      </c>
      <c r="C17" s="6">
        <f>'[6]Total 2004 for PILS'!J114</f>
        <v>109.25999999999999</v>
      </c>
      <c r="D17" s="22">
        <f>B17*C17</f>
        <v>39.39353581842907</v>
      </c>
      <c r="E17">
        <v>0.3093</v>
      </c>
      <c r="F17" s="2">
        <f>'[6]Total 2005 PILS'!J114</f>
        <v>258.78000000000003</v>
      </c>
      <c r="G17" s="15">
        <f t="shared" si="2"/>
        <v>80.04065400000002</v>
      </c>
      <c r="H17" s="19">
        <f>C17+F17</f>
        <v>368.04</v>
      </c>
      <c r="I17" s="16">
        <f>D17+G17</f>
        <v>119.43418981842909</v>
      </c>
    </row>
    <row r="18" spans="1:9" ht="15">
      <c r="A18" t="s">
        <v>5</v>
      </c>
      <c r="B18" s="30">
        <f>'PILS 2004'!E18</f>
        <v>0.057432</v>
      </c>
      <c r="C18" s="6">
        <f>'[6]Total 2004 for PILS'!J115</f>
        <v>1308.69</v>
      </c>
      <c r="D18" s="22">
        <f>B18*C18</f>
        <v>75.16068408</v>
      </c>
      <c r="E18" s="35">
        <v>0.05</v>
      </c>
      <c r="F18" s="2">
        <f>'[6]Total 2005 PILS'!J115</f>
        <v>3121.52</v>
      </c>
      <c r="G18" s="15">
        <f t="shared" si="2"/>
        <v>156.07600000000002</v>
      </c>
      <c r="H18" s="19">
        <f>C18+F18</f>
        <v>4430.21</v>
      </c>
      <c r="I18" s="16">
        <f>D18+G18</f>
        <v>231.23668408000003</v>
      </c>
    </row>
    <row r="19" spans="4:9" ht="15.75" thickBot="1">
      <c r="D19" s="28">
        <f>SUM(D5:D18)</f>
        <v>131183.70872444383</v>
      </c>
      <c r="F19" s="2"/>
      <c r="G19" s="29">
        <f>SUM(G13:G18)</f>
        <v>231044.857099</v>
      </c>
      <c r="I19" s="28">
        <f>SUM(I5:I18)</f>
        <v>362228.56582344376</v>
      </c>
    </row>
    <row r="20" ht="15.75" thickTop="1"/>
    <row r="21" spans="8:9" ht="15.75" thickBot="1">
      <c r="H21" t="s">
        <v>19</v>
      </c>
      <c r="I21" s="23">
        <f>'[3]O''ville'!$R$551</f>
        <v>356848.3987665464</v>
      </c>
    </row>
    <row r="22" spans="1:9" ht="15.75" thickTop="1">
      <c r="A22" s="34" t="s">
        <v>38</v>
      </c>
      <c r="I22" s="4">
        <f>I19-I21</f>
        <v>5380.167056897364</v>
      </c>
    </row>
    <row r="24" spans="1:7" ht="15">
      <c r="A24" s="1" t="s">
        <v>29</v>
      </c>
      <c r="B24" t="s">
        <v>30</v>
      </c>
      <c r="C24" t="s">
        <v>41</v>
      </c>
      <c r="D24" t="s">
        <v>32</v>
      </c>
      <c r="E24" s="30" t="s">
        <v>42</v>
      </c>
      <c r="F24" t="s">
        <v>43</v>
      </c>
      <c r="G24" t="s">
        <v>44</v>
      </c>
    </row>
    <row r="25" spans="1:7" ht="15">
      <c r="A25" t="s">
        <v>0</v>
      </c>
      <c r="B25">
        <v>0.0087</v>
      </c>
      <c r="C25">
        <v>0.0009</v>
      </c>
      <c r="D25">
        <v>0.0029</v>
      </c>
      <c r="E25" s="30">
        <v>-0.002</v>
      </c>
      <c r="F25" s="35">
        <v>0.0043</v>
      </c>
      <c r="G25" s="35">
        <f>SUM(B25:F25)</f>
        <v>0.014799999999999999</v>
      </c>
    </row>
    <row r="26" spans="1:7" ht="15">
      <c r="A26" t="s">
        <v>1</v>
      </c>
      <c r="B26">
        <v>0.0067</v>
      </c>
      <c r="C26">
        <v>0.0007</v>
      </c>
      <c r="D26">
        <v>0.0017</v>
      </c>
      <c r="E26" s="30">
        <v>-0.002</v>
      </c>
      <c r="F26" s="35">
        <v>0.0026</v>
      </c>
      <c r="G26" s="35">
        <f>SUM(B26:F26)</f>
        <v>0.0097</v>
      </c>
    </row>
    <row r="27" spans="1:7" ht="15">
      <c r="A27" t="s">
        <v>2</v>
      </c>
      <c r="B27">
        <v>1.047</v>
      </c>
      <c r="C27">
        <v>0.1046</v>
      </c>
      <c r="D27">
        <v>0.2131</v>
      </c>
      <c r="E27" s="30">
        <v>-0.8161247284450249</v>
      </c>
      <c r="F27" s="35">
        <v>0.3131</v>
      </c>
      <c r="G27" s="35">
        <f>SUM(B27:F27)</f>
        <v>0.8616752715549751</v>
      </c>
    </row>
    <row r="28" spans="1:7" ht="15">
      <c r="A28" t="s">
        <v>3</v>
      </c>
      <c r="B28">
        <v>0.97229</v>
      </c>
      <c r="C28">
        <v>0.0971</v>
      </c>
      <c r="D28">
        <v>0.1935</v>
      </c>
      <c r="E28" s="30">
        <v>-1.0460749978666009</v>
      </c>
      <c r="F28" s="35">
        <v>0.2844</v>
      </c>
      <c r="G28" s="35">
        <f>SUM(B28:F28)</f>
        <v>0.5012150021333992</v>
      </c>
    </row>
    <row r="29" spans="1:7" ht="15">
      <c r="A29" t="s">
        <v>4</v>
      </c>
      <c r="B29">
        <v>1.1747</v>
      </c>
      <c r="C29">
        <v>0.1174</v>
      </c>
      <c r="D29">
        <v>0.3093</v>
      </c>
      <c r="E29" s="30">
        <v>-0.7674052667003459</v>
      </c>
      <c r="F29" s="35">
        <v>0.4545</v>
      </c>
      <c r="G29" s="35">
        <f>SUM(B29:F29)</f>
        <v>1.288494733299654</v>
      </c>
    </row>
    <row r="30" spans="1:7" ht="15">
      <c r="A30" t="s">
        <v>5</v>
      </c>
      <c r="B30">
        <v>0.2016</v>
      </c>
      <c r="C30">
        <v>0.0201</v>
      </c>
      <c r="D30">
        <v>0.05</v>
      </c>
      <c r="E30" s="30">
        <v>-0.728788236083714</v>
      </c>
      <c r="F30" s="35">
        <v>0.0734190684362823</v>
      </c>
      <c r="G30" s="35">
        <f>SUM(B30:F30)</f>
        <v>-0.3836691676474317</v>
      </c>
    </row>
    <row r="31" ht="15">
      <c r="E31" s="30"/>
    </row>
  </sheetData>
  <sheetProtection/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6.00390625" style="0" bestFit="1" customWidth="1"/>
    <col min="2" max="2" width="12.8515625" style="0" customWidth="1"/>
    <col min="3" max="3" width="13.57421875" style="0" customWidth="1"/>
    <col min="4" max="4" width="15.57421875" style="0" customWidth="1"/>
    <col min="5" max="5" width="13.57421875" style="0" customWidth="1"/>
  </cols>
  <sheetData>
    <row r="1" spans="2:9" ht="30">
      <c r="B1" s="13" t="s">
        <v>17</v>
      </c>
      <c r="C1" s="13" t="s">
        <v>20</v>
      </c>
      <c r="D1" s="14" t="s">
        <v>34</v>
      </c>
      <c r="F1" s="13"/>
      <c r="G1" s="13"/>
      <c r="H1" s="13"/>
      <c r="I1" s="13"/>
    </row>
    <row r="2" ht="15">
      <c r="D2" s="9"/>
    </row>
    <row r="3" spans="1:4" ht="15">
      <c r="A3" s="1" t="s">
        <v>29</v>
      </c>
      <c r="D3" s="9"/>
    </row>
    <row r="4" spans="1:4" ht="15">
      <c r="A4" t="s">
        <v>0</v>
      </c>
      <c r="B4">
        <v>0.0029</v>
      </c>
      <c r="C4" s="6">
        <f>'[7]Jan-Jun PILs Calc'!I140</f>
        <v>34811429.480000004</v>
      </c>
      <c r="D4" s="15">
        <f aca="true" t="shared" si="0" ref="D4:D9">B4*C4</f>
        <v>100953.14549200001</v>
      </c>
    </row>
    <row r="5" spans="1:4" ht="15">
      <c r="A5" t="s">
        <v>1</v>
      </c>
      <c r="B5">
        <v>0.0017</v>
      </c>
      <c r="C5" s="6">
        <f>'[7]Jan-Jun PILs Calc'!I141</f>
        <v>13467007.479999999</v>
      </c>
      <c r="D5" s="15">
        <f t="shared" si="0"/>
        <v>22893.912715999995</v>
      </c>
    </row>
    <row r="6" spans="1:4" ht="15">
      <c r="A6" t="s">
        <v>2</v>
      </c>
      <c r="B6">
        <v>0.2131</v>
      </c>
      <c r="C6" s="6">
        <f>'[7]Jan-Jun PILs Calc'!I142</f>
        <v>97994.33000000002</v>
      </c>
      <c r="D6" s="15">
        <f t="shared" si="0"/>
        <v>20882.591723000005</v>
      </c>
    </row>
    <row r="7" spans="1:4" ht="15">
      <c r="A7" t="s">
        <v>3</v>
      </c>
      <c r="B7">
        <v>0.1935</v>
      </c>
      <c r="C7" s="6">
        <f>'[7]Jan-Jun PILs Calc'!I143</f>
        <v>15003.92</v>
      </c>
      <c r="D7" s="15">
        <f t="shared" si="0"/>
        <v>2903.2585200000003</v>
      </c>
    </row>
    <row r="8" spans="1:4" ht="15">
      <c r="A8" t="s">
        <v>4</v>
      </c>
      <c r="B8">
        <v>0.3093</v>
      </c>
      <c r="C8" s="6">
        <f>'[7]Jan-Jun PILs Calc'!I144</f>
        <v>141.45</v>
      </c>
      <c r="D8" s="15">
        <f t="shared" si="0"/>
        <v>43.750485</v>
      </c>
    </row>
    <row r="9" spans="1:4" ht="15">
      <c r="A9" t="s">
        <v>5</v>
      </c>
      <c r="B9">
        <v>0.05</v>
      </c>
      <c r="C9" s="6">
        <f>'[7]Jan-Jun PILs Calc'!I145</f>
        <v>1668.37</v>
      </c>
      <c r="D9" s="15">
        <f t="shared" si="0"/>
        <v>83.4185</v>
      </c>
    </row>
    <row r="10" ht="15.75" thickBot="1">
      <c r="D10" s="28">
        <f>SUM(D4:D9)</f>
        <v>147760.07743600002</v>
      </c>
    </row>
    <row r="11" ht="15.75" thickTop="1"/>
    <row r="12" spans="3:4" ht="15.75" thickBot="1">
      <c r="C12" t="s">
        <v>19</v>
      </c>
      <c r="D12" s="23">
        <f>'[8]Reg Asset Rev Share'!$R$30</f>
        <v>147524.05565752354</v>
      </c>
    </row>
    <row r="13" ht="15.75" thickTop="1">
      <c r="D13" s="3">
        <f>D10-D12</f>
        <v>236.02177847648272</v>
      </c>
    </row>
    <row r="15" spans="2:4" ht="15.75" thickBot="1">
      <c r="B15" s="27" t="s">
        <v>28</v>
      </c>
      <c r="C15" s="27"/>
      <c r="D15" s="24">
        <f>'PILS 2002-2003'!F25+'PILS 2002-2003'!H25+'PILS 2004'!I22+'PILS 2005'!I22+'PILS 2006'!D13</f>
        <v>2761.3203954957426</v>
      </c>
    </row>
    <row r="16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JHoward</dc:creator>
  <cp:keywords/>
  <dc:description/>
  <cp:lastModifiedBy>JHoward</cp:lastModifiedBy>
  <cp:lastPrinted>2011-09-13T19:30:32Z</cp:lastPrinted>
  <dcterms:created xsi:type="dcterms:W3CDTF">2011-08-03T16:12:37Z</dcterms:created>
  <dcterms:modified xsi:type="dcterms:W3CDTF">2011-11-17T20:00:12Z</dcterms:modified>
  <cp:category/>
  <cp:version/>
  <cp:contentType/>
  <cp:contentStatus/>
</cp:coreProperties>
</file>