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396" windowWidth="11208" windowHeight="5040" activeTab="0"/>
  </bookViews>
  <sheets>
    <sheet name="App.2-O_Cost_Allocation" sheetId="1" r:id="rId1"/>
  </sheets>
  <externalReferences>
    <externalReference r:id="rId4"/>
    <externalReference r:id="rId5"/>
    <externalReference r:id="rId6"/>
    <externalReference r:id="rId7"/>
  </externalReferences>
  <definedNames>
    <definedName name="_xlfn.BAHTTEXT" hidden="1">#NAME?</definedName>
    <definedName name="_xlnm.Print_Area" localSheetId="0">'App.2-O_Cost_Allocation'!$A$1:$G$147</definedName>
  </definedNames>
  <calcPr fullCalcOnLoad="1" iterate="1" iterateCount="100" iterateDelta="0.001"/>
</workbook>
</file>

<file path=xl/comments1.xml><?xml version="1.0" encoding="utf-8"?>
<comments xmlns="http://schemas.openxmlformats.org/spreadsheetml/2006/main">
  <authors>
    <author>Jenn Carruthers</author>
  </authors>
  <commentList>
    <comment ref="E97" authorId="0">
      <text>
        <r>
          <rPr>
            <b/>
            <sz val="9"/>
            <rFont val="Tahoma"/>
            <family val="2"/>
          </rPr>
          <t>Jenn Carruthers:</t>
        </r>
        <r>
          <rPr>
            <sz val="9"/>
            <rFont val="Tahoma"/>
            <family val="2"/>
          </rPr>
          <t xml:space="preserve">
actual formula in this cell was INCORRECT. It was taking 7C+7D/7D*100 = 172%</t>
        </r>
      </text>
    </comment>
  </commentList>
</comments>
</file>

<file path=xl/sharedStrings.xml><?xml version="1.0" encoding="utf-8"?>
<sst xmlns="http://schemas.openxmlformats.org/spreadsheetml/2006/main" count="97" uniqueCount="78">
  <si>
    <t>File Number:</t>
  </si>
  <si>
    <t>Exhibit:</t>
  </si>
  <si>
    <t>Tab:</t>
  </si>
  <si>
    <t>Date:</t>
  </si>
  <si>
    <t>Appendix 2-O</t>
  </si>
  <si>
    <t>Cost Allocation</t>
  </si>
  <si>
    <t>Please complete the following four tables.</t>
  </si>
  <si>
    <t>a)</t>
  </si>
  <si>
    <t>Allocated  Costs</t>
  </si>
  <si>
    <t>Classes</t>
  </si>
  <si>
    <t>%</t>
  </si>
  <si>
    <t>Costs Allocated in Test Year Study                    (Column 7A)</t>
  </si>
  <si>
    <t>Residential</t>
  </si>
  <si>
    <t>GS &lt; 50 kW</t>
  </si>
  <si>
    <t>Large User, if applicable</t>
  </si>
  <si>
    <t>Street Lighting</t>
  </si>
  <si>
    <t>Sentinel Lighting</t>
  </si>
  <si>
    <t>Unmetered Scattered Load (USL)</t>
  </si>
  <si>
    <t>Other class, if applicable</t>
  </si>
  <si>
    <t>Embedded distributor, if applicant is a host distributor</t>
  </si>
  <si>
    <t>Total</t>
  </si>
  <si>
    <t>Notes</t>
  </si>
  <si>
    <t>Customer Classification</t>
  </si>
  <si>
    <t>Host Distributors:  Provide information on embedded distributor(s) as a separate class, even if your proposal is to bill the embedded distributor(s) as (a) General Service customer(s).</t>
  </si>
  <si>
    <t>If proposed rate classes differ from those in place in the previous Cost Allocation study, modify the rate classes to match the current application as closely as possible.</t>
  </si>
  <si>
    <t>Class Revenue Requirements</t>
  </si>
  <si>
    <t>If using the Board-issued model, enter data from Worksheet O-1, row 39 in the 2012 model.</t>
  </si>
  <si>
    <t>For the Embedded Distributor(s), the Service Revenue Requirement does not include Account 4750 - Low Voltage (LV) Costs</t>
  </si>
  <si>
    <t>Exclude costs in deferral and variance accounts.</t>
  </si>
  <si>
    <t>Include Smart Meter costs only to the extent that they are being included in Rate Base and Revenue Requirement (i.e. being transferred from accounts 1555 and 1556 as a result of a prudence review).</t>
  </si>
  <si>
    <t>b)</t>
  </si>
  <si>
    <t>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</si>
  <si>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</si>
  <si>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</si>
  <si>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</si>
  <si>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</si>
  <si>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</si>
  <si>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</si>
  <si>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</si>
  <si>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</si>
  <si>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</si>
  <si>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</si>
  <si>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Columns 7B to 7D</t>
  </si>
  <si>
    <r>
      <t xml:space="preserve">LF means Load Forecast of Annual Billing Quantities (i.e. customers or connections X 12, </t>
    </r>
    <r>
      <rPr>
        <b/>
        <u val="single"/>
        <sz val="10"/>
        <rFont val="Arial"/>
        <family val="2"/>
      </rPr>
      <t>and</t>
    </r>
    <r>
      <rPr>
        <sz val="10"/>
        <rFont val="Arial"/>
        <family val="2"/>
      </rPr>
      <t xml:space="preserve"> kWh or kW, as applicable)</t>
    </r>
  </si>
  <si>
    <t>Exclude revenue from rate adders and rate riders.  For Embedded Distributor(s): exclude revenue in account 4075.</t>
  </si>
  <si>
    <t>Columns 7C and 7D:</t>
  </si>
  <si>
    <t>Column total in each column should equal the Base Revenue Requirement.</t>
  </si>
  <si>
    <t>For Embedded Distributor(s), Base Revenue Requirement does not include Account 4750 - Low Voltage Costs</t>
  </si>
  <si>
    <t>Column 7C:</t>
  </si>
  <si>
    <t>The Board cost allocation model calculates "1+d" in worksheet O-1, cell C21. "d" is defined as Revenue Deficiency/ Revenue at Current Rates.</t>
  </si>
  <si>
    <t>Column 7E:</t>
  </si>
  <si>
    <t>If using the Board-issued Cost Allocation model, enter Miscellaneous Revenue as it appears in Worksheet O-1, row 19.</t>
  </si>
  <si>
    <t>c)</t>
  </si>
  <si>
    <t>Rebalancing Revenue-to-Cost (R/C) Ratios</t>
  </si>
  <si>
    <t>Class</t>
  </si>
  <si>
    <t>Previously Approved Ratios</t>
  </si>
  <si>
    <t>Status Quo Ratios</t>
  </si>
  <si>
    <t>Proposed Ratios</t>
  </si>
  <si>
    <t>Policy Range</t>
  </si>
  <si>
    <t>Most Recent Year:</t>
  </si>
  <si>
    <t>(7C + 7E) / (7A)</t>
  </si>
  <si>
    <t>(7D + 7E) / (7A)</t>
  </si>
  <si>
    <t>85 - 115</t>
  </si>
  <si>
    <t>80 - 120</t>
  </si>
  <si>
    <t>70 - 120</t>
  </si>
  <si>
    <t>Previously Approved Revenue-to-Cost Ratios</t>
  </si>
  <si>
    <t>For most applicants, Most Recent Year would be the third year of the IRM 3 period,  e.g. if the applicant rebased in 2008 with further adjustments over 2 years, the Most recent year is 2010.</t>
  </si>
  <si>
    <t>For applicants that have had rates adjusted only under IRM 2, the Most Recent Year is 2006, and the applicant should enter the ratios from their Informational Filing.</t>
  </si>
  <si>
    <t>The Board's updated Cost Allocation Model yields the Status Quo Ratios in Worksheet O-1.</t>
  </si>
  <si>
    <t>Status Quo means "No Rebalancing" or "Before Rebalancing".</t>
  </si>
  <si>
    <t>d)</t>
  </si>
  <si>
    <t>Proposed Revenue-to-Cost Ratios</t>
  </si>
  <si>
    <t xml:space="preserve">The applicant should complete Table (d) if it is applying for approval of a revenue to cost ratio in 2012 that is outside the Board’s policy range for any customer class. Table (d) will show the information that the distributor would likely enter in the IRM model) in 2013.  In 2012 Table (d), enter the planned ratios for the classes that will be ‘Change’ and ‘No Change’ in 2013 (in the current Revenue Cost Ratio Adjustment Workform, Worksheet C1.1 ‘Decision – Cost Revenue Adjustment’, column d), and enter TBD for class(es) that will be entered as ‘Rebalance’. </t>
  </si>
  <si>
    <t>EB-2011-0250</t>
  </si>
  <si>
    <t>GS 50 - 2999 KW</t>
  </si>
  <si>
    <t>GS 3000 - 4999</t>
  </si>
  <si>
    <t>Costs Allocated from Previous Study (2008)</t>
  </si>
  <si>
    <t>LUI anticipates to get to minimum of 65% by 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</si>
</sst>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mmmm\ d\,\ yyyy;@"/>
    <numFmt numFmtId="165" formatCode="_-&quot;$&quot;* #,##0.00_-;\-&quot;$&quot;* #,##0.00_-;_-&quot;$&quot;* &quot;-&quot;??_-;_-@_-"/>
    <numFmt numFmtId="166" formatCode="_-&quot;$&quot;* #,##0_-;\-&quot;$&quot;* #,##0_-;_-&quot;$&quot;* &quot;-&quot;??_-;_-@_-"/>
    <numFmt numFmtId="167" formatCode="_-* #,##0.00_-;\-* #,##0.00_-;_-* &quot;-&quot;??_-;_-@_-"/>
    <numFmt numFmtId="168" formatCode="0.0%"/>
  </numFmts>
  <fonts count="42">
    <font>
      <sz val="10"/>
      <name val="Arial"/>
      <family val="0"/>
    </font>
    <font>
      <sz val="12"/>
      <color indexed="8"/>
      <name val="Calibri"/>
      <family val="2"/>
    </font>
    <font>
      <b/>
      <sz val="10"/>
      <name val="Arial"/>
      <family val="2"/>
    </font>
    <font>
      <b/>
      <sz val="14"/>
      <name val="Arial"/>
      <family val="2"/>
    </font>
    <font>
      <u val="single"/>
      <sz val="10"/>
      <name val="Arial"/>
      <family val="2"/>
    </font>
    <font>
      <b/>
      <u val="single"/>
      <sz val="10"/>
      <name val="Arial"/>
      <family val="2"/>
    </font>
    <font>
      <sz val="9"/>
      <name val="Tahoma"/>
      <family val="2"/>
    </font>
    <font>
      <b/>
      <sz val="9"/>
      <name val="Tahoma"/>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double"/>
      <bottom style="thin"/>
    </border>
    <border>
      <left style="thin"/>
      <right style="medium"/>
      <top style="double"/>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color indexed="63"/>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style="double"/>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0" fillId="0" borderId="0" applyFont="0" applyFill="0" applyBorder="0" applyAlignment="0" applyProtection="0"/>
    <xf numFmtId="41" fontId="24" fillId="0" borderId="0" applyFont="0" applyFill="0" applyBorder="0" applyAlignment="0" applyProtection="0"/>
    <xf numFmtId="165" fontId="0"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0" fillId="33" borderId="0" xfId="0" applyFill="1" applyAlignment="1">
      <alignment/>
    </xf>
    <xf numFmtId="164" fontId="0" fillId="33" borderId="0" xfId="0" applyNumberFormat="1" applyFill="1" applyAlignment="1">
      <alignment/>
    </xf>
    <xf numFmtId="0" fontId="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166" fontId="0" fillId="33" borderId="12" xfId="44" applyNumberFormat="1" applyFont="1" applyFill="1" applyBorder="1" applyAlignment="1">
      <alignment/>
    </xf>
    <xf numFmtId="10" fontId="0" fillId="0" borderId="12" xfId="57" applyNumberFormat="1" applyFont="1" applyBorder="1" applyAlignment="1">
      <alignment/>
    </xf>
    <xf numFmtId="10" fontId="0" fillId="0" borderId="13" xfId="57" applyNumberFormat="1" applyFont="1" applyBorder="1" applyAlignment="1">
      <alignment/>
    </xf>
    <xf numFmtId="166" fontId="0" fillId="0" borderId="14" xfId="44" applyNumberFormat="1" applyFont="1" applyBorder="1" applyAlignment="1">
      <alignment/>
    </xf>
    <xf numFmtId="10" fontId="0" fillId="0" borderId="14" xfId="0" applyNumberFormat="1" applyBorder="1" applyAlignment="1">
      <alignment/>
    </xf>
    <xf numFmtId="10" fontId="0" fillId="0" borderId="15" xfId="0" applyNumberFormat="1" applyBorder="1" applyAlignment="1">
      <alignment/>
    </xf>
    <xf numFmtId="0" fontId="2" fillId="0" borderId="0" xfId="0" applyFont="1" applyFill="1" applyAlignment="1">
      <alignment/>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10" xfId="0" applyFont="1" applyFill="1" applyBorder="1" applyAlignment="1">
      <alignment horizontal="center"/>
    </xf>
    <xf numFmtId="0" fontId="2" fillId="0" borderId="11" xfId="0" applyFont="1" applyFill="1" applyBorder="1" applyAlignment="1">
      <alignment horizontal="center"/>
    </xf>
    <xf numFmtId="166" fontId="0" fillId="33" borderId="13" xfId="44" applyNumberFormat="1" applyFont="1" applyFill="1" applyBorder="1" applyAlignment="1">
      <alignment/>
    </xf>
    <xf numFmtId="0" fontId="0" fillId="0" borderId="0" xfId="0" applyFill="1" applyAlignment="1">
      <alignment/>
    </xf>
    <xf numFmtId="166" fontId="0" fillId="33" borderId="16" xfId="44" applyNumberFormat="1" applyFont="1" applyFill="1" applyBorder="1" applyAlignment="1">
      <alignment/>
    </xf>
    <xf numFmtId="166" fontId="0" fillId="33" borderId="17" xfId="44" applyNumberFormat="1" applyFont="1" applyFill="1" applyBorder="1" applyAlignment="1">
      <alignment/>
    </xf>
    <xf numFmtId="166" fontId="0" fillId="0" borderId="18" xfId="44" applyNumberFormat="1" applyFont="1" applyBorder="1" applyAlignment="1">
      <alignment/>
    </xf>
    <xf numFmtId="166" fontId="0" fillId="0" borderId="19" xfId="44" applyNumberFormat="1" applyFont="1" applyBorder="1" applyAlignment="1">
      <alignment/>
    </xf>
    <xf numFmtId="0" fontId="4" fillId="0" borderId="0" xfId="0" applyFont="1" applyAlignment="1">
      <alignment/>
    </xf>
    <xf numFmtId="0" fontId="2" fillId="0" borderId="10" xfId="0" applyFont="1" applyFill="1" applyBorder="1" applyAlignment="1">
      <alignment horizont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167" fontId="0" fillId="0" borderId="12" xfId="42" applyFont="1" applyBorder="1" applyAlignment="1">
      <alignment/>
    </xf>
    <xf numFmtId="0" fontId="0" fillId="0" borderId="13" xfId="0" applyBorder="1" applyAlignment="1">
      <alignment/>
    </xf>
    <xf numFmtId="0" fontId="0" fillId="33" borderId="13" xfId="0" applyFill="1" applyBorder="1" applyAlignment="1">
      <alignment/>
    </xf>
    <xf numFmtId="167" fontId="0" fillId="0" borderId="14" xfId="42" applyFont="1" applyBorder="1" applyAlignment="1">
      <alignment/>
    </xf>
    <xf numFmtId="0" fontId="0" fillId="33" borderId="15" xfId="0" applyFill="1" applyBorder="1" applyAlignment="1">
      <alignment/>
    </xf>
    <xf numFmtId="0" fontId="2" fillId="0" borderId="12" xfId="0" applyFont="1" applyFill="1" applyBorder="1" applyAlignment="1">
      <alignment horizontal="center"/>
    </xf>
    <xf numFmtId="0" fontId="2" fillId="0" borderId="13" xfId="0" applyFont="1" applyFill="1" applyBorder="1" applyAlignment="1">
      <alignment horizontal="center"/>
    </xf>
    <xf numFmtId="167" fontId="0" fillId="0" borderId="12" xfId="0" applyNumberFormat="1" applyBorder="1" applyAlignment="1">
      <alignment/>
    </xf>
    <xf numFmtId="0" fontId="0" fillId="33" borderId="12" xfId="0" applyFill="1" applyBorder="1" applyAlignment="1">
      <alignment/>
    </xf>
    <xf numFmtId="0" fontId="0" fillId="0" borderId="13" xfId="0" applyBorder="1" applyAlignment="1">
      <alignment horizontal="center"/>
    </xf>
    <xf numFmtId="0" fontId="0" fillId="33" borderId="13" xfId="0" applyFill="1" applyBorder="1" applyAlignment="1">
      <alignment horizontal="center"/>
    </xf>
    <xf numFmtId="167" fontId="0" fillId="0" borderId="14" xfId="0" applyNumberFormat="1" applyBorder="1" applyAlignment="1">
      <alignment/>
    </xf>
    <xf numFmtId="0" fontId="0" fillId="33" borderId="14" xfId="0" applyFill="1" applyBorder="1" applyAlignment="1">
      <alignment/>
    </xf>
    <xf numFmtId="0" fontId="0" fillId="33" borderId="15" xfId="0" applyFill="1" applyBorder="1" applyAlignment="1">
      <alignment horizontal="center"/>
    </xf>
    <xf numFmtId="0" fontId="2" fillId="34" borderId="20" xfId="0" applyFont="1" applyFill="1" applyBorder="1" applyAlignment="1">
      <alignment horizontal="center" vertical="center"/>
    </xf>
    <xf numFmtId="10" fontId="0" fillId="33" borderId="12" xfId="57" applyNumberFormat="1" applyFont="1" applyFill="1" applyBorder="1" applyAlignment="1">
      <alignment/>
    </xf>
    <xf numFmtId="10" fontId="0" fillId="33" borderId="14" xfId="57" applyNumberFormat="1" applyFont="1" applyFill="1" applyBorder="1" applyAlignment="1">
      <alignment/>
    </xf>
    <xf numFmtId="167" fontId="0" fillId="33" borderId="12" xfId="42" applyFont="1" applyFill="1" applyBorder="1" applyAlignment="1">
      <alignment/>
    </xf>
    <xf numFmtId="0" fontId="0" fillId="0" borderId="0" xfId="0" applyFont="1" applyAlignment="1">
      <alignment/>
    </xf>
    <xf numFmtId="0" fontId="0" fillId="0" borderId="21" xfId="0" applyBorder="1" applyAlignment="1">
      <alignment horizontal="left"/>
    </xf>
    <xf numFmtId="0" fontId="0" fillId="0" borderId="12" xfId="0" applyBorder="1" applyAlignment="1">
      <alignment horizontal="left"/>
    </xf>
    <xf numFmtId="0" fontId="0" fillId="0" borderId="22" xfId="0" applyBorder="1" applyAlignment="1">
      <alignment vertical="top" wrapText="1"/>
    </xf>
    <xf numFmtId="0" fontId="0" fillId="0" borderId="14" xfId="0" applyBorder="1" applyAlignment="1">
      <alignment vertical="top" wrapText="1"/>
    </xf>
    <xf numFmtId="0" fontId="0" fillId="0" borderId="0" xfId="0" applyAlignment="1">
      <alignment horizontal="left" vertical="top" wrapText="1"/>
    </xf>
    <xf numFmtId="0" fontId="0" fillId="0" borderId="21" xfId="0" applyBorder="1" applyAlignment="1">
      <alignment horizontal="left" wrapText="1"/>
    </xf>
    <xf numFmtId="0" fontId="0" fillId="0" borderId="12" xfId="0" applyBorder="1" applyAlignment="1">
      <alignment horizontal="left" wrapText="1"/>
    </xf>
    <xf numFmtId="0" fontId="2" fillId="0" borderId="23" xfId="0" applyFont="1" applyFill="1" applyBorder="1" applyAlignment="1">
      <alignment vertical="top" wrapText="1"/>
    </xf>
    <xf numFmtId="0" fontId="2" fillId="0" borderId="10" xfId="0" applyFont="1" applyFill="1" applyBorder="1" applyAlignment="1">
      <alignment vertical="top" wrapText="1"/>
    </xf>
    <xf numFmtId="0" fontId="2" fillId="0" borderId="2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horizontal="center"/>
    </xf>
    <xf numFmtId="0" fontId="2" fillId="0" borderId="24"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horizontal="left"/>
    </xf>
    <xf numFmtId="0" fontId="2" fillId="0" borderId="0" xfId="0" applyFont="1" applyAlignment="1">
      <alignment horizontal="left"/>
    </xf>
    <xf numFmtId="0" fontId="0" fillId="0" borderId="21" xfId="0"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0" xfId="0" applyFont="1" applyAlignment="1">
      <alignment horizontal="left"/>
    </xf>
    <xf numFmtId="0" fontId="2" fillId="0" borderId="2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0" fillId="0" borderId="13" xfId="0" applyFill="1" applyBorder="1" applyAlignment="1">
      <alignment vertical="top" wrapText="1"/>
    </xf>
    <xf numFmtId="0" fontId="2"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3" borderId="21" xfId="0" applyFill="1" applyBorder="1" applyAlignment="1">
      <alignment horizontal="left" wrapText="1"/>
    </xf>
    <xf numFmtId="0" fontId="0" fillId="33" borderId="12" xfId="0" applyFill="1" applyBorder="1" applyAlignment="1">
      <alignment horizontal="left" wrapText="1"/>
    </xf>
    <xf numFmtId="0" fontId="0" fillId="0" borderId="28" xfId="0" applyBorder="1" applyAlignment="1">
      <alignment horizontal="left" wrapText="1"/>
    </xf>
    <xf numFmtId="0" fontId="0" fillId="0" borderId="16" xfId="0" applyBorder="1" applyAlignment="1">
      <alignment horizontal="left" wrapText="1"/>
    </xf>
    <xf numFmtId="0" fontId="2" fillId="0" borderId="29" xfId="0" applyFont="1" applyBorder="1" applyAlignment="1">
      <alignment horizontal="left"/>
    </xf>
    <xf numFmtId="0" fontId="2" fillId="0" borderId="18" xfId="0" applyFont="1" applyBorder="1" applyAlignment="1">
      <alignment horizontal="left"/>
    </xf>
    <xf numFmtId="0" fontId="2" fillId="0" borderId="0" xfId="0" applyFont="1" applyAlignment="1">
      <alignment horizontal="left" wrapText="1"/>
    </xf>
    <xf numFmtId="0" fontId="2" fillId="0" borderId="30" xfId="0" applyFont="1" applyFill="1" applyBorder="1" applyAlignment="1">
      <alignment horizontal="left"/>
    </xf>
    <xf numFmtId="0" fontId="2" fillId="0" borderId="31" xfId="0" applyFont="1" applyFill="1" applyBorder="1" applyAlignment="1">
      <alignment horizontal="left"/>
    </xf>
    <xf numFmtId="0" fontId="2" fillId="0" borderId="32" xfId="0" applyFont="1" applyFill="1" applyBorder="1" applyAlignment="1">
      <alignment vertical="top" wrapText="1"/>
    </xf>
    <xf numFmtId="0" fontId="2" fillId="0" borderId="20" xfId="0" applyFont="1" applyFill="1" applyBorder="1" applyAlignment="1">
      <alignment vertical="top"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33" borderId="21" xfId="0" applyFill="1" applyBorder="1" applyAlignment="1">
      <alignment horizontal="left"/>
    </xf>
    <xf numFmtId="0" fontId="0" fillId="33" borderId="12" xfId="0" applyFill="1" applyBorder="1" applyAlignment="1">
      <alignment horizontal="left"/>
    </xf>
    <xf numFmtId="0" fontId="2" fillId="0" borderId="22" xfId="0" applyFont="1" applyBorder="1" applyAlignment="1">
      <alignment horizontal="left"/>
    </xf>
    <xf numFmtId="0" fontId="2" fillId="0" borderId="14" xfId="0" applyFont="1" applyBorder="1" applyAlignment="1">
      <alignment horizontal="left"/>
    </xf>
    <xf numFmtId="0" fontId="0" fillId="0" borderId="0" xfId="0" applyFont="1" applyAlignment="1">
      <alignment wrapText="1"/>
    </xf>
    <xf numFmtId="0" fontId="0" fillId="0" borderId="0" xfId="0" applyFont="1" applyFill="1" applyAlignment="1">
      <alignment horizontal="left" vertical="top" wrapText="1"/>
    </xf>
    <xf numFmtId="0" fontId="3" fillId="0" borderId="0" xfId="0" applyFont="1" applyAlignment="1">
      <alignment horizont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hm.utility.local\Finances\dproctor\Revenue%20Requirement%20Model\LUI%20Detailed%20CA%20Model%20V2%20July%202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hm.utility.local\Finances\dproctor\Revenue%20Requirement%20Model\Copy%20of%20LakefrontUtilitiesInc_Detailed_CA_Model_Run#2%202008%20to%20be%20confirm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hm.utility.local\Finances\dproctor\Revenue%20Requirement%20Model\Exhibit%208%20Rate%20Design%20Model%20-%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hm.utility.local\Finances\Rate%20Applications\2011\2011%20IRM%20DERECK%20WORKING%20COPY\Completed%202011%20IRM3%20Revenue%20Cost%20Ratio%20Adjustment%20Work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1 Intro"/>
      <sheetName val="I2 LDC class"/>
      <sheetName val="I3 TB Data"/>
      <sheetName val="I4 BO ASSETS"/>
      <sheetName val="I5.1 Misc Data"/>
      <sheetName val="I5.2 Weighting Factors"/>
      <sheetName val="I6.1 Revenue"/>
      <sheetName val="I6.2 Customer Data"/>
      <sheetName val="I7.1 Meter Capital"/>
      <sheetName val="I7.2 Meter Reading"/>
      <sheetName val="I8 Demand Data"/>
      <sheetName val="I9 Direct Allocation"/>
      <sheetName val="O1 Revenue to cost|RR"/>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3.6 MicroFIT Charge"/>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13">
        <row r="22">
          <cell r="C22">
            <v>1.1855764994963671</v>
          </cell>
        </row>
        <row r="24">
          <cell r="D24">
            <v>214876.72178638345</v>
          </cell>
          <cell r="E24">
            <v>52162.22782077887</v>
          </cell>
          <cell r="F24">
            <v>78040.33253241365</v>
          </cell>
          <cell r="H24">
            <v>7384.499296090743</v>
          </cell>
          <cell r="J24">
            <v>21665.699231075912</v>
          </cell>
          <cell r="K24">
            <v>527.8647495161478</v>
          </cell>
          <cell r="L24">
            <v>3804.664583741195</v>
          </cell>
        </row>
        <row r="40">
          <cell r="D40">
            <v>2838659.28240181</v>
          </cell>
          <cell r="E40">
            <v>723732.5200817931</v>
          </cell>
          <cell r="F40">
            <v>1122654.6607958241</v>
          </cell>
          <cell r="H40">
            <v>136234.8845558578</v>
          </cell>
          <cell r="J40">
            <v>250482.22468255242</v>
          </cell>
          <cell r="K40">
            <v>6222.444072886316</v>
          </cell>
          <cell r="L40">
            <v>53217.491536913854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1 Intro"/>
      <sheetName val="I2 LDC class"/>
      <sheetName val="I3 TB Data"/>
      <sheetName val="I4 BO ASSETS"/>
      <sheetName val="I5 Misc Data"/>
      <sheetName val="I6 Customer Data"/>
      <sheetName val="I7.1 Meter Capital"/>
      <sheetName val="I7.2 Meter Reading"/>
      <sheetName val="O1 Revenue to cost|RR"/>
      <sheetName val="I8 Demand Data"/>
      <sheetName val="I9 Direct Allocation"/>
      <sheetName val="O2 Fixed Charge|Floor|Ceiling"/>
      <sheetName val="O2.1 Line Tran PLCC Adj"/>
      <sheetName val="O2.2 Primary Cost PLCC Adj"/>
      <sheetName val="O2.3 Secondary Cost PLCC Adj"/>
      <sheetName val="O3.1 Line Tran Unit Cost"/>
      <sheetName val="O3.2 Substat Tran Unit Cost "/>
      <sheetName val="O3.3 Primary Cost Pool"/>
      <sheetName val="O3.4 Secondary Cost Pool"/>
      <sheetName val="O3.5 USL Metering Credit"/>
      <sheetName val="O4 Summary by Class &amp; Accounts"/>
      <sheetName val="O5 Details by Class &amp; Accounts"/>
      <sheetName val="O6 Source Data for E2"/>
      <sheetName val="O7 Amortization"/>
      <sheetName val="E1 Categorization"/>
      <sheetName val="E2 Allocators"/>
      <sheetName val="E3 PLCC"/>
      <sheetName val="E4 TB Allocation Details"/>
      <sheetName val="E5 Reconciliation"/>
      <sheetName val="Click here if completed"/>
    </sheetNames>
    <sheetDataSet>
      <sheetData sheetId="8">
        <row r="35">
          <cell r="D35">
            <v>1574342.007599702</v>
          </cell>
          <cell r="E35">
            <v>474450.39886206295</v>
          </cell>
          <cell r="F35">
            <v>791119.7538358199</v>
          </cell>
          <cell r="H35">
            <v>493008.1972717837</v>
          </cell>
          <cell r="J35">
            <v>482541.3385512455</v>
          </cell>
          <cell r="K35">
            <v>9840.726645084067</v>
          </cell>
          <cell r="L35">
            <v>33811.00302320614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enue Input"/>
      <sheetName val="Transformer Allowance"/>
      <sheetName val="2011 Existing Rates"/>
      <sheetName val="2011 Bridge Yr On Existing Ra"/>
      <sheetName val="Forecast Data For 2012"/>
      <sheetName val="Rates By Rate Class"/>
      <sheetName val="2012 Test Yr On Existing Rates"/>
      <sheetName val="Allocation Low Voltage Costs"/>
      <sheetName val="Low Voltage Rates"/>
      <sheetName val="LRAM and SSM Rate Rider"/>
      <sheetName val="2012 Rate Rider"/>
      <sheetName val="Cost Allocation Study"/>
      <sheetName val="Distribution Rate Schedule"/>
      <sheetName val="Other Electriciy Rates"/>
      <sheetName val="BILL IMPACTS"/>
      <sheetName val="Rate Schedule (Part 1)"/>
      <sheetName val="Rate Schedule (Part 2)"/>
      <sheetName val="Dist. Rev. Reconciliation"/>
      <sheetName val="Revenue Deficiency Analysis"/>
      <sheetName val="Exhibit 8 Rate Design Model - 2"/>
    </sheetNames>
    <sheetDataSet>
      <sheetData sheetId="5">
        <row r="8">
          <cell r="B8">
            <v>2556790.201550744</v>
          </cell>
        </row>
        <row r="9">
          <cell r="I9">
            <v>725309.1363613592</v>
          </cell>
        </row>
        <row r="10">
          <cell r="B10">
            <v>1181344.5724455896</v>
          </cell>
        </row>
        <row r="11">
          <cell r="B11">
            <v>61414.11740461746</v>
          </cell>
        </row>
        <row r="12">
          <cell r="B12">
            <v>5072.334916081537</v>
          </cell>
        </row>
        <row r="13">
          <cell r="B13">
            <v>178720.08051496604</v>
          </cell>
        </row>
        <row r="14">
          <cell r="B14">
            <v>44091.077799481274</v>
          </cell>
        </row>
      </sheetData>
      <sheetData sheetId="6">
        <row r="9">
          <cell r="J9">
            <v>1938971.5594114307</v>
          </cell>
        </row>
        <row r="10">
          <cell r="J10">
            <v>582322.6704106438</v>
          </cell>
        </row>
        <row r="11">
          <cell r="J11">
            <v>1198646.1635537082</v>
          </cell>
        </row>
        <row r="12">
          <cell r="J12">
            <v>41451.177908</v>
          </cell>
        </row>
        <row r="13">
          <cell r="J13">
            <v>5502.504297013114</v>
          </cell>
        </row>
        <row r="14">
          <cell r="J14">
            <v>210575.96187369555</v>
          </cell>
        </row>
        <row r="15">
          <cell r="J15">
            <v>31330.6739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1.1 LDC Information"/>
      <sheetName val="A2.1 Table of Contents"/>
      <sheetName val="B1.1 Re-Based Bill Det &amp; Rates"/>
      <sheetName val="B1.2 Removal of Rate Adders"/>
      <sheetName val="B1.3 Re-Based Rev From Rates"/>
      <sheetName val="C1.1 Decision Cost Revenue Adj"/>
      <sheetName val="C1.2 Revenue Offsets Allocation"/>
      <sheetName val="C1.3 Transformer Allowance"/>
      <sheetName val="C1.4 R C Ratio Revenue"/>
      <sheetName val="C1.5 Proposed R C Ratio Adj"/>
      <sheetName val="C1.6 Proposed Revenue"/>
      <sheetName val="C1.7 Proposed F V Rev Alloc"/>
      <sheetName val="C1.8 Proposed F V Rates"/>
      <sheetName val="C1.9 Adjust To Proposed Rates"/>
      <sheetName val="F1.2 CalcTaxChg RRider OptA FV"/>
      <sheetName val="G4.2 Incr Cap RRider Opt A FV"/>
      <sheetName val="Z1.0 OEB Control Sheet"/>
    </sheetNames>
    <sheetDataSet>
      <sheetData sheetId="9">
        <row r="22">
          <cell r="G22">
            <v>0.9764000177383423</v>
          </cell>
        </row>
        <row r="23">
          <cell r="G23">
            <v>1.0742523551301406</v>
          </cell>
        </row>
        <row r="24">
          <cell r="G24">
            <v>1.5442523551173102</v>
          </cell>
        </row>
        <row r="25">
          <cell r="G25">
            <v>0.2004999965429306</v>
          </cell>
        </row>
        <row r="26">
          <cell r="G26">
            <v>0.9994999766349792</v>
          </cell>
        </row>
        <row r="27">
          <cell r="G27">
            <v>0.7006000280380249</v>
          </cell>
        </row>
        <row r="28">
          <cell r="G28">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0"/>
  <sheetViews>
    <sheetView showGridLines="0" tabSelected="1" zoomScale="90" zoomScaleNormal="90" zoomScalePageLayoutView="0" workbookViewId="0" topLeftCell="B132">
      <selection activeCell="B32" sqref="B32:G33"/>
    </sheetView>
  </sheetViews>
  <sheetFormatPr defaultColWidth="9.140625" defaultRowHeight="12.75"/>
  <cols>
    <col min="1" max="1" width="2.7109375" style="0" customWidth="1"/>
    <col min="2" max="2" width="4.00390625" style="0" customWidth="1"/>
    <col min="3" max="3" width="21.8515625" style="0" customWidth="1"/>
    <col min="4" max="7" width="15.7109375" style="0" customWidth="1"/>
  </cols>
  <sheetData>
    <row r="1" spans="6:7" ht="12.75">
      <c r="F1" s="1" t="s">
        <v>0</v>
      </c>
      <c r="G1" s="2" t="s">
        <v>73</v>
      </c>
    </row>
    <row r="2" spans="6:7" ht="12.75">
      <c r="F2" s="1" t="s">
        <v>1</v>
      </c>
      <c r="G2" s="2">
        <v>7</v>
      </c>
    </row>
    <row r="3" spans="6:7" ht="12.75">
      <c r="F3" s="1" t="s">
        <v>2</v>
      </c>
      <c r="G3" s="2"/>
    </row>
    <row r="4" ht="12.75">
      <c r="F4" s="1"/>
    </row>
    <row r="5" spans="6:7" ht="12.75">
      <c r="F5" s="1" t="s">
        <v>3</v>
      </c>
      <c r="G5" s="3"/>
    </row>
    <row r="7" spans="2:7" ht="18">
      <c r="B7" s="107" t="s">
        <v>4</v>
      </c>
      <c r="C7" s="107"/>
      <c r="D7" s="107"/>
      <c r="E7" s="107"/>
      <c r="F7" s="107"/>
      <c r="G7" s="107"/>
    </row>
    <row r="8" spans="2:7" ht="18">
      <c r="B8" s="107" t="s">
        <v>5</v>
      </c>
      <c r="C8" s="107"/>
      <c r="D8" s="107"/>
      <c r="E8" s="107"/>
      <c r="F8" s="107"/>
      <c r="G8" s="107"/>
    </row>
    <row r="10" ht="12.75">
      <c r="B10" t="s">
        <v>6</v>
      </c>
    </row>
    <row r="12" spans="2:3" ht="12.75">
      <c r="B12" s="1" t="s">
        <v>7</v>
      </c>
      <c r="C12" s="1" t="s">
        <v>8</v>
      </c>
    </row>
    <row r="13" ht="13.5" thickBot="1"/>
    <row r="14" spans="2:7" ht="63.75">
      <c r="B14" s="108" t="s">
        <v>9</v>
      </c>
      <c r="C14" s="109"/>
      <c r="D14" s="4" t="s">
        <v>76</v>
      </c>
      <c r="E14" s="4" t="s">
        <v>10</v>
      </c>
      <c r="F14" s="4" t="s">
        <v>11</v>
      </c>
      <c r="G14" s="5" t="s">
        <v>10</v>
      </c>
    </row>
    <row r="15" spans="2:7" ht="12.75">
      <c r="B15" s="50" t="s">
        <v>12</v>
      </c>
      <c r="C15" s="51"/>
      <c r="D15" s="6">
        <f>'[2]O1 Revenue to cost|RR'!$D$35</f>
        <v>1574342.007599702</v>
      </c>
      <c r="E15" s="7">
        <f>IF(D$26=0,"",D15/D$26)</f>
        <v>0.4079543236741908</v>
      </c>
      <c r="F15" s="6">
        <f>'[1]O1 Revenue to cost|RR'!$D$40</f>
        <v>2838659.28240181</v>
      </c>
      <c r="G15" s="8">
        <f>IF(F$26=0,"",F15/F$26)</f>
        <v>0.5532151040015229</v>
      </c>
    </row>
    <row r="16" spans="2:7" ht="12.75">
      <c r="B16" s="50" t="s">
        <v>13</v>
      </c>
      <c r="C16" s="51"/>
      <c r="D16" s="6">
        <f>'[2]O1 Revenue to cost|RR'!$E$35</f>
        <v>474450.39886206295</v>
      </c>
      <c r="E16" s="7">
        <f aca="true" t="shared" si="0" ref="E16:G25">IF(D$26=0,"",D16/D$26)</f>
        <v>0.12294284891744864</v>
      </c>
      <c r="F16" s="6">
        <f>'[1]O1 Revenue to cost|RR'!$E$40</f>
        <v>723732.5200817931</v>
      </c>
      <c r="G16" s="8">
        <f t="shared" si="0"/>
        <v>0.141045374430273</v>
      </c>
    </row>
    <row r="17" spans="2:7" ht="27" customHeight="1">
      <c r="B17" s="87" t="s">
        <v>74</v>
      </c>
      <c r="C17" s="88"/>
      <c r="D17" s="6">
        <f>'[2]O1 Revenue to cost|RR'!$F$35</f>
        <v>791119.7538358199</v>
      </c>
      <c r="E17" s="7">
        <f t="shared" si="0"/>
        <v>0.2050003890917236</v>
      </c>
      <c r="F17" s="6">
        <f>'[1]O1 Revenue to cost|RR'!$F$40</f>
        <v>1122654.6607958241</v>
      </c>
      <c r="G17" s="8">
        <f t="shared" si="0"/>
        <v>0.2187897359786219</v>
      </c>
    </row>
    <row r="18" spans="2:7" ht="12.75">
      <c r="B18" s="101" t="s">
        <v>75</v>
      </c>
      <c r="C18" s="102"/>
      <c r="D18" s="6">
        <f>'[2]O1 Revenue to cost|RR'!$H$35</f>
        <v>493008.1972717837</v>
      </c>
      <c r="E18" s="7">
        <f t="shared" si="0"/>
        <v>0.12775167321520223</v>
      </c>
      <c r="F18" s="6">
        <f>'[1]O1 Revenue to cost|RR'!$H$40</f>
        <v>136234.8845558578</v>
      </c>
      <c r="G18" s="8">
        <f t="shared" si="0"/>
        <v>0.026550278962833334</v>
      </c>
    </row>
    <row r="19" spans="2:7" ht="12.75" hidden="1">
      <c r="B19" s="50" t="s">
        <v>14</v>
      </c>
      <c r="C19" s="51"/>
      <c r="D19" s="6"/>
      <c r="E19" s="7">
        <f t="shared" si="0"/>
        <v>0</v>
      </c>
      <c r="F19" s="6"/>
      <c r="G19" s="8">
        <f t="shared" si="0"/>
        <v>0</v>
      </c>
    </row>
    <row r="20" spans="2:7" ht="12.75">
      <c r="B20" s="50" t="s">
        <v>15</v>
      </c>
      <c r="C20" s="51"/>
      <c r="D20" s="6">
        <f>'[2]O1 Revenue to cost|RR'!$J$35</f>
        <v>482541.3385512455</v>
      </c>
      <c r="E20" s="7">
        <f t="shared" si="0"/>
        <v>0.12503942883010788</v>
      </c>
      <c r="F20" s="6">
        <f>'[1]O1 Revenue to cost|RR'!$J$40</f>
        <v>250482.22468255242</v>
      </c>
      <c r="G20" s="8">
        <f t="shared" si="0"/>
        <v>0.048815492171728876</v>
      </c>
    </row>
    <row r="21" spans="2:7" ht="12.75">
      <c r="B21" s="50" t="s">
        <v>16</v>
      </c>
      <c r="C21" s="51"/>
      <c r="D21" s="6">
        <f>'[2]O1 Revenue to cost|RR'!$K$35</f>
        <v>9840.726645084067</v>
      </c>
      <c r="E21" s="7">
        <f t="shared" si="0"/>
        <v>0.002549996737417057</v>
      </c>
      <c r="F21" s="6">
        <f>'[1]O1 Revenue to cost|RR'!$K$40</f>
        <v>6222.444072886316</v>
      </c>
      <c r="G21" s="8">
        <f t="shared" si="0"/>
        <v>0.0012126675667862702</v>
      </c>
    </row>
    <row r="22" spans="2:7" ht="27" customHeight="1">
      <c r="B22" s="55" t="s">
        <v>17</v>
      </c>
      <c r="C22" s="56"/>
      <c r="D22" s="6">
        <f>'[2]O1 Revenue to cost|RR'!$L$35</f>
        <v>33811.00302320614</v>
      </c>
      <c r="E22" s="7">
        <f t="shared" si="0"/>
        <v>0.008761339533909729</v>
      </c>
      <c r="F22" s="6">
        <f>'[1]O1 Revenue to cost|RR'!$L$40</f>
        <v>53217.491536913854</v>
      </c>
      <c r="G22" s="8">
        <f t="shared" si="0"/>
        <v>0.010371346888233785</v>
      </c>
    </row>
    <row r="23" spans="2:7" ht="19.5" customHeight="1" hidden="1">
      <c r="B23" s="101" t="s">
        <v>18</v>
      </c>
      <c r="C23" s="102"/>
      <c r="D23" s="6"/>
      <c r="E23" s="7">
        <f t="shared" si="0"/>
        <v>0</v>
      </c>
      <c r="F23" s="6"/>
      <c r="G23" s="8">
        <f t="shared" si="0"/>
        <v>0</v>
      </c>
    </row>
    <row r="24" spans="2:7" ht="12.75" hidden="1">
      <c r="B24" s="101"/>
      <c r="C24" s="102"/>
      <c r="D24" s="6"/>
      <c r="E24" s="7">
        <f t="shared" si="0"/>
        <v>0</v>
      </c>
      <c r="F24" s="6"/>
      <c r="G24" s="8">
        <f t="shared" si="0"/>
        <v>0</v>
      </c>
    </row>
    <row r="25" spans="2:7" ht="27" customHeight="1" hidden="1">
      <c r="B25" s="68" t="s">
        <v>19</v>
      </c>
      <c r="C25" s="69"/>
      <c r="D25" s="6"/>
      <c r="E25" s="7">
        <f t="shared" si="0"/>
        <v>0</v>
      </c>
      <c r="F25" s="6"/>
      <c r="G25" s="8">
        <f t="shared" si="0"/>
        <v>0</v>
      </c>
    </row>
    <row r="26" spans="2:7" ht="13.5" thickBot="1">
      <c r="B26" s="103" t="s">
        <v>20</v>
      </c>
      <c r="C26" s="104"/>
      <c r="D26" s="9">
        <f>SUM(D15:D25)</f>
        <v>3859113.4257889045</v>
      </c>
      <c r="E26" s="10">
        <f>SUM(E15:E25)</f>
        <v>1</v>
      </c>
      <c r="F26" s="9">
        <f>SUM(F15:F25)</f>
        <v>5131203.508127637</v>
      </c>
      <c r="G26" s="11">
        <f>SUM(G15:G25)</f>
        <v>1</v>
      </c>
    </row>
    <row r="28" ht="12.75">
      <c r="B28" s="1" t="s">
        <v>21</v>
      </c>
    </row>
    <row r="30" ht="12.75">
      <c r="B30" s="12" t="s">
        <v>22</v>
      </c>
    </row>
    <row r="32" spans="2:7" ht="12.75">
      <c r="B32" s="105" t="s">
        <v>23</v>
      </c>
      <c r="C32" s="105"/>
      <c r="D32" s="105"/>
      <c r="E32" s="105"/>
      <c r="F32" s="105"/>
      <c r="G32" s="105"/>
    </row>
    <row r="33" spans="2:7" ht="12.75">
      <c r="B33" s="105"/>
      <c r="C33" s="105"/>
      <c r="D33" s="105"/>
      <c r="E33" s="105"/>
      <c r="F33" s="105"/>
      <c r="G33" s="105"/>
    </row>
    <row r="34" spans="2:7" ht="12.75">
      <c r="B34" s="13"/>
      <c r="C34" s="13"/>
      <c r="D34" s="13"/>
      <c r="E34" s="13"/>
      <c r="F34" s="13"/>
      <c r="G34" s="13"/>
    </row>
    <row r="35" spans="2:7" ht="12.75">
      <c r="B35" s="86" t="s">
        <v>24</v>
      </c>
      <c r="C35" s="86"/>
      <c r="D35" s="86"/>
      <c r="E35" s="86"/>
      <c r="F35" s="86"/>
      <c r="G35" s="86"/>
    </row>
    <row r="36" spans="2:7" ht="12.75">
      <c r="B36" s="86"/>
      <c r="C36" s="86"/>
      <c r="D36" s="86"/>
      <c r="E36" s="86"/>
      <c r="F36" s="86"/>
      <c r="G36" s="86"/>
    </row>
    <row r="38" ht="12.75">
      <c r="B38" s="12" t="s">
        <v>25</v>
      </c>
    </row>
    <row r="39" spans="2:7" ht="12.75">
      <c r="B39" s="106" t="s">
        <v>26</v>
      </c>
      <c r="C39" s="106"/>
      <c r="D39" s="106"/>
      <c r="E39" s="106"/>
      <c r="F39" s="106"/>
      <c r="G39" s="106"/>
    </row>
    <row r="40" spans="2:7" ht="12.75">
      <c r="B40" s="13"/>
      <c r="C40" s="13"/>
      <c r="D40" s="13"/>
      <c r="E40" s="13"/>
      <c r="F40" s="13"/>
      <c r="G40" s="13"/>
    </row>
    <row r="41" spans="2:7" ht="12.75">
      <c r="B41" s="64" t="s">
        <v>27</v>
      </c>
      <c r="C41" s="64"/>
      <c r="D41" s="64"/>
      <c r="E41" s="64"/>
      <c r="F41" s="64"/>
      <c r="G41" s="64"/>
    </row>
    <row r="42" spans="2:7" ht="12.75">
      <c r="B42" s="64"/>
      <c r="C42" s="64"/>
      <c r="D42" s="64"/>
      <c r="E42" s="64"/>
      <c r="F42" s="64"/>
      <c r="G42" s="64"/>
    </row>
    <row r="44" spans="1:7" ht="12.75">
      <c r="A44" s="13"/>
      <c r="B44" s="66" t="s">
        <v>28</v>
      </c>
      <c r="C44" s="66"/>
      <c r="D44" s="66"/>
      <c r="E44" s="66"/>
      <c r="F44" s="66"/>
      <c r="G44" s="66"/>
    </row>
    <row r="45" spans="1:7" ht="12.75">
      <c r="A45" s="13"/>
      <c r="B45" s="13"/>
      <c r="C45" s="13"/>
      <c r="D45" s="13"/>
      <c r="E45" s="13"/>
      <c r="F45" s="13"/>
      <c r="G45" s="13"/>
    </row>
    <row r="46" spans="1:7" ht="12.75">
      <c r="A46" s="13"/>
      <c r="B46" s="64" t="s">
        <v>29</v>
      </c>
      <c r="C46" s="64"/>
      <c r="D46" s="64"/>
      <c r="E46" s="64"/>
      <c r="F46" s="64"/>
      <c r="G46" s="64"/>
    </row>
    <row r="47" spans="1:7" ht="12.75">
      <c r="A47" s="13"/>
      <c r="B47" s="64"/>
      <c r="C47" s="64"/>
      <c r="D47" s="64"/>
      <c r="E47" s="64"/>
      <c r="F47" s="64"/>
      <c r="G47" s="64"/>
    </row>
    <row r="49" spans="2:7" ht="13.5" customHeight="1">
      <c r="B49" s="15" t="s">
        <v>30</v>
      </c>
      <c r="C49" s="93" t="s">
        <v>31</v>
      </c>
      <c r="D49" s="93"/>
      <c r="E49" s="93"/>
      <c r="F49" s="93"/>
      <c r="G49" s="93"/>
    </row>
    <row r="50" spans="2:3" ht="13.5" thickBot="1">
      <c r="B50" s="15"/>
      <c r="C50" s="16"/>
    </row>
    <row r="51" spans="2:7" ht="12.75">
      <c r="B51" s="94"/>
      <c r="C51" s="95"/>
      <c r="D51" s="17" t="s">
        <v>32</v>
      </c>
      <c r="E51" s="17" t="s">
        <v>33</v>
      </c>
      <c r="F51" s="17" t="s">
        <v>34</v>
      </c>
      <c r="G51" s="18" t="s">
        <v>35</v>
      </c>
    </row>
    <row r="52" spans="2:7" ht="12.75">
      <c r="B52" s="96" t="s">
        <v>36</v>
      </c>
      <c r="C52" s="97"/>
      <c r="D52" s="98" t="s">
        <v>37</v>
      </c>
      <c r="E52" s="98" t="s">
        <v>38</v>
      </c>
      <c r="F52" s="98" t="s">
        <v>39</v>
      </c>
      <c r="G52" s="99" t="s">
        <v>40</v>
      </c>
    </row>
    <row r="53" spans="2:7" ht="24.75" customHeight="1">
      <c r="B53" s="59"/>
      <c r="C53" s="60"/>
      <c r="D53" s="83"/>
      <c r="E53" s="83"/>
      <c r="F53" s="83"/>
      <c r="G53" s="100"/>
    </row>
    <row r="54" spans="2:10" ht="12.75">
      <c r="B54" s="55" t="str">
        <f>B15</f>
        <v>Residential</v>
      </c>
      <c r="C54" s="56"/>
      <c r="D54" s="6">
        <f>'[3]2012 Test Yr On Existing Rates'!$J$9</f>
        <v>1938971.5594114307</v>
      </c>
      <c r="E54" s="6">
        <f>D54*'[1]O1 Revenue to cost|RR'!$C$22</f>
        <v>2298799.114030016</v>
      </c>
      <c r="F54" s="6">
        <f>'[3]Rates By Rate Class'!$B$8</f>
        <v>2556790.201550744</v>
      </c>
      <c r="G54" s="19">
        <f>'[1]O1 Revenue to cost|RR'!$D$24</f>
        <v>214876.72178638345</v>
      </c>
      <c r="J54" s="20"/>
    </row>
    <row r="55" spans="2:7" ht="12.75">
      <c r="B55" s="55" t="str">
        <f aca="true" t="shared" si="1" ref="B55:B65">B16</f>
        <v>GS &lt; 50 kW</v>
      </c>
      <c r="C55" s="56"/>
      <c r="D55" s="6">
        <f>'[3]2012 Test Yr On Existing Rates'!$J$10</f>
        <v>582322.6704106438</v>
      </c>
      <c r="E55" s="6">
        <f>D55*'[1]O1 Revenue to cost|RR'!$C$22</f>
        <v>690388.0731628278</v>
      </c>
      <c r="F55" s="6">
        <f>'[3]Rates By Rate Class'!$I$9</f>
        <v>725309.1363613592</v>
      </c>
      <c r="G55" s="19">
        <f>'[1]O1 Revenue to cost|RR'!$E$24</f>
        <v>52162.22782077887</v>
      </c>
    </row>
    <row r="56" spans="2:7" ht="27" customHeight="1">
      <c r="B56" s="55" t="str">
        <f t="shared" si="1"/>
        <v>GS 50 - 2999 KW</v>
      </c>
      <c r="C56" s="56"/>
      <c r="D56" s="6">
        <f>'[3]2012 Test Yr On Existing Rates'!$J$11</f>
        <v>1198646.1635537082</v>
      </c>
      <c r="E56" s="6">
        <f>D56*'[1]O1 Revenue to cost|RR'!$C$22</f>
        <v>1421086.7227207553</v>
      </c>
      <c r="F56" s="6">
        <f>'[3]Rates By Rate Class'!$B$10</f>
        <v>1181344.5724455896</v>
      </c>
      <c r="G56" s="19">
        <f>'[1]O1 Revenue to cost|RR'!$F$24</f>
        <v>78040.33253241365</v>
      </c>
    </row>
    <row r="57" spans="2:7" ht="12.75">
      <c r="B57" s="55" t="str">
        <f t="shared" si="1"/>
        <v>GS 3000 - 4999</v>
      </c>
      <c r="C57" s="56"/>
      <c r="D57" s="6">
        <f>'[3]2012 Test Yr On Existing Rates'!$J$12</f>
        <v>41451.177908</v>
      </c>
      <c r="E57" s="6">
        <f>D57*'[1]O1 Revenue to cost|RR'!$C$22</f>
        <v>49143.54240416778</v>
      </c>
      <c r="F57" s="6">
        <f>'[3]Rates By Rate Class'!$B$11</f>
        <v>61414.11740461746</v>
      </c>
      <c r="G57" s="19">
        <f>'[1]O1 Revenue to cost|RR'!$H$24</f>
        <v>7384.499296090743</v>
      </c>
    </row>
    <row r="58" spans="2:7" ht="12.75" hidden="1">
      <c r="B58" s="55" t="str">
        <f t="shared" si="1"/>
        <v>Large User, if applicable</v>
      </c>
      <c r="C58" s="56"/>
      <c r="D58" s="6"/>
      <c r="E58" s="6"/>
      <c r="F58" s="6"/>
      <c r="G58" s="19"/>
    </row>
    <row r="59" spans="2:7" ht="12.75">
      <c r="B59" s="55" t="str">
        <f t="shared" si="1"/>
        <v>Street Lighting</v>
      </c>
      <c r="C59" s="56"/>
      <c r="D59" s="6">
        <f>'[3]2012 Test Yr On Existing Rates'!$J$14</f>
        <v>210575.96187369555</v>
      </c>
      <c r="E59" s="6">
        <f>D59*'[1]O1 Revenue to cost|RR'!$C$22</f>
        <v>249653.91175629644</v>
      </c>
      <c r="F59" s="6">
        <f>'[3]Rates By Rate Class'!$B$13</f>
        <v>178720.08051496604</v>
      </c>
      <c r="G59" s="19">
        <f>'[1]O1 Revenue to cost|RR'!$J$24</f>
        <v>21665.699231075912</v>
      </c>
    </row>
    <row r="60" spans="2:7" ht="12.75">
      <c r="B60" s="55" t="str">
        <f t="shared" si="1"/>
        <v>Sentinel Lighting</v>
      </c>
      <c r="C60" s="56"/>
      <c r="D60" s="6">
        <f>'[3]2012 Test Yr On Existing Rates'!$J$13</f>
        <v>5502.504297013114</v>
      </c>
      <c r="E60" s="6">
        <f>D60*'[1]O1 Revenue to cost|RR'!$C$22</f>
        <v>6523.639782916526</v>
      </c>
      <c r="F60" s="6">
        <f>'[3]Rates By Rate Class'!$B$12</f>
        <v>5072.334916081537</v>
      </c>
      <c r="G60" s="19">
        <f>'[1]O1 Revenue to cost|RR'!$K$24</f>
        <v>527.8647495161478</v>
      </c>
    </row>
    <row r="61" spans="2:7" ht="27" customHeight="1" thickBot="1">
      <c r="B61" s="55" t="str">
        <f t="shared" si="1"/>
        <v>Unmetered Scattered Load (USL)</v>
      </c>
      <c r="C61" s="56"/>
      <c r="D61" s="6">
        <f>'[3]2012 Test Yr On Existing Rates'!$J$15</f>
        <v>31330.6739</v>
      </c>
      <c r="E61" s="6">
        <f>D61*'[1]O1 Revenue to cost|RR'!$C$22</f>
        <v>37144.9106892242</v>
      </c>
      <c r="F61" s="6">
        <f>'[3]Rates By Rate Class'!$B$14</f>
        <v>44091.077799481274</v>
      </c>
      <c r="G61" s="19">
        <f>'[1]O1 Revenue to cost|RR'!$L$24</f>
        <v>3804.664583741195</v>
      </c>
    </row>
    <row r="62" spans="2:7" ht="14.25" customHeight="1" hidden="1">
      <c r="B62" s="55" t="str">
        <f t="shared" si="1"/>
        <v>Other class, if applicable</v>
      </c>
      <c r="C62" s="56"/>
      <c r="D62" s="6"/>
      <c r="E62" s="6"/>
      <c r="F62" s="6"/>
      <c r="G62" s="19"/>
    </row>
    <row r="63" spans="2:7" ht="12.75" hidden="1">
      <c r="B63" s="87"/>
      <c r="C63" s="88"/>
      <c r="D63" s="6"/>
      <c r="E63" s="6"/>
      <c r="F63" s="6"/>
      <c r="G63" s="19"/>
    </row>
    <row r="64" spans="2:7" ht="27" customHeight="1" hidden="1" thickBot="1">
      <c r="B64" s="89" t="str">
        <f>B25</f>
        <v>Embedded distributor, if applicant is a host distributor</v>
      </c>
      <c r="C64" s="90"/>
      <c r="D64" s="21"/>
      <c r="E64" s="21"/>
      <c r="F64" s="21"/>
      <c r="G64" s="22"/>
    </row>
    <row r="65" spans="2:7" ht="13.5" thickTop="1">
      <c r="B65" s="91" t="str">
        <f t="shared" si="1"/>
        <v>Total</v>
      </c>
      <c r="C65" s="92"/>
      <c r="D65" s="23">
        <f>SUM(D54:D64)</f>
        <v>4008800.7113544913</v>
      </c>
      <c r="E65" s="23">
        <f>SUM(E54:E64)</f>
        <v>4752739.914546205</v>
      </c>
      <c r="F65" s="23">
        <f>SUM(F54:F64)</f>
        <v>4752741.520992839</v>
      </c>
      <c r="G65" s="24">
        <f>SUM(G54:G64)</f>
        <v>378462.01</v>
      </c>
    </row>
    <row r="67" spans="2:7" ht="12.75">
      <c r="B67" s="1" t="s">
        <v>41</v>
      </c>
      <c r="C67" s="13"/>
      <c r="D67" s="13"/>
      <c r="E67" s="13"/>
      <c r="F67" s="13"/>
      <c r="G67" s="13"/>
    </row>
    <row r="68" spans="2:7" ht="12.75">
      <c r="B68" s="13"/>
      <c r="C68" s="13"/>
      <c r="D68" s="13"/>
      <c r="E68" s="13"/>
      <c r="F68" s="13"/>
      <c r="G68" s="13"/>
    </row>
    <row r="69" spans="2:7" ht="12.75">
      <c r="B69" s="25" t="s">
        <v>42</v>
      </c>
      <c r="C69" s="13"/>
      <c r="D69" s="13"/>
      <c r="E69" s="13"/>
      <c r="F69" s="13"/>
      <c r="G69" s="13"/>
    </row>
    <row r="70" spans="2:7" ht="12.75">
      <c r="B70" s="13"/>
      <c r="C70" s="13"/>
      <c r="D70" s="13"/>
      <c r="E70" s="13"/>
      <c r="F70" s="13"/>
      <c r="G70" s="13"/>
    </row>
    <row r="71" spans="2:7" ht="12.75">
      <c r="B71" s="85" t="s">
        <v>43</v>
      </c>
      <c r="C71" s="85"/>
      <c r="D71" s="85"/>
      <c r="E71" s="85"/>
      <c r="F71" s="85"/>
      <c r="G71" s="85"/>
    </row>
    <row r="72" spans="2:7" ht="12.75">
      <c r="B72" s="64"/>
      <c r="C72" s="64"/>
      <c r="D72" s="64"/>
      <c r="E72" s="64"/>
      <c r="F72" s="64"/>
      <c r="G72" s="64"/>
    </row>
    <row r="73" spans="2:7" ht="12.75">
      <c r="B73" s="13"/>
      <c r="C73" s="13"/>
      <c r="D73" s="13"/>
      <c r="E73" s="13"/>
      <c r="F73" s="13"/>
      <c r="G73" s="13"/>
    </row>
    <row r="74" spans="2:7" ht="12.75">
      <c r="B74" s="64" t="s">
        <v>44</v>
      </c>
      <c r="C74" s="64"/>
      <c r="D74" s="64"/>
      <c r="E74" s="64"/>
      <c r="F74" s="64"/>
      <c r="G74" s="64"/>
    </row>
    <row r="75" spans="2:7" ht="12.75">
      <c r="B75" s="64"/>
      <c r="C75" s="64"/>
      <c r="D75" s="64"/>
      <c r="E75" s="64"/>
      <c r="F75" s="64"/>
      <c r="G75" s="64"/>
    </row>
    <row r="76" spans="2:7" ht="12.75">
      <c r="B76" s="13"/>
      <c r="C76" s="13"/>
      <c r="D76" s="13"/>
      <c r="E76" s="13"/>
      <c r="F76" s="13"/>
      <c r="G76" s="13"/>
    </row>
    <row r="77" spans="2:7" ht="12.75">
      <c r="B77" s="76" t="s">
        <v>45</v>
      </c>
      <c r="C77" s="76"/>
      <c r="D77" s="13"/>
      <c r="E77" s="13"/>
      <c r="F77" s="13"/>
      <c r="G77" s="13"/>
    </row>
    <row r="78" spans="2:7" ht="12.75">
      <c r="B78" s="13"/>
      <c r="C78" s="13"/>
      <c r="D78" s="13"/>
      <c r="E78" s="13"/>
      <c r="F78" s="13"/>
      <c r="G78" s="13"/>
    </row>
    <row r="79" spans="2:7" ht="12.75">
      <c r="B79" s="66" t="s">
        <v>46</v>
      </c>
      <c r="C79" s="66"/>
      <c r="D79" s="66"/>
      <c r="E79" s="66"/>
      <c r="F79" s="66"/>
      <c r="G79" s="66"/>
    </row>
    <row r="80" spans="2:7" ht="12.75">
      <c r="B80" s="13"/>
      <c r="C80" s="13"/>
      <c r="D80" s="13"/>
      <c r="E80" s="13"/>
      <c r="F80" s="13"/>
      <c r="G80" s="13"/>
    </row>
    <row r="81" spans="2:7" ht="12.75">
      <c r="B81" s="64" t="s">
        <v>47</v>
      </c>
      <c r="C81" s="64"/>
      <c r="D81" s="64"/>
      <c r="E81" s="64"/>
      <c r="F81" s="64"/>
      <c r="G81" s="64"/>
    </row>
    <row r="82" spans="2:7" ht="12.75">
      <c r="B82" s="64"/>
      <c r="C82" s="64"/>
      <c r="D82" s="64"/>
      <c r="E82" s="64"/>
      <c r="F82" s="64"/>
      <c r="G82" s="64"/>
    </row>
    <row r="83" spans="2:7" ht="12.75">
      <c r="B83" s="13"/>
      <c r="C83" s="13"/>
      <c r="D83" s="13"/>
      <c r="E83" s="13"/>
      <c r="F83" s="13"/>
      <c r="G83" s="13"/>
    </row>
    <row r="84" spans="2:7" ht="12.75">
      <c r="B84" s="25" t="s">
        <v>48</v>
      </c>
      <c r="C84" s="13"/>
      <c r="D84" s="13"/>
      <c r="E84" s="13"/>
      <c r="F84" s="13"/>
      <c r="G84" s="13"/>
    </row>
    <row r="85" spans="2:7" ht="12.75">
      <c r="B85" s="13"/>
      <c r="C85" s="13"/>
      <c r="D85" s="13"/>
      <c r="E85" s="13"/>
      <c r="F85" s="13"/>
      <c r="G85" s="13"/>
    </row>
    <row r="86" spans="2:7" ht="12.75">
      <c r="B86" s="86" t="s">
        <v>49</v>
      </c>
      <c r="C86" s="86"/>
      <c r="D86" s="86"/>
      <c r="E86" s="86"/>
      <c r="F86" s="86"/>
      <c r="G86" s="86"/>
    </row>
    <row r="87" spans="2:7" ht="12.75">
      <c r="B87" s="86"/>
      <c r="C87" s="86"/>
      <c r="D87" s="86"/>
      <c r="E87" s="86"/>
      <c r="F87" s="86"/>
      <c r="G87" s="86"/>
    </row>
    <row r="88" spans="2:7" ht="12.75">
      <c r="B88" s="86"/>
      <c r="C88" s="86"/>
      <c r="D88" s="86"/>
      <c r="E88" s="86"/>
      <c r="F88" s="86"/>
      <c r="G88" s="86"/>
    </row>
    <row r="89" spans="2:7" ht="12.75">
      <c r="B89" s="76" t="s">
        <v>50</v>
      </c>
      <c r="C89" s="76"/>
      <c r="D89" s="13"/>
      <c r="E89" s="13"/>
      <c r="F89" s="13"/>
      <c r="G89" s="13"/>
    </row>
    <row r="90" spans="2:7" ht="12.75">
      <c r="B90" s="13"/>
      <c r="C90" s="13"/>
      <c r="D90" s="13"/>
      <c r="E90" s="13"/>
      <c r="F90" s="13"/>
      <c r="G90" s="13"/>
    </row>
    <row r="91" spans="2:7" ht="12.75">
      <c r="B91" s="64" t="s">
        <v>51</v>
      </c>
      <c r="C91" s="64"/>
      <c r="D91" s="64"/>
      <c r="E91" s="64"/>
      <c r="F91" s="64"/>
      <c r="G91" s="64"/>
    </row>
    <row r="92" spans="2:7" ht="12.75">
      <c r="B92" s="64"/>
      <c r="C92" s="64"/>
      <c r="D92" s="64"/>
      <c r="E92" s="64"/>
      <c r="F92" s="64"/>
      <c r="G92" s="64"/>
    </row>
    <row r="94" spans="2:7" ht="12.75">
      <c r="B94" s="1" t="s">
        <v>52</v>
      </c>
      <c r="C94" s="67" t="s">
        <v>53</v>
      </c>
      <c r="D94" s="67"/>
      <c r="E94" s="67"/>
      <c r="F94" s="67"/>
      <c r="G94" s="67"/>
    </row>
    <row r="95" ht="13.5" thickBot="1"/>
    <row r="96" spans="2:7" ht="27" customHeight="1">
      <c r="B96" s="77" t="s">
        <v>54</v>
      </c>
      <c r="C96" s="78"/>
      <c r="D96" s="26" t="s">
        <v>55</v>
      </c>
      <c r="E96" s="26" t="s">
        <v>56</v>
      </c>
      <c r="F96" s="26" t="s">
        <v>57</v>
      </c>
      <c r="G96" s="81" t="s">
        <v>58</v>
      </c>
    </row>
    <row r="97" spans="2:7" ht="25.5">
      <c r="B97" s="79"/>
      <c r="C97" s="80"/>
      <c r="D97" s="27" t="s">
        <v>59</v>
      </c>
      <c r="E97" s="83" t="s">
        <v>60</v>
      </c>
      <c r="F97" s="83" t="s">
        <v>61</v>
      </c>
      <c r="G97" s="82"/>
    </row>
    <row r="98" spans="2:7" ht="12.75">
      <c r="B98" s="79"/>
      <c r="C98" s="80"/>
      <c r="D98" s="45">
        <v>2011</v>
      </c>
      <c r="E98" s="84"/>
      <c r="F98" s="84"/>
      <c r="G98" s="82"/>
    </row>
    <row r="99" spans="2:7" ht="12.75">
      <c r="B99" s="74"/>
      <c r="C99" s="75"/>
      <c r="D99" s="28" t="s">
        <v>10</v>
      </c>
      <c r="E99" s="29" t="s">
        <v>10</v>
      </c>
      <c r="F99" s="29" t="s">
        <v>10</v>
      </c>
      <c r="G99" s="30" t="s">
        <v>10</v>
      </c>
    </row>
    <row r="100" spans="2:7" ht="12.75">
      <c r="B100" s="50" t="str">
        <f>B54</f>
        <v>Residential</v>
      </c>
      <c r="C100" s="51"/>
      <c r="D100" s="46">
        <f>'[4]C1.5 Proposed R C Ratio Adj'!$G$22</f>
        <v>0.9764000177383423</v>
      </c>
      <c r="E100" s="31">
        <f>+(E54+G54)/F15*100</f>
        <v>88.55151625275579</v>
      </c>
      <c r="F100" s="31">
        <f aca="true" t="shared" si="2" ref="F100:F110">IF(F15=0,"",(F54+G54)/F15*100)</f>
        <v>97.64000000000001</v>
      </c>
      <c r="G100" s="32" t="s">
        <v>62</v>
      </c>
    </row>
    <row r="101" spans="2:7" ht="12.75">
      <c r="B101" s="50" t="str">
        <f aca="true" t="shared" si="3" ref="B101:B110">B55</f>
        <v>GS &lt; 50 kW</v>
      </c>
      <c r="C101" s="51"/>
      <c r="D101" s="46">
        <f>'[4]C1.5 Proposed R C Ratio Adj'!$G$23</f>
        <v>1.0742523551301406</v>
      </c>
      <c r="E101" s="31">
        <f>+(E55+G55)/F16*100</f>
        <v>102.60010160931925</v>
      </c>
      <c r="F101" s="31">
        <f t="shared" si="2"/>
        <v>107.42523551301406</v>
      </c>
      <c r="G101" s="32" t="s">
        <v>63</v>
      </c>
    </row>
    <row r="102" spans="2:7" ht="27" customHeight="1">
      <c r="B102" s="68" t="str">
        <f t="shared" si="3"/>
        <v>GS 50 - 2999 KW</v>
      </c>
      <c r="C102" s="69"/>
      <c r="D102" s="46">
        <f>'[4]C1.5 Proposed R C Ratio Adj'!$G$24</f>
        <v>1.5442523551173102</v>
      </c>
      <c r="E102" s="31">
        <f aca="true" t="shared" si="4" ref="E102:E107">+(E56+G56)/F17*100</f>
        <v>133.534122968008</v>
      </c>
      <c r="F102" s="31">
        <f t="shared" si="2"/>
        <v>112.17919000000003</v>
      </c>
      <c r="G102" s="32" t="s">
        <v>63</v>
      </c>
    </row>
    <row r="103" spans="2:7" ht="12.75">
      <c r="B103" s="50" t="str">
        <f t="shared" si="3"/>
        <v>GS 3000 - 4999</v>
      </c>
      <c r="C103" s="51"/>
      <c r="D103" s="46">
        <f>'[4]C1.5 Proposed R C Ratio Adj'!$G$25</f>
        <v>0.2004999965429306</v>
      </c>
      <c r="E103" s="31">
        <f t="shared" si="4"/>
        <v>41.493074174464766</v>
      </c>
      <c r="F103" s="31">
        <f t="shared" si="2"/>
        <v>50.5</v>
      </c>
      <c r="G103" s="32" t="s">
        <v>63</v>
      </c>
    </row>
    <row r="104" spans="2:7" ht="12.75" hidden="1">
      <c r="B104" s="50" t="str">
        <f t="shared" si="3"/>
        <v>Large User, if applicable</v>
      </c>
      <c r="C104" s="51"/>
      <c r="D104" s="46"/>
      <c r="E104" s="31" t="e">
        <f t="shared" si="4"/>
        <v>#DIV/0!</v>
      </c>
      <c r="F104" s="31">
        <f t="shared" si="2"/>
      </c>
      <c r="G104" s="32" t="s">
        <v>62</v>
      </c>
    </row>
    <row r="105" spans="2:7" ht="12.75">
      <c r="B105" s="50" t="str">
        <f t="shared" si="3"/>
        <v>Street Lighting</v>
      </c>
      <c r="C105" s="51"/>
      <c r="D105" s="46">
        <f>'[4]C1.5 Proposed R C Ratio Adj'!$G$28</f>
        <v>0.7</v>
      </c>
      <c r="E105" s="31">
        <f t="shared" si="4"/>
        <v>108.31890819048262</v>
      </c>
      <c r="F105" s="31">
        <f t="shared" si="2"/>
        <v>80</v>
      </c>
      <c r="G105" s="32" t="s">
        <v>64</v>
      </c>
    </row>
    <row r="106" spans="2:7" ht="12.75">
      <c r="B106" s="50" t="str">
        <f t="shared" si="3"/>
        <v>Sentinel Lighting</v>
      </c>
      <c r="C106" s="51"/>
      <c r="D106" s="46">
        <f>'[4]C1.5 Proposed R C Ratio Adj'!$G$27</f>
        <v>0.7006000280380249</v>
      </c>
      <c r="E106" s="31">
        <f t="shared" si="4"/>
        <v>113.32371090579838</v>
      </c>
      <c r="F106" s="31">
        <f t="shared" si="2"/>
        <v>90.00000000000001</v>
      </c>
      <c r="G106" s="32" t="s">
        <v>63</v>
      </c>
    </row>
    <row r="107" spans="2:7" ht="27" customHeight="1">
      <c r="B107" s="68" t="str">
        <f t="shared" si="3"/>
        <v>Unmetered Scattered Load (USL)</v>
      </c>
      <c r="C107" s="69"/>
      <c r="D107" s="46">
        <f>'[4]C1.5 Proposed R C Ratio Adj'!$G$26</f>
        <v>0.9994999766349792</v>
      </c>
      <c r="E107" s="31">
        <f t="shared" si="4"/>
        <v>76.94758638625623</v>
      </c>
      <c r="F107" s="31">
        <f t="shared" si="2"/>
        <v>89.99999999999999</v>
      </c>
      <c r="G107" s="32" t="s">
        <v>63</v>
      </c>
    </row>
    <row r="108" spans="2:7" ht="12.75" hidden="1">
      <c r="B108" s="50" t="str">
        <f t="shared" si="3"/>
        <v>Other class, if applicable</v>
      </c>
      <c r="C108" s="51"/>
      <c r="D108" s="46"/>
      <c r="E108" s="31">
        <f>IF(F23=0,"",(E62+F62)/F23*100)</f>
      </c>
      <c r="F108" s="31">
        <f t="shared" si="2"/>
      </c>
      <c r="G108" s="33"/>
    </row>
    <row r="109" spans="2:7" ht="12.75" hidden="1">
      <c r="B109" s="70"/>
      <c r="C109" s="71"/>
      <c r="D109" s="46"/>
      <c r="E109" s="31">
        <f>IF(F24=0,"",(E63+F63)/F24*100)</f>
      </c>
      <c r="F109" s="31">
        <f t="shared" si="2"/>
      </c>
      <c r="G109" s="33"/>
    </row>
    <row r="110" spans="2:7" ht="26.25" customHeight="1" hidden="1" thickBot="1">
      <c r="B110" s="72" t="str">
        <f t="shared" si="3"/>
        <v>Embedded distributor, if applicant is a host distributor</v>
      </c>
      <c r="C110" s="73"/>
      <c r="D110" s="47"/>
      <c r="E110" s="34">
        <f>IF(F25=0,"",(E64+F64)/F25*100)</f>
      </c>
      <c r="F110" s="34">
        <f t="shared" si="2"/>
      </c>
      <c r="G110" s="35"/>
    </row>
    <row r="112" spans="2:7" ht="12.75">
      <c r="B112" s="1" t="s">
        <v>41</v>
      </c>
      <c r="C112" s="13"/>
      <c r="D112" s="13"/>
      <c r="E112" s="13"/>
      <c r="F112" s="13"/>
      <c r="G112" s="13"/>
    </row>
    <row r="113" spans="2:7" ht="12.75">
      <c r="B113" s="13"/>
      <c r="C113" s="13"/>
      <c r="D113" s="13"/>
      <c r="E113" s="13"/>
      <c r="F113" s="13"/>
      <c r="G113" s="13"/>
    </row>
    <row r="114" spans="2:7" ht="12.75">
      <c r="B114" s="25" t="s">
        <v>65</v>
      </c>
      <c r="C114" s="13"/>
      <c r="D114" s="13"/>
      <c r="E114" s="13"/>
      <c r="F114" s="13"/>
      <c r="G114" s="13"/>
    </row>
    <row r="115" spans="2:7" ht="12.75">
      <c r="B115" s="13"/>
      <c r="C115" s="13"/>
      <c r="D115" s="13"/>
      <c r="E115" s="13"/>
      <c r="F115" s="13"/>
      <c r="G115" s="13"/>
    </row>
    <row r="116" spans="2:7" ht="12.75">
      <c r="B116" s="64" t="s">
        <v>66</v>
      </c>
      <c r="C116" s="64"/>
      <c r="D116" s="64"/>
      <c r="E116" s="64"/>
      <c r="F116" s="64"/>
      <c r="G116" s="64"/>
    </row>
    <row r="117" spans="2:7" ht="12.75">
      <c r="B117" s="64"/>
      <c r="C117" s="64"/>
      <c r="D117" s="64"/>
      <c r="E117" s="64"/>
      <c r="F117" s="64"/>
      <c r="G117" s="64"/>
    </row>
    <row r="118" spans="2:7" ht="12.75">
      <c r="B118" s="13"/>
      <c r="C118" s="13"/>
      <c r="D118" s="13"/>
      <c r="E118" s="13"/>
      <c r="F118" s="13"/>
      <c r="G118" s="13"/>
    </row>
    <row r="119" spans="2:7" ht="12.75">
      <c r="B119" s="64" t="s">
        <v>67</v>
      </c>
      <c r="C119" s="64"/>
      <c r="D119" s="64"/>
      <c r="E119" s="64"/>
      <c r="F119" s="64"/>
      <c r="G119" s="64"/>
    </row>
    <row r="120" spans="2:7" ht="12.75">
      <c r="B120" s="64"/>
      <c r="C120" s="64"/>
      <c r="D120" s="64"/>
      <c r="E120" s="64"/>
      <c r="F120" s="64"/>
      <c r="G120" s="64"/>
    </row>
    <row r="121" spans="2:7" ht="12.75">
      <c r="B121" s="14"/>
      <c r="C121" s="14"/>
      <c r="D121" s="14"/>
      <c r="E121" s="14"/>
      <c r="F121" s="14"/>
      <c r="G121" s="14"/>
    </row>
    <row r="122" spans="2:7" ht="13.5" customHeight="1">
      <c r="B122" s="65" t="s">
        <v>56</v>
      </c>
      <c r="C122" s="65"/>
      <c r="D122" s="65"/>
      <c r="E122" s="65"/>
      <c r="F122" s="65"/>
      <c r="G122" s="65"/>
    </row>
    <row r="123" spans="2:7" ht="12.75">
      <c r="B123" s="13"/>
      <c r="C123" s="13"/>
      <c r="D123" s="13"/>
      <c r="E123" s="13"/>
      <c r="F123" s="13"/>
      <c r="G123" s="13"/>
    </row>
    <row r="124" spans="2:7" ht="12.75">
      <c r="B124" s="66" t="s">
        <v>68</v>
      </c>
      <c r="C124" s="66"/>
      <c r="D124" s="66"/>
      <c r="E124" s="66"/>
      <c r="F124" s="66"/>
      <c r="G124" s="66"/>
    </row>
    <row r="125" spans="2:7" ht="12.75">
      <c r="B125" s="13"/>
      <c r="C125" s="13"/>
      <c r="D125" s="13"/>
      <c r="E125" s="13"/>
      <c r="F125" s="13"/>
      <c r="G125" s="13"/>
    </row>
    <row r="126" spans="2:7" ht="12.75">
      <c r="B126" s="66" t="s">
        <v>69</v>
      </c>
      <c r="C126" s="66"/>
      <c r="D126" s="66"/>
      <c r="E126" s="66"/>
      <c r="F126" s="66"/>
      <c r="G126" s="66"/>
    </row>
    <row r="128" spans="2:7" ht="12.75">
      <c r="B128" s="1" t="s">
        <v>70</v>
      </c>
      <c r="C128" s="67" t="s">
        <v>71</v>
      </c>
      <c r="D128" s="67"/>
      <c r="E128" s="67"/>
      <c r="F128" s="67"/>
      <c r="G128" s="67"/>
    </row>
    <row r="129" ht="13.5" thickBot="1"/>
    <row r="130" spans="2:7" ht="12.75">
      <c r="B130" s="57" t="s">
        <v>54</v>
      </c>
      <c r="C130" s="58"/>
      <c r="D130" s="61" t="s">
        <v>71</v>
      </c>
      <c r="E130" s="61"/>
      <c r="F130" s="61"/>
      <c r="G130" s="62" t="s">
        <v>58</v>
      </c>
    </row>
    <row r="131" spans="2:7" ht="12.75">
      <c r="B131" s="59"/>
      <c r="C131" s="60"/>
      <c r="D131" s="36">
        <v>2012</v>
      </c>
      <c r="E131" s="36">
        <v>2013</v>
      </c>
      <c r="F131" s="36">
        <v>2014</v>
      </c>
      <c r="G131" s="63"/>
    </row>
    <row r="132" spans="2:7" ht="12.75">
      <c r="B132" s="59"/>
      <c r="C132" s="60"/>
      <c r="D132" s="36" t="s">
        <v>10</v>
      </c>
      <c r="E132" s="36" t="s">
        <v>10</v>
      </c>
      <c r="F132" s="36" t="s">
        <v>10</v>
      </c>
      <c r="G132" s="37" t="s">
        <v>10</v>
      </c>
    </row>
    <row r="133" spans="2:7" ht="12.75">
      <c r="B133" s="50" t="str">
        <f>B100</f>
        <v>Residential</v>
      </c>
      <c r="C133" s="51"/>
      <c r="D133" s="38">
        <f>F100</f>
        <v>97.64000000000001</v>
      </c>
      <c r="E133" s="39"/>
      <c r="F133" s="39"/>
      <c r="G133" s="40" t="str">
        <f>G100</f>
        <v>85 - 115</v>
      </c>
    </row>
    <row r="134" spans="2:7" ht="12.75">
      <c r="B134" s="50" t="str">
        <f aca="true" t="shared" si="5" ref="B134:B143">B101</f>
        <v>GS &lt; 50 kW</v>
      </c>
      <c r="C134" s="51"/>
      <c r="D134" s="38">
        <f aca="true" t="shared" si="6" ref="D134:D143">F101</f>
        <v>107.42523551301406</v>
      </c>
      <c r="E134" s="39"/>
      <c r="F134" s="39"/>
      <c r="G134" s="40" t="str">
        <f aca="true" t="shared" si="7" ref="G134:G140">G101</f>
        <v>80 - 120</v>
      </c>
    </row>
    <row r="135" spans="2:7" ht="27" customHeight="1">
      <c r="B135" s="55" t="str">
        <f t="shared" si="5"/>
        <v>GS 50 - 2999 KW</v>
      </c>
      <c r="C135" s="56"/>
      <c r="D135" s="38">
        <f t="shared" si="6"/>
        <v>112.17919000000003</v>
      </c>
      <c r="E135" s="39"/>
      <c r="F135" s="39"/>
      <c r="G135" s="40" t="str">
        <f t="shared" si="7"/>
        <v>80 - 120</v>
      </c>
    </row>
    <row r="136" spans="2:7" ht="12.75">
      <c r="B136" s="50" t="str">
        <f t="shared" si="5"/>
        <v>GS 3000 - 4999</v>
      </c>
      <c r="C136" s="51"/>
      <c r="D136" s="38">
        <f t="shared" si="6"/>
        <v>50.5</v>
      </c>
      <c r="E136" s="48">
        <v>57.5</v>
      </c>
      <c r="F136" s="48">
        <v>65</v>
      </c>
      <c r="G136" s="40" t="str">
        <f t="shared" si="7"/>
        <v>80 - 120</v>
      </c>
    </row>
    <row r="137" spans="2:7" ht="12.75">
      <c r="B137" s="50" t="str">
        <f t="shared" si="5"/>
        <v>Large User, if applicable</v>
      </c>
      <c r="C137" s="51"/>
      <c r="D137" s="38">
        <f t="shared" si="6"/>
      </c>
      <c r="E137" s="39"/>
      <c r="F137" s="39"/>
      <c r="G137" s="40" t="str">
        <f t="shared" si="7"/>
        <v>85 - 115</v>
      </c>
    </row>
    <row r="138" spans="2:7" ht="12.75">
      <c r="B138" s="50" t="str">
        <f t="shared" si="5"/>
        <v>Street Lighting</v>
      </c>
      <c r="C138" s="51"/>
      <c r="D138" s="38">
        <f t="shared" si="6"/>
        <v>80</v>
      </c>
      <c r="E138" s="39"/>
      <c r="F138" s="39"/>
      <c r="G138" s="40" t="str">
        <f t="shared" si="7"/>
        <v>70 - 120</v>
      </c>
    </row>
    <row r="139" spans="2:7" ht="12.75">
      <c r="B139" s="50" t="str">
        <f t="shared" si="5"/>
        <v>Sentinel Lighting</v>
      </c>
      <c r="C139" s="51"/>
      <c r="D139" s="38">
        <f t="shared" si="6"/>
        <v>90.00000000000001</v>
      </c>
      <c r="E139" s="39"/>
      <c r="F139" s="39"/>
      <c r="G139" s="40" t="str">
        <f t="shared" si="7"/>
        <v>80 - 120</v>
      </c>
    </row>
    <row r="140" spans="2:7" ht="26.25" customHeight="1">
      <c r="B140" s="55" t="str">
        <f t="shared" si="5"/>
        <v>Unmetered Scattered Load (USL)</v>
      </c>
      <c r="C140" s="56"/>
      <c r="D140" s="38">
        <f t="shared" si="6"/>
        <v>89.99999999999999</v>
      </c>
      <c r="E140" s="39"/>
      <c r="F140" s="39"/>
      <c r="G140" s="40" t="str">
        <f t="shared" si="7"/>
        <v>80 - 120</v>
      </c>
    </row>
    <row r="141" spans="2:7" ht="12.75">
      <c r="B141" s="50" t="str">
        <f t="shared" si="5"/>
        <v>Other class, if applicable</v>
      </c>
      <c r="C141" s="51"/>
      <c r="D141" s="38">
        <f t="shared" si="6"/>
      </c>
      <c r="E141" s="39"/>
      <c r="F141" s="39"/>
      <c r="G141" s="41"/>
    </row>
    <row r="142" spans="2:7" ht="12.75">
      <c r="B142" s="50"/>
      <c r="C142" s="51"/>
      <c r="D142" s="38">
        <f t="shared" si="6"/>
      </c>
      <c r="E142" s="39"/>
      <c r="F142" s="39"/>
      <c r="G142" s="41"/>
    </row>
    <row r="143" spans="2:7" ht="27" customHeight="1" thickBot="1">
      <c r="B143" s="52" t="str">
        <f t="shared" si="5"/>
        <v>Embedded distributor, if applicant is a host distributor</v>
      </c>
      <c r="C143" s="53"/>
      <c r="D143" s="42">
        <f t="shared" si="6"/>
      </c>
      <c r="E143" s="43"/>
      <c r="F143" s="43"/>
      <c r="G143" s="44"/>
    </row>
    <row r="145" spans="2:7" ht="12.75">
      <c r="B145" s="54" t="s">
        <v>72</v>
      </c>
      <c r="C145" s="54"/>
      <c r="D145" s="54"/>
      <c r="E145" s="54"/>
      <c r="F145" s="54"/>
      <c r="G145" s="54"/>
    </row>
    <row r="146" spans="2:7" ht="24.75" customHeight="1">
      <c r="B146" s="54"/>
      <c r="C146" s="54"/>
      <c r="D146" s="54"/>
      <c r="E146" s="54"/>
      <c r="F146" s="54"/>
      <c r="G146" s="54"/>
    </row>
    <row r="147" spans="2:7" ht="39" customHeight="1">
      <c r="B147" s="54"/>
      <c r="C147" s="54"/>
      <c r="D147" s="54"/>
      <c r="E147" s="54"/>
      <c r="F147" s="54"/>
      <c r="G147" s="54"/>
    </row>
    <row r="150" ht="12.75">
      <c r="B150" s="49" t="s">
        <v>77</v>
      </c>
    </row>
  </sheetData>
  <sheetProtection/>
  <mergeCells count="86">
    <mergeCell ref="B7:G7"/>
    <mergeCell ref="B8:G8"/>
    <mergeCell ref="B14:C14"/>
    <mergeCell ref="B15:C15"/>
    <mergeCell ref="B16:C16"/>
    <mergeCell ref="B17:C17"/>
    <mergeCell ref="B18:C18"/>
    <mergeCell ref="B19:C19"/>
    <mergeCell ref="B20:C20"/>
    <mergeCell ref="B21:C21"/>
    <mergeCell ref="B22:C22"/>
    <mergeCell ref="B23:C23"/>
    <mergeCell ref="B24:C24"/>
    <mergeCell ref="B25:C25"/>
    <mergeCell ref="B26:C26"/>
    <mergeCell ref="B32:G33"/>
    <mergeCell ref="B35:G36"/>
    <mergeCell ref="B39:G39"/>
    <mergeCell ref="B41:G42"/>
    <mergeCell ref="B44:G44"/>
    <mergeCell ref="B46:G47"/>
    <mergeCell ref="C49:G49"/>
    <mergeCell ref="B51:C51"/>
    <mergeCell ref="B52:C53"/>
    <mergeCell ref="D52:D53"/>
    <mergeCell ref="E52:E53"/>
    <mergeCell ref="F52:F53"/>
    <mergeCell ref="G52:G53"/>
    <mergeCell ref="B54:C54"/>
    <mergeCell ref="B55:C55"/>
    <mergeCell ref="B56:C56"/>
    <mergeCell ref="B57:C57"/>
    <mergeCell ref="B58:C58"/>
    <mergeCell ref="B59:C59"/>
    <mergeCell ref="B60:C60"/>
    <mergeCell ref="B61:C61"/>
    <mergeCell ref="B62:C62"/>
    <mergeCell ref="B63:C63"/>
    <mergeCell ref="B64:C64"/>
    <mergeCell ref="B65:C65"/>
    <mergeCell ref="B71:G72"/>
    <mergeCell ref="B74:G75"/>
    <mergeCell ref="B77:C77"/>
    <mergeCell ref="B79:G79"/>
    <mergeCell ref="B81:G82"/>
    <mergeCell ref="B86:G88"/>
    <mergeCell ref="B89:C89"/>
    <mergeCell ref="B91:G92"/>
    <mergeCell ref="C94:G94"/>
    <mergeCell ref="B96:C98"/>
    <mergeCell ref="G96:G98"/>
    <mergeCell ref="E97:E98"/>
    <mergeCell ref="F97:F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6:G117"/>
    <mergeCell ref="B119:G120"/>
    <mergeCell ref="B122:G122"/>
    <mergeCell ref="B124:G124"/>
    <mergeCell ref="B126:G126"/>
    <mergeCell ref="C128:G128"/>
    <mergeCell ref="B130:C132"/>
    <mergeCell ref="D130:F130"/>
    <mergeCell ref="G130:G131"/>
    <mergeCell ref="B133:C133"/>
    <mergeCell ref="B134:C134"/>
    <mergeCell ref="B135:C135"/>
    <mergeCell ref="B142:C142"/>
    <mergeCell ref="B143:C143"/>
    <mergeCell ref="B145:G147"/>
    <mergeCell ref="B136:C136"/>
    <mergeCell ref="B137:C137"/>
    <mergeCell ref="B138:C138"/>
    <mergeCell ref="B139:C139"/>
    <mergeCell ref="B140:C140"/>
    <mergeCell ref="B141:C141"/>
  </mergeCells>
  <dataValidations count="1">
    <dataValidation allowBlank="1" showInputMessage="1" showErrorMessage="1" promptTitle="Date Format" prompt="E.g:  &quot;August 1, 2011&quot;" sqref="G5"/>
  </dataValidations>
  <printOptions/>
  <pageMargins left="0.75" right="0.75" top="1" bottom="1" header="0.5" footer="0.5"/>
  <pageSetup fitToHeight="0" horizontalDpi="600" verticalDpi="600" orientation="portrait" scale="78" r:id="rId3"/>
  <rowBreaks count="2" manualBreakCount="2">
    <brk id="47" max="6" man="1"/>
    <brk id="92"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 Carruthers</dc:creator>
  <cp:keywords>to be completed ASAP</cp:keywords>
  <dc:description/>
  <cp:lastModifiedBy>Jenn Theoret</cp:lastModifiedBy>
  <cp:lastPrinted>2011-09-13T13:48:40Z</cp:lastPrinted>
  <dcterms:created xsi:type="dcterms:W3CDTF">2011-07-29T19:21:40Z</dcterms:created>
  <dcterms:modified xsi:type="dcterms:W3CDTF">2011-11-26T18:59:12Z</dcterms:modified>
  <cp:category/>
  <cp:version/>
  <cp:contentType/>
  <cp:contentStatus/>
</cp:coreProperties>
</file>