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<sst xmlns="http://schemas.openxmlformats.org/spreadsheetml/2006/main" count="882" uniqueCount="507">
  <si>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</si>
  <si>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</si>
  <si>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</si>
  <si>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</si>
  <si>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</si>
  <si>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</si>
  <si>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</si>
  <si>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</si>
  <si>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</si>
  <si>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</si>
  <si>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</si>
  <si>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</si>
  <si>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</si>
  <si>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</si>
  <si>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</si>
  <si>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</si>
  <si>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</si>
  <si>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</si>
  <si>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</si>
  <si>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</si>
  <si>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</si>
  <si>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</si>
  <si>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</si>
  <si>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</si>
  <si>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</si>
  <si>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</si>
  <si>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</si>
  <si>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</si>
  <si>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</si>
  <si>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</si>
  <si>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</si>
  <si>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</si>
  <si>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</si>
  <si>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</si>
  <si>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</si>
  <si>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</si>
  <si>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</si>
  <si>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</si>
  <si>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</si>
  <si>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</si>
  <si>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</si>
  <si>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</si>
  <si>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</si>
  <si>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</si>
  <si>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</si>
  <si>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</si>
  <si>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</si>
  <si>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</si>
  <si>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</si>
  <si>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</si>
  <si>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</si>
  <si>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</si>
  <si>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</si>
  <si>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</si>
  <si>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</si>
  <si>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</si>
  <si>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</si>
  <si>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</si>
  <si>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</si>
  <si>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</si>
  <si>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</si>
  <si>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</si>
  <si>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</si>
  <si>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</si>
  <si>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</si>
  <si>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</si>
  <si>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</si>
  <si>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</si>
  <si>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</si>
  <si>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</si>
  <si>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</si>
  <si>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</si>
  <si>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</si>
  <si>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</si>
  <si>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</si>
  <si>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</si>
  <si>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</si>
  <si>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</si>
  <si>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</si>
  <si>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</si>
  <si>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</si>
  <si>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</si>
  <si>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</si>
  <si>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</si>
  <si>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</si>
  <si>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</si>
  <si>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</si>
  <si>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</si>
  <si>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</si>
  <si>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</si>
  <si>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</si>
  <si>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</si>
  <si>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</si>
  <si>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</si>
  <si>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</si>
  <si>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</si>
  <si>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</si>
  <si>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</si>
  <si>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</si>
  <si>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</si>
  <si>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</si>
  <si>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</si>
  <si>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</si>
  <si>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</si>
  <si>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</si>
  <si>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</si>
  <si>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</si>
  <si>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</si>
  <si>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</si>
  <si>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</si>
  <si>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</si>
  <si>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</si>
  <si>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</si>
  <si>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</si>
  <si>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</si>
  <si>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</si>
  <si>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</si>
  <si>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</si>
  <si>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</si>
  <si>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</si>
  <si>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</si>
  <si>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</si>
  <si>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</si>
  <si>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</si>
  <si>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</si>
  <si>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</si>
  <si>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</si>
  <si>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</si>
  <si>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</si>
  <si>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</si>
  <si>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</si>
  <si>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</si>
  <si>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</si>
  <si>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</si>
  <si>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</si>
  <si>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</si>
  <si>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</si>
  <si>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</si>
  <si>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</si>
  <si>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</si>
  <si>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</si>
  <si>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</si>
  <si>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</si>
  <si>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</si>
  <si>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</si>
  <si>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</si>
  <si>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</si>
  <si>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</si>
  <si>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</si>
  <si>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</si>
  <si>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</si>
  <si>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</si>
  <si>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</si>
  <si>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</si>
  <si>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</si>
  <si>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</si>
  <si>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</si>
  <si>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</si>
  <si>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</si>
  <si>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</si>
  <si>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</si>
  <si>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</si>
  <si>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</si>
  <si>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</si>
  <si>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</si>
  <si>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</si>
  <si>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</si>
  <si>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</si>
  <si>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</si>
  <si>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</si>
  <si>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</si>
  <si>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</si>
  <si>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</si>
  <si>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</si>
  <si>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</si>
  <si>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</si>
  <si>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</si>
  <si>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</si>
  <si>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</si>
  <si>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</si>
  <si>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</si>
  <si>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</si>
  <si>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</si>
  <si>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</si>
  <si>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</si>
  <si>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</si>
  <si>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</si>
  <si>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</si>
  <si>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</si>
  <si>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</si>
  <si>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</si>
  <si>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</si>
  <si>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</si>
  <si>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</si>
  <si>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</si>
  <si>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</si>
  <si>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</si>
  <si>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</si>
  <si>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</si>
  <si>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</si>
  <si>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</si>
  <si>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</si>
  <si>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</si>
  <si>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</si>
  <si>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</si>
  <si>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</si>
  <si>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</si>
  <si>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</si>
  <si>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</si>
  <si>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</si>
  <si>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</si>
  <si>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</si>
  <si>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</si>
  <si>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</si>
  <si>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</si>
  <si>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</si>
  <si>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</si>
  <si>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</si>
  <si>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</si>
  <si>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</si>
  <si>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</si>
  <si>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</si>
  <si>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</si>
  <si>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</si>
  <si>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</si>
  <si>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</si>
  <si>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</si>
  <si>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</si>
  <si>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</si>
  <si>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</si>
  <si>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</si>
  <si>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</si>
  <si>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</si>
  <si>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</si>
  <si>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</si>
  <si>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</si>
  <si>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</si>
  <si>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</si>
  <si>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</si>
  <si>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</si>
  <si>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</si>
  <si>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</si>
  <si>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</si>
  <si>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</si>
  <si>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</si>
  <si>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</si>
  <si>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</si>
  <si>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</si>
  <si>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</si>
  <si>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</si>
  <si>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</si>
  <si>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</si>
  <si>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</si>
  <si>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</si>
  <si>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</si>
  <si>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</si>
  <si>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</si>
  <si>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</si>
  <si>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</si>
  <si>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</si>
  <si>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</si>
  <si>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</si>
  <si>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</si>
  <si>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</si>
  <si>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</si>
  <si>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</si>
  <si>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</si>
  <si>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</si>
  <si>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</si>
  <si>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</si>
  <si>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</si>
  <si>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</si>
  <si>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</si>
  <si>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</si>
  <si>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</si>
  <si>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</si>
  <si>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</si>
  <si>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</si>
  <si>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</si>
  <si>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</si>
  <si>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</si>
  <si>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</si>
  <si>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</si>
  <si>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</si>
  <si>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</si>
  <si>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</si>
  <si>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</si>
  <si>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</si>
  <si>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</si>
  <si>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</si>
  <si>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</si>
  <si>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</si>
  <si>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</si>
  <si>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</si>
  <si>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</si>
  <si>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</si>
  <si>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</si>
  <si>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</si>
  <si>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</si>
  <si>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</si>
  <si>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</si>
  <si>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</si>
  <si>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</si>
  <si>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</si>
  <si>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</si>
  <si>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</si>
  <si>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</si>
  <si>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</si>
  <si>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</si>
  <si>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</si>
  <si>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</si>
  <si>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</si>
  <si>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</si>
  <si>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</si>
  <si>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</si>
  <si>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</si>
  <si>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</si>
  <si>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</si>
  <si>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</si>
  <si>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</si>
  <si>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</si>
  <si>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</si>
  <si>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</si>
  <si>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</si>
  <si>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</si>
  <si>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</si>
  <si>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</si>
  <si>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</si>
  <si>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</si>
  <si>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</si>
  <si>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</si>
  <si>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</si>
  <si>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</si>
  <si>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</si>
  <si>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</si>
  <si>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</si>
  <si>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</si>
  <si>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</si>
  <si>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</si>
  <si>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</si>
  <si>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</si>
  <si>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</si>
  <si>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</si>
  <si>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</si>
  <si>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</si>
  <si>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</si>
  <si>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</si>
  <si>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</si>
  <si>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</si>
  <si>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</si>
  <si>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</si>
  <si>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</si>
  <si>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</si>
  <si>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</si>
  <si>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</si>
  <si>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</si>
  <si>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</si>
  <si>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</si>
  <si>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</si>
  <si>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</si>
  <si>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</si>
  <si>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</si>
  <si>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</si>
  <si>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</si>
  <si>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</si>
  <si>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</si>
  <si>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</si>
  <si>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</si>
  <si>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</si>
  <si>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</si>
  <si>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</si>
  <si>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</si>
  <si>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</si>
  <si>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</si>
  <si>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</si>
  <si>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</si>
  <si>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</si>
  <si>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</si>
  <si>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</si>
  <si>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</si>
  <si>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</si>
  <si>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</si>
  <si>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</si>
  <si>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</si>
  <si>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</si>
  <si>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</si>
  <si>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</si>
  <si>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</si>
  <si>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</si>
  <si>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</si>
  <si>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</si>
  <si>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</si>
  <si>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</si>
  <si>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</si>
  <si>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</si>
  <si>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</si>
  <si>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</si>
  <si>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</si>
  <si>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</si>
  <si>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</si>
  <si>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</si>
  <si>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</si>
  <si>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</si>
  <si>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</si>
  <si>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</si>
  <si>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</si>
  <si>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</si>
  <si>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</si>
  <si>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</si>
  <si>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</si>
  <si>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</si>
  <si>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</si>
  <si>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</si>
  <si>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</si>
  <si>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</si>
  <si>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</si>
  <si>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</si>
  <si>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</si>
  <si>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</si>
  <si>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</si>
  <si>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</si>
  <si>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</si>
  <si>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</si>
  <si>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</si>
  <si>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</si>
  <si>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</si>
  <si>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</si>
  <si>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</si>
  <si>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</si>
  <si>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</si>
  <si>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</si>
  <si>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</si>
  <si>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</si>
  <si>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</si>
  <si>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</si>
  <si>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</si>
  <si>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</si>
  <si>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</si>
  <si>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</si>
  <si>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</si>
  <si>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</si>
  <si>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</si>
  <si>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</si>
  <si>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</si>
  <si>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</si>
  <si>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</si>
  <si>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</si>
  <si>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</si>
  <si>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</si>
  <si>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</si>
  <si>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</si>
  <si>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</si>
  <si>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</si>
  <si>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</si>
  <si>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</si>
  <si>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</si>
  <si>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</si>
  <si>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</si>
  <si>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</si>
  <si>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</si>
  <si>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</si>
  <si>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</si>
  <si>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</si>
  <si>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</si>
  <si>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</si>
  <si>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</si>
  <si>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</si>
  <si>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</si>
  <si>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</si>
  <si>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</si>
  <si>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</si>
  <si>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</si>
  <si>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</si>
  <si>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</si>
  <si>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</si>
  <si>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</si>
  <si>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</si>
  <si>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</si>
  <si>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</si>
  <si>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</si>
  <si>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</si>
  <si>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</si>
  <si>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</si>
  <si>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</si>
  <si>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</si>
  <si>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</si>
  <si>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</si>
  <si>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</si>
  <si>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</si>
  <si>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</si>
  <si>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</si>
  <si>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</si>
  <si>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</si>
  <si>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</si>
  <si>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</si>
  <si>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</si>
  <si>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</si>
  <si>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</si>
  <si>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</si>
  <si>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</si>
  <si>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</si>
  <si>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</si>
  <si>
    <t>Utility Name: Sioux Lookout Hydro Inc.</t>
  </si>
  <si>
    <t>Y</t>
  </si>
  <si>
    <t>N</t>
  </si>
  <si>
    <t>interest on penalties and taxes</t>
  </si>
  <si>
    <t>Payment of additional Capital tax 2002-2003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</si>
</sst>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D52" sqref="D5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488</v>
      </c>
      <c r="C4" s="8"/>
      <c r="D4" s="454" t="s">
        <v>442</v>
      </c>
      <c r="E4" s="428"/>
      <c r="H4" s="8"/>
    </row>
    <row r="5" spans="1:8" ht="12.75">
      <c r="A5" s="52"/>
      <c r="C5" s="8"/>
      <c r="D5" s="453" t="s">
        <v>443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3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3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3" t="s">
        <v>504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494" t="s">
        <v>504</v>
      </c>
    </row>
    <row r="20" spans="1:4" ht="13.5" thickBot="1">
      <c r="A20" s="498"/>
      <c r="B20" s="8" t="s">
        <v>314</v>
      </c>
      <c r="C20" s="8" t="s">
        <v>64</v>
      </c>
      <c r="D20" s="493" t="s">
        <v>504</v>
      </c>
    </row>
    <row r="21" spans="1:4" ht="12.75">
      <c r="A21" s="497" t="s">
        <v>312</v>
      </c>
      <c r="B21" s="8" t="s">
        <v>313</v>
      </c>
      <c r="C21" s="8"/>
      <c r="D21" s="423">
        <v>1</v>
      </c>
    </row>
    <row r="22" spans="1:4" ht="12.75">
      <c r="A22" s="497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489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5588188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0.0833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348286</v>
      </c>
      <c r="E43" s="387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6">
        <v>43447</v>
      </c>
      <c r="E48" s="387">
        <f>D48</f>
        <v>43447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D51" s="428">
        <v>43447</v>
      </c>
      <c r="E51" s="387">
        <f t="shared" si="0"/>
        <v>43447</v>
      </c>
      <c r="H51" s="40"/>
      <c r="J51" s="5"/>
      <c r="K51" s="5"/>
    </row>
    <row r="52" spans="1:11" ht="12.75">
      <c r="A52" t="s">
        <v>463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435180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3" r:id="rId1"/>
  <headerFooter alignWithMargins="0">
    <oddHeader>&amp;CPage &amp;P&amp;RSiouxLookout_HaltonModel_2004_PILs_Revised20110708_20111012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72">
      <selection activeCell="G90" sqref="G90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435180</v>
      </c>
      <c r="D16" s="17"/>
      <c r="E16" s="266">
        <f>G16-C16</f>
        <v>-212964</v>
      </c>
      <c r="F16" s="3"/>
      <c r="G16" s="266">
        <f>TAXREC!E50</f>
        <v>222216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249495</v>
      </c>
      <c r="D20" s="18"/>
      <c r="E20" s="266">
        <f>G20-C20</f>
        <v>42675</v>
      </c>
      <c r="F20" s="6"/>
      <c r="G20" s="266">
        <f>TAXREC!E61</f>
        <v>292170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5421</v>
      </c>
      <c r="F27" s="6"/>
      <c r="G27" s="266">
        <f>TAXREC!E93</f>
        <v>5421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3329</v>
      </c>
      <c r="F29" s="6"/>
      <c r="G29" s="266">
        <f>TAXREC!E68</f>
        <v>3329</v>
      </c>
      <c r="H29" s="151"/>
    </row>
    <row r="30" spans="1:8" ht="15.75">
      <c r="A30" s="482" t="s">
        <v>395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264683</v>
      </c>
      <c r="D33" s="132"/>
      <c r="E33" s="266">
        <f aca="true" t="shared" si="0" ref="E33:E42">G33-C33</f>
        <v>-4288</v>
      </c>
      <c r="F33" s="6"/>
      <c r="G33" s="266">
        <f>TAXREC!E97+TAXREC!E98</f>
        <v>260395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182289.10462130935</v>
      </c>
      <c r="D37" s="132"/>
      <c r="E37" s="266">
        <f t="shared" si="0"/>
        <v>-71026.10462130935</v>
      </c>
      <c r="F37" s="6"/>
      <c r="G37" s="266">
        <f>TAXREC!E51</f>
        <v>111263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6860</v>
      </c>
      <c r="F45" s="6"/>
      <c r="G45" s="251">
        <f>TAXREC!E131</f>
        <v>6860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8"/>
      <c r="D48" s="132"/>
      <c r="E48" s="266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237702.89537869068</v>
      </c>
      <c r="D50" s="102"/>
      <c r="E50" s="262">
        <f>E16+SUM(E20:E30)-SUM(E33:E48)</f>
        <v>-93084.89537869065</v>
      </c>
      <c r="F50" s="431" t="s">
        <v>367</v>
      </c>
      <c r="G50" s="262">
        <f>G16+SUM(G20:G30)-SUM(G33:G48)</f>
        <v>144618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-0.155</v>
      </c>
      <c r="F53" s="114"/>
      <c r="G53" s="473">
        <f>TAXREC!E151</f>
        <v>0.1862</v>
      </c>
      <c r="H53" s="151"/>
      <c r="I53" s="470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81104.22790320926</v>
      </c>
      <c r="D55" s="102"/>
      <c r="E55" s="266">
        <f>G55-C55</f>
        <v>-54176.22790320926</v>
      </c>
      <c r="F55" s="431" t="s">
        <v>368</v>
      </c>
      <c r="G55" s="263">
        <f>TAXREC!E144</f>
        <v>26928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368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81104.22790320926</v>
      </c>
      <c r="D60" s="133"/>
      <c r="E60" s="268">
        <f>+E55-E58</f>
        <v>-54176.22790320926</v>
      </c>
      <c r="F60" s="431" t="s">
        <v>368</v>
      </c>
      <c r="G60" s="268">
        <f>+G55-G58</f>
        <v>26928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5588188</v>
      </c>
      <c r="D66" s="102"/>
      <c r="E66" s="266">
        <f>G66-C66</f>
        <v>1448137</v>
      </c>
      <c r="F66" s="6"/>
      <c r="G66" s="475">
        <v>7036325</v>
      </c>
      <c r="H66" s="151"/>
      <c r="I66" s="476" t="s">
        <v>476</v>
      </c>
    </row>
    <row r="67" spans="1:10" ht="12.75">
      <c r="A67" s="152" t="s">
        <v>360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v>5000000</v>
      </c>
      <c r="H67" s="151"/>
      <c r="I67" s="476" t="s">
        <v>476</v>
      </c>
      <c r="J67" s="477" t="s">
        <v>477</v>
      </c>
    </row>
    <row r="68" spans="1:8" ht="12.75">
      <c r="A68" s="152" t="s">
        <v>42</v>
      </c>
      <c r="B68" s="125"/>
      <c r="C68" s="263">
        <f>IF((C66-C67)&gt;0,C66-C67,0)</f>
        <v>588188</v>
      </c>
      <c r="D68" s="102"/>
      <c r="E68" s="266">
        <f>SUM(E66:E67)</f>
        <v>1448137</v>
      </c>
      <c r="F68" s="114"/>
      <c r="G68" s="263">
        <f>G66-G67</f>
        <v>2036325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1764.564</v>
      </c>
      <c r="D72" s="101"/>
      <c r="E72" s="266">
        <f>+G72-C72</f>
        <v>4344.411</v>
      </c>
      <c r="F72" s="478"/>
      <c r="G72" s="263">
        <f>IF(G68&gt;0,G68*G70,0)*REGINFO!$B$6/REGINFO!$B$7</f>
        <v>6108.975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5588188</v>
      </c>
      <c r="D75" s="102"/>
      <c r="E75" s="266">
        <f>+G75-C75</f>
        <v>-5588188</v>
      </c>
      <c r="F75" s="6"/>
      <c r="G75" s="475"/>
      <c r="H75" s="151"/>
      <c r="I75" s="476" t="s">
        <v>476</v>
      </c>
    </row>
    <row r="76" spans="1:9" ht="12.75">
      <c r="A76" s="152" t="s">
        <v>360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76" t="s">
        <v>476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-15588188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121051.0864227004</v>
      </c>
      <c r="D90" s="20"/>
      <c r="E90" s="139"/>
      <c r="F90" s="430" t="s">
        <v>491</v>
      </c>
      <c r="G90" s="269">
        <f>TAXREC!E156</f>
        <v>26928</v>
      </c>
      <c r="H90" s="151"/>
    </row>
    <row r="91" spans="1:8" ht="12.75">
      <c r="A91" s="158" t="s">
        <v>370</v>
      </c>
      <c r="B91" s="127">
        <v>23</v>
      </c>
      <c r="C91" s="263">
        <f>C84/(1-C88)</f>
        <v>0</v>
      </c>
      <c r="D91" s="20"/>
      <c r="E91" s="139"/>
      <c r="F91" s="430" t="s">
        <v>491</v>
      </c>
      <c r="G91" s="269">
        <f>TAXREC!E158</f>
        <v>0</v>
      </c>
      <c r="H91" s="151"/>
    </row>
    <row r="92" spans="1:8" ht="12.75">
      <c r="A92" s="158" t="s">
        <v>348</v>
      </c>
      <c r="B92" s="127">
        <v>24</v>
      </c>
      <c r="C92" s="263">
        <f>C72</f>
        <v>1764.564</v>
      </c>
      <c r="D92" s="20"/>
      <c r="E92" s="139"/>
      <c r="F92" s="430" t="s">
        <v>491</v>
      </c>
      <c r="G92" s="269">
        <f>TAXREC!E157</f>
        <v>6109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8">
        <v>123954</v>
      </c>
      <c r="D95" s="6"/>
      <c r="E95" s="139"/>
      <c r="F95" s="430" t="s">
        <v>491</v>
      </c>
      <c r="G95" s="413">
        <f>SUM(G90:G94)</f>
        <v>33037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486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69">
        <v>0.175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237702.89537869068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44260.279119512204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44260.279119512204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81104.22790320926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-36843.94878369706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5588188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588188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1764.564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1764.564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5588188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-44411812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0.175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-44659.33185902674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-44659.33185902674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485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-44659.33185902674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202571.81499999997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182289.10462130935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20282.710378690623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111263</v>
      </c>
      <c r="F201" s="3"/>
      <c r="G201" s="491"/>
      <c r="H201" s="164"/>
    </row>
    <row r="202" spans="1:8" ht="12.75">
      <c r="A202" s="155" t="s">
        <v>501</v>
      </c>
      <c r="B202" s="127"/>
      <c r="C202" s="112"/>
      <c r="D202" s="120"/>
      <c r="E202" s="490">
        <v>111263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20282.710378690623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46" r:id="rId1"/>
  <headerFooter alignWithMargins="0">
    <oddHeader>&amp;CPage &amp;P&amp;RSiouxLookout_HaltonModel_2004_PILs_Revised20110708_20111012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43">
      <selection activeCell="B150" sqref="B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v>6985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5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7017813</v>
      </c>
      <c r="D31" s="285"/>
      <c r="E31" s="283">
        <f>C31-D31</f>
        <v>7017813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/>
      <c r="D32" s="285"/>
      <c r="E32" s="283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131025</v>
      </c>
      <c r="D33" s="285"/>
      <c r="E33" s="283">
        <f>C33-D33</f>
        <v>131025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5772596</v>
      </c>
      <c r="D39" s="285"/>
      <c r="E39" s="283">
        <f>C39-D39</f>
        <v>5772596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441599</v>
      </c>
      <c r="D40" s="285"/>
      <c r="E40" s="283">
        <f aca="true" t="shared" si="0" ref="E40:E48">C40-D40</f>
        <v>441599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487530</v>
      </c>
      <c r="D42" s="285"/>
      <c r="E42" s="283">
        <f t="shared" si="0"/>
        <v>487530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224897</v>
      </c>
      <c r="D43" s="285"/>
      <c r="E43" s="283">
        <f t="shared" si="0"/>
        <v>224897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499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222216</v>
      </c>
      <c r="D50" s="280">
        <f>SUM(D31:D36)-SUM(D39:D49)</f>
        <v>0</v>
      </c>
      <c r="E50" s="280">
        <f>SUM(E31:E35)-SUM(E39:E48)</f>
        <v>222216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111263</v>
      </c>
      <c r="D51" s="284"/>
      <c r="E51" s="281">
        <f>+C51-D51</f>
        <v>111263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34063</v>
      </c>
      <c r="D52" s="284"/>
      <c r="E52" s="282">
        <f>+C52-D52</f>
        <v>34063</v>
      </c>
      <c r="F52" s="8"/>
      <c r="G52" s="415" t="s">
        <v>483</v>
      </c>
    </row>
    <row r="53" spans="1:6" ht="12.75">
      <c r="A53" s="2" t="s">
        <v>131</v>
      </c>
      <c r="B53" s="8" t="s">
        <v>189</v>
      </c>
      <c r="C53" s="280">
        <f>C50-C51-C52</f>
        <v>76890</v>
      </c>
      <c r="D53" s="280">
        <f>D50-D51-D52</f>
        <v>0</v>
      </c>
      <c r="E53" s="280">
        <f>E50-E51-E52</f>
        <v>76890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34063</v>
      </c>
      <c r="D59" s="286">
        <f>D52</f>
        <v>0</v>
      </c>
      <c r="E59" s="271">
        <f>+C59-D59</f>
        <v>34063</v>
      </c>
      <c r="F59" s="8"/>
      <c r="G59" s="415" t="s">
        <v>483</v>
      </c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v>292170</v>
      </c>
      <c r="D61" s="286">
        <f>D43</f>
        <v>0</v>
      </c>
      <c r="E61" s="271">
        <f>+C61-D61</f>
        <v>292170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395</v>
      </c>
      <c r="B66" s="8"/>
      <c r="C66" s="446">
        <f>'TAXREC 3 No True-up'!C47</f>
        <v>0</v>
      </c>
      <c r="D66" s="44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3329</v>
      </c>
      <c r="D68" s="251">
        <f>'TAXREC 2'!D78</f>
        <v>0</v>
      </c>
      <c r="E68" s="271">
        <f>+C68-D68</f>
        <v>3329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329562</v>
      </c>
      <c r="D70" s="271">
        <f>SUM(D59:D68)</f>
        <v>0</v>
      </c>
      <c r="E70" s="271">
        <f>SUM(E59:E68)</f>
        <v>329562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2554</v>
      </c>
      <c r="D74" s="293"/>
      <c r="E74" s="271">
        <f t="shared" si="1"/>
        <v>2554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6" t="s">
        <v>505</v>
      </c>
      <c r="B76" s="8" t="s">
        <v>187</v>
      </c>
      <c r="C76" s="483">
        <v>2867</v>
      </c>
      <c r="D76" s="293"/>
      <c r="E76" s="479">
        <f t="shared" si="1"/>
        <v>2867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5421</v>
      </c>
      <c r="D80" s="251">
        <f>SUM(D73:D79)</f>
        <v>0</v>
      </c>
      <c r="E80" s="251">
        <f>SUM(E73:E79)</f>
        <v>5421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334983</v>
      </c>
      <c r="D82" s="251">
        <f>D70+D80</f>
        <v>0</v>
      </c>
      <c r="E82" s="251">
        <f>E70+E80</f>
        <v>334983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5421</v>
      </c>
      <c r="D93" s="251">
        <f>D80-D92</f>
        <v>0</v>
      </c>
      <c r="E93" s="251">
        <f>E80-E92</f>
        <v>5421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5421</v>
      </c>
      <c r="D94" s="251">
        <f>D92+D93</f>
        <v>0</v>
      </c>
      <c r="E94" s="251">
        <f>E92+E93</f>
        <v>5421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246561</v>
      </c>
      <c r="D97" s="293"/>
      <c r="E97" s="271">
        <f>+C97-D97</f>
        <v>246561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13834</v>
      </c>
      <c r="D98" s="293"/>
      <c r="E98" s="271">
        <f>+C98-D98</f>
        <v>13834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260395</v>
      </c>
      <c r="D113" s="251">
        <f>SUM(D97:D111)</f>
        <v>0</v>
      </c>
      <c r="E113" s="251">
        <f>SUM(E97:E111)</f>
        <v>260395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506</v>
      </c>
      <c r="B117" s="8" t="s">
        <v>188</v>
      </c>
      <c r="C117" s="293">
        <v>6860</v>
      </c>
      <c r="D117" s="293"/>
      <c r="E117" s="271">
        <f>+C117-D117</f>
        <v>6860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6860</v>
      </c>
      <c r="D120" s="251">
        <f>SUM(D114:D119)</f>
        <v>0</v>
      </c>
      <c r="E120" s="251">
        <f>SUM(E114:E119)</f>
        <v>6860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267255</v>
      </c>
      <c r="D122" s="251">
        <f>D113+D120</f>
        <v>0</v>
      </c>
      <c r="E122" s="251">
        <f>+E113+E120</f>
        <v>267255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6860</v>
      </c>
      <c r="D131" s="251">
        <f>D120-D130</f>
        <v>0</v>
      </c>
      <c r="E131" s="251">
        <f>E120-E130</f>
        <v>6860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6860</v>
      </c>
      <c r="D132" s="251">
        <f>D130+D131</f>
        <v>0</v>
      </c>
      <c r="E132" s="251">
        <f>E130+E131</f>
        <v>6860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144618</v>
      </c>
      <c r="D134" s="251">
        <f>D53+D82-D122</f>
        <v>0</v>
      </c>
      <c r="E134" s="251">
        <f>E53+E82-E122</f>
        <v>144618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144618</v>
      </c>
      <c r="D139" s="252">
        <f>D134-D136-D137-D138</f>
        <v>0</v>
      </c>
      <c r="E139" s="252">
        <f>E134-E136-E137-E138</f>
        <v>144618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18974</v>
      </c>
      <c r="D142" s="487">
        <f>D139*C149</f>
        <v>0</v>
      </c>
      <c r="E142" s="252">
        <f>C142-D142</f>
        <v>18974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7954</v>
      </c>
      <c r="D143" s="487">
        <f>D139*C150</f>
        <v>0</v>
      </c>
      <c r="E143" s="291">
        <f>C143-D143</f>
        <v>7954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26928</v>
      </c>
      <c r="D144" s="252">
        <f>D142+D143</f>
        <v>0</v>
      </c>
      <c r="E144" s="252">
        <f>E142+E143</f>
        <v>26928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48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26928</v>
      </c>
      <c r="D146" s="252">
        <f>D144-D145</f>
        <v>0</v>
      </c>
      <c r="E146" s="252">
        <f>E144-E145</f>
        <v>26928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v>0.1312</v>
      </c>
      <c r="D149" s="5"/>
      <c r="E149" s="405">
        <f>C149</f>
        <v>0.1312</v>
      </c>
      <c r="F149" s="8"/>
      <c r="G149" s="484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v>0.055</v>
      </c>
      <c r="D150" s="5"/>
      <c r="E150" s="405">
        <f>C150</f>
        <v>0.055</v>
      </c>
      <c r="F150" s="8"/>
      <c r="G150" s="484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0.1862</v>
      </c>
      <c r="D151" s="5"/>
      <c r="E151" s="405">
        <f>SUM(E149:E150)</f>
        <v>0.1862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26928</v>
      </c>
      <c r="D156" s="251">
        <f>D146</f>
        <v>0</v>
      </c>
      <c r="E156" s="251">
        <f>E146</f>
        <v>26928</v>
      </c>
    </row>
    <row r="157" spans="1:5" ht="12.75">
      <c r="A157" t="s">
        <v>20</v>
      </c>
      <c r="B157" s="86" t="s">
        <v>187</v>
      </c>
      <c r="C157" s="480">
        <v>6109</v>
      </c>
      <c r="D157" s="251"/>
      <c r="E157" s="251">
        <f>C157+D157</f>
        <v>6109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33037</v>
      </c>
      <c r="D160" s="251">
        <f>D156+D157+D158</f>
        <v>0</v>
      </c>
      <c r="E160" s="251">
        <f>E156+E157+E158</f>
        <v>33037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65" r:id="rId1"/>
  <headerFooter alignWithMargins="0">
    <oddHeader>&amp;CPage &amp;P&amp;RSiouxLookout_HaltonModel_2004_PILs_Revised20110708_20111012</oddHeader>
    <oddFooter>&amp;C&amp;A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52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/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/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6" r:id="rId1"/>
  <headerFooter alignWithMargins="0">
    <oddHeader>&amp;CPage &amp;P&amp;RSiouxLookout_HaltonModel_2004_PILs_Revised20110708_20111012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0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56" sqref="C5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467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6985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>
        <v>3329</v>
      </c>
      <c r="D19" s="294"/>
      <c r="E19" s="312">
        <f t="shared" si="0"/>
        <v>3329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478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3329</v>
      </c>
      <c r="D46" s="251">
        <f>SUM(D17:D45)</f>
        <v>0</v>
      </c>
      <c r="E46" s="251">
        <f>SUM(E17:E45)</f>
        <v>3329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4">
        <f>C46-C77</f>
        <v>3329</v>
      </c>
      <c r="D78" s="314">
        <f>D46-D77</f>
        <v>0</v>
      </c>
      <c r="E78" s="314">
        <f>E46-E77</f>
        <v>3329</v>
      </c>
    </row>
    <row r="79" spans="1:5" ht="12.75">
      <c r="A79" s="275" t="s">
        <v>170</v>
      </c>
      <c r="B79" s="276"/>
      <c r="C79" s="314">
        <f>C77+C78</f>
        <v>3329</v>
      </c>
      <c r="D79" s="314">
        <f>D77+D78</f>
        <v>0</v>
      </c>
      <c r="E79" s="314">
        <f>E77+E78</f>
        <v>3329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75" r:id="rId1"/>
  <headerFooter alignWithMargins="0">
    <oddHeader>&amp;CPage &amp;P&amp;RSiouxLookout_HaltonModel_2004_PILs_Revised20110708_20111012</oddHeader>
    <oddFooter>&amp;CPage &amp;P&amp;RSiouxLookout_HaltonModel_2004_PILs_Revised20110708_20111012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2:5" ht="12.75"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8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8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t="s">
        <v>500</v>
      </c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&amp;CPage &amp;P&amp;RSiouxLookout_HaltonModel_2004_PILs_Revised20110708_20111012</oddHeader>
    <oddFooter>&amp;CPage &amp;P&amp;RSiouxLookout_HaltonModel_2004_PILs_Revised20110708_20111012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482</v>
      </c>
      <c r="B8" s="506"/>
      <c r="C8" s="506"/>
      <c r="D8" s="50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469</v>
      </c>
      <c r="B10" s="326"/>
      <c r="C10" s="375" t="s">
        <v>111</v>
      </c>
      <c r="D10" s="375"/>
      <c r="E10" s="375" t="s">
        <v>111</v>
      </c>
      <c r="F10" s="376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473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474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498</v>
      </c>
      <c r="B23" s="500"/>
      <c r="C23" s="500"/>
      <c r="D23" s="500"/>
      <c r="E23" s="500"/>
      <c r="F23" s="50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5" t="s">
        <v>494</v>
      </c>
      <c r="B26" s="506"/>
      <c r="C26" s="506"/>
      <c r="D26" s="506"/>
      <c r="E26" s="506"/>
      <c r="F26" s="50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495</v>
      </c>
      <c r="B39" s="406" t="s">
        <v>473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496</v>
      </c>
      <c r="B40" s="407" t="s">
        <v>493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335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492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0.2229</v>
      </c>
      <c r="F50" s="352">
        <v>0.2212</v>
      </c>
      <c r="G50" s="194"/>
      <c r="H50" s="492">
        <v>0.2212</v>
      </c>
      <c r="I50" s="492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0.1377</v>
      </c>
      <c r="F51" s="354">
        <v>0.14</v>
      </c>
      <c r="G51" s="194"/>
      <c r="H51" s="492">
        <v>0.14</v>
      </c>
      <c r="I51" s="492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492">
        <f>+H50+H51</f>
        <v>0.3612</v>
      </c>
      <c r="I52" s="492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473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493</v>
      </c>
      <c r="C58" s="362">
        <v>45995000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351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73" r:id="rId1"/>
  <headerFooter alignWithMargins="0">
    <oddHeader>&amp;CPage &amp;P&amp;RSiouxLookout_HaltonModel_2004_PILs_Revised20110708_20111012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Sioux Lookout Hydro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398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399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-44659.33185902674</v>
      </c>
      <c r="N17" s="391"/>
      <c r="O17" s="396">
        <f t="shared" si="0"/>
        <v>-44659.33185902674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404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472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374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-44659.33185902674</v>
      </c>
      <c r="N22" s="390"/>
      <c r="O22" s="450">
        <f>SUM(O11:O20)</f>
        <v>-44659.33185902674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405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8" t="s">
        <v>409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420"/>
      <c r="Q33" s="420"/>
      <c r="R33" s="420"/>
      <c r="S33" s="420"/>
    </row>
    <row r="34" spans="1:19" ht="12.75">
      <c r="A34" s="507" t="s">
        <v>410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420"/>
      <c r="Q34" s="420"/>
      <c r="R34" s="420"/>
      <c r="S34" s="420"/>
    </row>
    <row r="35" spans="1:19" ht="12.75">
      <c r="A35" s="507" t="s">
        <v>431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420"/>
      <c r="Q35" s="420"/>
      <c r="R35" s="420"/>
      <c r="S35" s="420"/>
    </row>
    <row r="36" spans="1:19" ht="12.75">
      <c r="A36" s="507" t="s">
        <v>411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420"/>
      <c r="Q36" s="420"/>
      <c r="R36" s="420"/>
      <c r="S36" s="420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7" t="s">
        <v>460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r:id="rId1"/>
  <headerFooter alignWithMargins="0">
    <oddHeader>&amp;CPage &amp;P&amp;RSiouxLookout_HaltonModel_2004_PILs_Revised20110708_20111012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2011-07-07T18:02:45Z</cp:lastPrinted>
  <dcterms:created xsi:type="dcterms:W3CDTF">2001-11-07T16:15:53Z</dcterms:created>
  <dcterms:modified xsi:type="dcterms:W3CDTF">2011-10-27T17:17:23Z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