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70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<sst xmlns="http://schemas.openxmlformats.org/spreadsheetml/2006/main" count="657" uniqueCount="468">
  <si>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</si>
  <si>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</si>
  <si>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</si>
  <si>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</si>
  <si>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</si>
  <si>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</si>
  <si>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</si>
  <si>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</si>
  <si>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</si>
  <si>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</si>
  <si>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</si>
  <si>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</si>
  <si>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</si>
  <si>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</si>
  <si>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</si>
  <si>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</si>
  <si>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</si>
  <si>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</si>
  <si>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</si>
  <si>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</si>
  <si>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</si>
  <si>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</si>
  <si>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</si>
  <si>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</si>
  <si>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</si>
  <si>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</si>
  <si>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</si>
  <si>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</si>
  <si>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</si>
  <si>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</si>
  <si>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</si>
  <si>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</si>
  <si>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</si>
  <si>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</si>
  <si>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</si>
  <si>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</si>
  <si>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</si>
  <si>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</si>
  <si>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</si>
  <si>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</si>
  <si>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</si>
  <si>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</si>
  <si>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</si>
  <si>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</si>
  <si>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</si>
  <si>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</si>
  <si>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</si>
  <si>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</si>
  <si>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</si>
  <si>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</si>
  <si>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</si>
  <si>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</si>
  <si>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</si>
  <si>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</si>
  <si>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</si>
  <si>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</si>
  <si>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</si>
  <si>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</si>
  <si>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</si>
  <si>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</si>
  <si>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</si>
  <si>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</si>
  <si>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</si>
  <si>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</si>
  <si>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</si>
  <si>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</si>
  <si>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</si>
  <si>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</si>
  <si>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</si>
  <si>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</si>
  <si>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</si>
  <si>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</si>
  <si>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</si>
  <si>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</si>
  <si>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</si>
  <si>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</si>
  <si>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</si>
  <si>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</si>
  <si>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</si>
  <si>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</si>
  <si>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</si>
  <si>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</si>
  <si>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</si>
  <si>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</si>
  <si>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</si>
  <si>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</si>
  <si>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</si>
  <si>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</si>
  <si>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</si>
  <si>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</si>
  <si>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</si>
  <si>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</si>
  <si>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</si>
  <si>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</si>
  <si>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</si>
  <si>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</si>
  <si>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</si>
  <si>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</si>
  <si>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</si>
  <si>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</si>
  <si>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</si>
  <si>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</si>
  <si>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</si>
  <si>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</si>
  <si>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</si>
  <si>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</si>
  <si>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</si>
  <si>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</si>
  <si>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</si>
  <si>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</si>
  <si>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</si>
  <si>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</si>
  <si>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</si>
  <si>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</si>
  <si>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</si>
  <si>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</si>
  <si>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</si>
  <si>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</si>
  <si>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</si>
  <si>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</si>
  <si>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</si>
  <si>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</si>
  <si>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</si>
  <si>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</si>
  <si>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</si>
  <si>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</si>
  <si>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</si>
  <si>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</si>
  <si>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</si>
  <si>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</si>
  <si>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</si>
  <si>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</si>
  <si>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</si>
  <si>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</si>
  <si>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</si>
  <si>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</si>
  <si>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</si>
  <si>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</si>
  <si>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</si>
  <si>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</si>
  <si>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</si>
  <si>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</si>
  <si>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</si>
  <si>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</si>
  <si>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</si>
  <si>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</si>
  <si>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</si>
  <si>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</si>
  <si>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</si>
  <si>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</si>
  <si>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</si>
  <si>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</si>
  <si>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</si>
  <si>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</si>
  <si>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</si>
  <si>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</si>
  <si>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</si>
  <si>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</si>
  <si>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</si>
  <si>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</si>
  <si>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</si>
  <si>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</si>
  <si>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</si>
  <si>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</si>
  <si>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</si>
  <si>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</si>
  <si>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</si>
  <si>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</si>
  <si>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</si>
  <si>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</si>
  <si>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</si>
  <si>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</si>
  <si>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</si>
  <si>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</si>
  <si>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</si>
  <si>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</si>
  <si>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</si>
  <si>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</si>
  <si>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</si>
  <si>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</si>
  <si>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</si>
  <si>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</si>
  <si>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</si>
  <si>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</si>
  <si>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</si>
  <si>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</si>
  <si>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</si>
  <si>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</si>
  <si>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</si>
  <si>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</si>
  <si>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</si>
  <si>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</si>
  <si>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</si>
  <si>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</si>
  <si>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</si>
  <si>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</si>
  <si>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</si>
  <si>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</si>
  <si>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</si>
  <si>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</si>
  <si>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</si>
  <si>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</si>
  <si>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</si>
  <si>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</si>
  <si>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</si>
  <si>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</si>
  <si>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</si>
  <si>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</si>
  <si>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</si>
  <si>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</si>
  <si>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</si>
  <si>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</si>
  <si>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</si>
  <si>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</si>
  <si>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</si>
  <si>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</si>
  <si>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</si>
  <si>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</si>
  <si>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</si>
  <si>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</si>
  <si>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</si>
  <si>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</si>
  <si>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</si>
  <si>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</si>
  <si>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</si>
  <si>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</si>
  <si>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</si>
  <si>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</si>
  <si>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</si>
  <si>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</si>
  <si>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</si>
  <si>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</si>
  <si>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</si>
  <si>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</si>
  <si>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</si>
  <si>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</si>
  <si>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</si>
  <si>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</si>
  <si>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</si>
  <si>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</si>
  <si>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</si>
  <si>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</si>
  <si>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</si>
  <si>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</si>
  <si>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</si>
  <si>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</si>
  <si>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</si>
  <si>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</si>
  <si>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</si>
  <si>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</si>
  <si>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</si>
  <si>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</si>
  <si>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</si>
  <si>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</si>
  <si>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</si>
  <si>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</si>
  <si>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</si>
  <si>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</si>
  <si>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</si>
  <si>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</si>
  <si>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</si>
  <si>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</si>
  <si>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</si>
  <si>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</si>
  <si>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</si>
  <si>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</si>
  <si>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</si>
  <si>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</si>
  <si>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</si>
  <si>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</si>
  <si>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</si>
  <si>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</si>
  <si>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</si>
  <si>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</si>
  <si>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</si>
  <si>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</si>
  <si>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</si>
  <si>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</si>
  <si>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</si>
  <si>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</si>
  <si>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</si>
  <si>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</si>
  <si>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</si>
  <si>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</si>
  <si>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</si>
  <si>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</si>
  <si>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</si>
  <si>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</si>
  <si>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</si>
  <si>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</si>
  <si>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</si>
  <si>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</si>
  <si>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</si>
  <si>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</si>
  <si>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</si>
  <si>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</si>
  <si>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</si>
  <si>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</si>
  <si>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</si>
  <si>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</si>
  <si>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</si>
  <si>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</si>
  <si>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</si>
  <si>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</si>
  <si>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</si>
  <si>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</si>
  <si>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</si>
  <si>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</si>
  <si>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</si>
  <si>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</si>
  <si>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</si>
  <si>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</si>
  <si>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</si>
  <si>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</si>
  <si>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</si>
  <si>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</si>
  <si>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</si>
  <si>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</si>
  <si>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</si>
  <si>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</si>
  <si>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</si>
  <si>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</si>
  <si>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</si>
  <si>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</si>
  <si>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</si>
  <si>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</si>
  <si>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</si>
  <si>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</si>
  <si>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</si>
  <si>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</si>
  <si>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</si>
  <si>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</si>
  <si>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</si>
  <si>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</si>
  <si>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</si>
  <si>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</si>
  <si>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</si>
  <si>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</si>
  <si>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</si>
  <si>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</si>
  <si>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</si>
  <si>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</si>
  <si>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</si>
  <si>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</si>
  <si>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</si>
  <si>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</si>
  <si>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</si>
  <si>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</si>
  <si>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</si>
  <si>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</si>
  <si>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</si>
  <si>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</si>
  <si>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</si>
  <si>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</si>
  <si>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</si>
  <si>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</si>
  <si>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</si>
  <si>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</si>
  <si>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</si>
  <si>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</si>
  <si>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</si>
  <si>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</si>
  <si>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</si>
  <si>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</si>
  <si>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</si>
  <si>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</si>
  <si>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</si>
  <si>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</si>
  <si>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</si>
  <si>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</si>
  <si>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</si>
  <si>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</si>
  <si>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</si>
  <si>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</si>
  <si>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</si>
  <si>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</si>
  <si>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</si>
  <si>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</si>
  <si>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</si>
  <si>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</si>
  <si>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</si>
  <si>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</si>
  <si>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</si>
  <si>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</si>
  <si>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</si>
  <si>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</si>
  <si>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</si>
  <si>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</si>
  <si>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</si>
  <si>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</si>
  <si>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</si>
  <si>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</si>
  <si>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</si>
  <si>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</si>
  <si>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</si>
  <si>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</si>
  <si>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</si>
  <si>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</si>
  <si>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</si>
  <si>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</si>
  <si>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</si>
  <si>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</si>
  <si>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</si>
  <si>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</si>
  <si>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</si>
  <si>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</si>
  <si>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</si>
  <si>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</si>
  <si>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</si>
  <si>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</si>
  <si>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</si>
  <si>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</si>
  <si>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</si>
  <si>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</si>
  <si>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</si>
  <si>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</si>
  <si>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</si>
  <si>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</si>
  <si>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</si>
  <si>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</si>
  <si>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</si>
  <si>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</si>
  <si>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</si>
  <si>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</si>
  <si>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</si>
  <si>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</si>
  <si>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</si>
  <si>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</si>
  <si>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</si>
  <si>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</si>
  <si>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</si>
  <si>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</si>
  <si>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</si>
  <si>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</si>
  <si>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</si>
  <si>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</si>
  <si>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</si>
  <si>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</si>
  <si>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</si>
  <si>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</si>
  <si>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</si>
  <si>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</si>
  <si>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</si>
  <si>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</si>
  <si>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</si>
  <si>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</si>
  <si>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</si>
  <si>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</si>
  <si>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</si>
  <si>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</si>
  <si>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</si>
  <si>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</si>
  <si>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</si>
  <si>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</si>
  <si>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</si>
  <si>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Utility Name Festival Hydro Inc. Co Application</t>
  </si>
  <si>
    <t>Reporting period Year 2002</t>
  </si>
  <si>
    <t>Festvial Hydro</t>
  </si>
  <si>
    <t xml:space="preserve">Seaforth </t>
  </si>
  <si>
    <t>Hensall</t>
  </si>
  <si>
    <t>Allocation</t>
  </si>
  <si>
    <t>Rate base</t>
  </si>
  <si>
    <t>Utility Name:  Festival Hydro Inc - Consolidated</t>
  </si>
  <si>
    <t>Reporting period:  December 31, 2002</t>
  </si>
  <si>
    <t>Version 3</t>
  </si>
  <si>
    <t>Stratford only for RDII</t>
  </si>
  <si>
    <t xml:space="preserve">  Rate Base</t>
  </si>
  <si>
    <t>Portion of PILs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</si>
</sst>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6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4" fontId="8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8" fillId="0" borderId="29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3" fontId="8" fillId="0" borderId="29" xfId="0" applyNumberFormat="1" applyFont="1" applyBorder="1" applyAlignment="1">
      <alignment vertical="top"/>
    </xf>
    <xf numFmtId="4" fontId="9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3" fontId="8" fillId="0" borderId="30" xfId="0" applyNumberFormat="1" applyFont="1" applyBorder="1" applyAlignment="1">
      <alignment vertical="top"/>
    </xf>
    <xf numFmtId="10" fontId="0" fillId="0" borderId="0" xfId="59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 t="s">
        <v>464</v>
      </c>
      <c r="B3" s="10"/>
      <c r="C3" s="10"/>
      <c r="D3" s="10"/>
      <c r="E3" s="10"/>
      <c r="G3" s="10"/>
      <c r="H3" s="10"/>
    </row>
    <row r="4" spans="1:8" ht="12.75">
      <c r="A4" t="s">
        <v>455</v>
      </c>
      <c r="C4" s="10"/>
      <c r="D4" s="50" t="s">
        <v>381</v>
      </c>
      <c r="E4" s="10"/>
      <c r="G4" s="10"/>
      <c r="H4" s="10"/>
    </row>
    <row r="5" spans="1:8" ht="13.5" thickBot="1">
      <c r="A5" t="s">
        <v>456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6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56">
        <v>37621</v>
      </c>
    </row>
    <row r="16" spans="1:3" ht="12.75">
      <c r="A16" s="3"/>
      <c r="C16" s="10"/>
    </row>
    <row r="17" spans="1:3" ht="12.75">
      <c r="A17" s="117" t="s">
        <v>391</v>
      </c>
      <c r="C17" s="10"/>
    </row>
    <row r="18" spans="1:3" ht="12.75">
      <c r="A18" s="118" t="s">
        <v>392</v>
      </c>
      <c r="C18" s="10"/>
    </row>
    <row r="19" spans="1:3" ht="12.75">
      <c r="A19" s="118" t="s">
        <v>393</v>
      </c>
      <c r="C19" s="119"/>
    </row>
    <row r="20" ht="12.75">
      <c r="A20" s="120" t="s">
        <v>394</v>
      </c>
    </row>
    <row r="21" ht="12.75">
      <c r="A21" s="114"/>
    </row>
    <row r="22" spans="1:8" ht="12.75">
      <c r="A22" t="s">
        <v>395</v>
      </c>
      <c r="D22" s="5">
        <v>31136775</v>
      </c>
      <c r="H22" s="5"/>
    </row>
    <row r="24" spans="1:8" ht="12.75">
      <c r="A24" t="s">
        <v>396</v>
      </c>
      <c r="D24" s="121">
        <v>0.5</v>
      </c>
      <c r="H24" s="121"/>
    </row>
    <row r="25" ht="12.75">
      <c r="H25" s="113"/>
    </row>
    <row r="26" spans="1:10" ht="12.75">
      <c r="A26" t="s">
        <v>397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398</v>
      </c>
      <c r="D28" s="121">
        <v>0.0988</v>
      </c>
      <c r="H28" s="125"/>
    </row>
    <row r="29" ht="12.75">
      <c r="H29" s="113"/>
    </row>
    <row r="30" spans="1:8" ht="12.75">
      <c r="A30" t="s">
        <v>399</v>
      </c>
      <c r="D30" s="121">
        <v>0.0725</v>
      </c>
      <c r="H30" s="125"/>
    </row>
    <row r="31" ht="12.75">
      <c r="H31" s="113"/>
    </row>
    <row r="32" spans="1:8" ht="12.75">
      <c r="A32" t="s">
        <v>400</v>
      </c>
      <c r="D32" s="123">
        <f>D22*((D24*D28)+(D26*D30))</f>
        <v>2666864.77875</v>
      </c>
      <c r="H32" s="124"/>
    </row>
    <row r="33" spans="4:8" ht="12.75">
      <c r="D33" s="66"/>
      <c r="H33" s="124"/>
    </row>
    <row r="34" spans="1:11" ht="12.75">
      <c r="A34" t="s">
        <v>401</v>
      </c>
      <c r="D34" s="66">
        <v>681997</v>
      </c>
      <c r="F34" s="66"/>
      <c r="H34" s="124"/>
      <c r="J34" s="5"/>
      <c r="K34" s="5"/>
    </row>
    <row r="35" spans="4:11" ht="12.75">
      <c r="D35" s="66"/>
      <c r="H35" s="124"/>
      <c r="J35" s="5"/>
      <c r="K35" s="5"/>
    </row>
    <row r="36" spans="1:11" ht="12.75">
      <c r="A36" t="s">
        <v>402</v>
      </c>
      <c r="D36" s="123">
        <f>D32-D34</f>
        <v>1984867.77875</v>
      </c>
      <c r="H36" s="124"/>
      <c r="J36" s="5"/>
      <c r="K36" s="5"/>
    </row>
    <row r="37" spans="1:11" ht="12.75">
      <c r="A37" t="s">
        <v>403</v>
      </c>
      <c r="D37" s="124"/>
      <c r="H37" s="124"/>
      <c r="J37" s="5"/>
      <c r="K37" s="5"/>
    </row>
    <row r="38" spans="1:11" ht="12.75">
      <c r="A38" t="s">
        <v>404</v>
      </c>
      <c r="D38" s="124"/>
      <c r="H38" s="124"/>
      <c r="J38" s="5"/>
      <c r="K38" s="5"/>
    </row>
    <row r="39" spans="1:11" ht="12.75">
      <c r="A39" t="s">
        <v>405</v>
      </c>
      <c r="D39" s="124">
        <v>661622</v>
      </c>
      <c r="F39" s="66"/>
      <c r="H39" s="124"/>
      <c r="J39" s="5"/>
      <c r="K39" s="5"/>
    </row>
    <row r="40" spans="1:11" ht="12.75">
      <c r="A40" t="s">
        <v>406</v>
      </c>
      <c r="D40" s="124">
        <v>661622</v>
      </c>
      <c r="E40" s="66"/>
      <c r="F40" s="66"/>
      <c r="H40" s="124"/>
      <c r="J40" s="5"/>
      <c r="K40" s="5"/>
    </row>
    <row r="41" spans="1:11" ht="12.75">
      <c r="A41" t="s">
        <v>407</v>
      </c>
      <c r="D41" s="124">
        <v>661622</v>
      </c>
      <c r="H41" s="124"/>
      <c r="J41" s="5"/>
      <c r="K41" s="5"/>
    </row>
    <row r="42" spans="4:11" ht="12.75">
      <c r="D42" s="66"/>
      <c r="E42" s="66"/>
      <c r="F42" s="65"/>
      <c r="H42" s="124"/>
      <c r="J42" s="8"/>
      <c r="K42" s="5"/>
    </row>
    <row r="43" spans="1:11" ht="12.75">
      <c r="A43" t="s">
        <v>408</v>
      </c>
      <c r="B43" s="5"/>
      <c r="C43" s="5"/>
      <c r="D43" s="88">
        <f>D22*D24</f>
        <v>15568387.5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409</v>
      </c>
      <c r="B45" s="5"/>
      <c r="C45" s="5"/>
      <c r="D45" s="88">
        <f>D43*D28</f>
        <v>1538156.685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410</v>
      </c>
      <c r="B47" s="5"/>
      <c r="C47" s="5"/>
      <c r="D47" s="88">
        <f>D22*D26</f>
        <v>15568387.5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411</v>
      </c>
      <c r="B49" s="5"/>
      <c r="C49" s="5"/>
      <c r="D49" s="88">
        <f>D47*D30</f>
        <v>1128708.09375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412</v>
      </c>
      <c r="B51" s="5"/>
      <c r="C51" s="5"/>
      <c r="D51" s="111">
        <f>((D34+D39)/D32)*D49</f>
        <v>568665.3677758318</v>
      </c>
      <c r="F51" s="5"/>
      <c r="H51" s="110"/>
      <c r="J51" s="5"/>
      <c r="K51" s="5"/>
    </row>
    <row r="52" spans="1:11" ht="12.75">
      <c r="A52" t="s">
        <v>413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414</v>
      </c>
      <c r="B53" s="5"/>
      <c r="C53" s="5"/>
      <c r="D53" s="111">
        <f>((D34+D39+D40)/D32)*D49</f>
        <v>848686.3543490951</v>
      </c>
      <c r="F53" s="5"/>
      <c r="H53" s="110"/>
      <c r="J53" s="5"/>
      <c r="K53" s="5"/>
    </row>
    <row r="54" spans="1:11" ht="12.75">
      <c r="A54" t="s">
        <v>415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416</v>
      </c>
      <c r="B55" s="5"/>
      <c r="C55" s="5"/>
      <c r="D55" s="111">
        <f>D49</f>
        <v>1128708.09375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7" sqref="E8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4" t="s">
        <v>95</v>
      </c>
      <c r="J1" s="78" t="s">
        <v>95</v>
      </c>
      <c r="K1" s="76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5" t="s">
        <v>96</v>
      </c>
      <c r="J2" s="78" t="s">
        <v>96</v>
      </c>
      <c r="K2" s="77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1:12" ht="13.5" thickBot="1">
      <c r="A5" t="s">
        <v>456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0"/>
      <c r="L6" s="37"/>
    </row>
    <row r="7" spans="1:12" ht="12.75">
      <c r="A7" t="s">
        <v>462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463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 t="s">
        <v>464</v>
      </c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59"/>
      <c r="H10" s="35"/>
      <c r="I10" s="57"/>
      <c r="J10" s="45"/>
      <c r="K10" s="155" t="s">
        <v>438</v>
      </c>
      <c r="L10" s="35"/>
    </row>
    <row r="11" spans="1:12" ht="12.75">
      <c r="A11" s="3"/>
      <c r="B11" s="3"/>
      <c r="C11" s="25"/>
      <c r="D11" s="23"/>
      <c r="E11" s="67"/>
      <c r="F11" s="45"/>
      <c r="G11" s="69"/>
      <c r="H11" s="35"/>
      <c r="I11" s="67"/>
      <c r="J11" s="45"/>
      <c r="K11" s="155" t="s">
        <v>439</v>
      </c>
      <c r="L11" s="35"/>
    </row>
    <row r="12" spans="1:12" ht="12.75">
      <c r="A12" s="17" t="s">
        <v>110</v>
      </c>
      <c r="B12" s="17"/>
      <c r="C12" s="25"/>
      <c r="D12" s="23"/>
      <c r="E12" s="68"/>
      <c r="F12" s="10"/>
      <c r="G12" s="69"/>
      <c r="H12" s="35"/>
      <c r="I12" s="68"/>
      <c r="K12" s="155"/>
      <c r="L12" s="35"/>
    </row>
    <row r="13" spans="1:12" ht="12.75">
      <c r="A13" s="2"/>
      <c r="B13" s="2"/>
      <c r="C13" s="63"/>
      <c r="D13" s="28"/>
      <c r="E13" s="68"/>
      <c r="F13" s="10"/>
      <c r="G13" s="69"/>
      <c r="H13" s="35"/>
      <c r="I13" s="68"/>
      <c r="K13" s="155"/>
      <c r="L13" s="35"/>
    </row>
    <row r="14" spans="1:12" ht="12.75">
      <c r="A14" s="4" t="s">
        <v>113</v>
      </c>
      <c r="B14" s="4"/>
      <c r="C14" s="63"/>
      <c r="D14" s="28"/>
      <c r="E14" s="68"/>
      <c r="F14" s="10"/>
      <c r="G14" s="69"/>
      <c r="H14" s="35"/>
      <c r="I14" s="68"/>
      <c r="K14" s="155"/>
      <c r="L14" s="35"/>
    </row>
    <row r="15" spans="1:12" ht="12.75">
      <c r="A15" s="109" t="s">
        <v>112</v>
      </c>
      <c r="B15" s="51">
        <v>1</v>
      </c>
      <c r="C15" s="63">
        <f>681997+661622+661622</f>
        <v>2005241</v>
      </c>
      <c r="D15" s="28" t="s">
        <v>143</v>
      </c>
      <c r="E15" s="91">
        <f>+G15-C15</f>
        <v>-2005241</v>
      </c>
      <c r="F15" s="10"/>
      <c r="G15" s="69"/>
      <c r="H15" s="35" t="s">
        <v>144</v>
      </c>
      <c r="I15" s="91">
        <f>+K15-G15</f>
        <v>0</v>
      </c>
      <c r="K15" s="99">
        <f>TAXREC!E26</f>
        <v>0</v>
      </c>
      <c r="L15" s="35" t="s">
        <v>145</v>
      </c>
    </row>
    <row r="16" spans="1:12" ht="12.75">
      <c r="A16" s="4"/>
      <c r="B16" s="51"/>
      <c r="C16" s="64"/>
      <c r="D16" s="23"/>
      <c r="E16" s="91"/>
      <c r="G16" s="69"/>
      <c r="H16" s="35"/>
      <c r="I16" s="91"/>
      <c r="K16" s="99"/>
      <c r="L16" s="35"/>
    </row>
    <row r="17" spans="1:12" ht="12.75">
      <c r="A17" s="4" t="s">
        <v>98</v>
      </c>
      <c r="B17" s="51"/>
      <c r="C17" s="64"/>
      <c r="D17" s="23"/>
      <c r="E17" s="91"/>
      <c r="G17" s="69"/>
      <c r="H17" s="35"/>
      <c r="I17" s="91"/>
      <c r="K17" s="99"/>
      <c r="L17" s="35"/>
    </row>
    <row r="18" spans="1:12" ht="12.75">
      <c r="A18" s="4"/>
      <c r="B18" s="51"/>
      <c r="C18" s="63"/>
      <c r="D18" s="28"/>
      <c r="E18" s="91"/>
      <c r="G18" s="69"/>
      <c r="H18" s="35"/>
      <c r="I18" s="91"/>
      <c r="K18" s="99"/>
      <c r="L18" s="35"/>
    </row>
    <row r="19" spans="1:12" ht="12.75">
      <c r="A19" s="15" t="s">
        <v>217</v>
      </c>
      <c r="B19" s="52"/>
      <c r="C19" s="63"/>
      <c r="D19" s="29"/>
      <c r="E19" s="91"/>
      <c r="F19" s="5"/>
      <c r="G19" s="69"/>
      <c r="H19" s="39"/>
      <c r="I19" s="91"/>
      <c r="J19" s="5"/>
      <c r="K19" s="99"/>
      <c r="L19" s="35"/>
    </row>
    <row r="20" spans="1:12" ht="12.75">
      <c r="A20" s="113" t="s">
        <v>17</v>
      </c>
      <c r="B20" s="10">
        <v>2</v>
      </c>
      <c r="C20" s="63">
        <v>1951722</v>
      </c>
      <c r="D20" s="30" t="s">
        <v>146</v>
      </c>
      <c r="E20" s="91">
        <f aca="true" t="shared" si="0" ref="E20:E28">+G20-C20</f>
        <v>-1951722</v>
      </c>
      <c r="F20" s="5"/>
      <c r="G20" s="69"/>
      <c r="H20" s="39" t="s">
        <v>147</v>
      </c>
      <c r="I20" s="91">
        <f aca="true" t="shared" si="1" ref="I20:I28">+K20-G20</f>
        <v>0</v>
      </c>
      <c r="J20" s="5"/>
      <c r="K20" s="99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3"/>
      <c r="D21" s="30" t="s">
        <v>149</v>
      </c>
      <c r="E21" s="91">
        <f t="shared" si="0"/>
        <v>0</v>
      </c>
      <c r="F21" s="5"/>
      <c r="G21" s="69"/>
      <c r="H21" s="39" t="s">
        <v>150</v>
      </c>
      <c r="I21" s="91">
        <f t="shared" si="1"/>
        <v>0</v>
      </c>
      <c r="J21" s="5"/>
      <c r="K21" s="99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3"/>
      <c r="D22" s="23" t="s">
        <v>152</v>
      </c>
      <c r="E22" s="91">
        <f t="shared" si="0"/>
        <v>0</v>
      </c>
      <c r="F22" s="5"/>
      <c r="G22" s="69"/>
      <c r="H22" s="39" t="s">
        <v>153</v>
      </c>
      <c r="I22" s="91">
        <f t="shared" si="1"/>
        <v>0</v>
      </c>
      <c r="J22" s="5"/>
      <c r="K22" s="99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3"/>
      <c r="D23" s="30" t="s">
        <v>155</v>
      </c>
      <c r="E23" s="91">
        <f t="shared" si="0"/>
        <v>0</v>
      </c>
      <c r="F23" s="5"/>
      <c r="G23" s="69"/>
      <c r="H23" s="39" t="s">
        <v>156</v>
      </c>
      <c r="I23" s="91">
        <f t="shared" si="1"/>
        <v>0</v>
      </c>
      <c r="J23" s="5"/>
      <c r="K23" s="99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3">
        <v>36651</v>
      </c>
      <c r="D24" s="30" t="s">
        <v>159</v>
      </c>
      <c r="E24" s="91">
        <f t="shared" si="0"/>
        <v>-36651</v>
      </c>
      <c r="F24" s="5"/>
      <c r="G24" s="69"/>
      <c r="H24" s="39" t="s">
        <v>160</v>
      </c>
      <c r="I24" s="91">
        <f t="shared" si="1"/>
        <v>0</v>
      </c>
      <c r="J24" s="5"/>
      <c r="K24" s="99">
        <f>TAXREC!E33</f>
        <v>0</v>
      </c>
      <c r="L24" s="35" t="s">
        <v>161</v>
      </c>
    </row>
    <row r="25" spans="1:12" ht="12.75">
      <c r="A25" t="s">
        <v>353</v>
      </c>
      <c r="B25" s="10"/>
      <c r="C25" s="63"/>
      <c r="D25" s="30"/>
      <c r="E25" s="91"/>
      <c r="F25" s="5"/>
      <c r="G25" s="69"/>
      <c r="H25" s="39"/>
      <c r="I25" s="91"/>
      <c r="J25" s="5"/>
      <c r="K25" s="99"/>
      <c r="L25" s="35"/>
    </row>
    <row r="26" spans="1:12" ht="12.75">
      <c r="A26" t="s">
        <v>352</v>
      </c>
      <c r="B26" s="10">
        <v>7</v>
      </c>
      <c r="C26" s="63"/>
      <c r="D26" s="30" t="s">
        <v>162</v>
      </c>
      <c r="E26" s="91">
        <f t="shared" si="0"/>
        <v>0</v>
      </c>
      <c r="F26" s="5"/>
      <c r="G26" s="69"/>
      <c r="H26" s="39" t="s">
        <v>163</v>
      </c>
      <c r="I26" s="91">
        <f t="shared" si="1"/>
        <v>0</v>
      </c>
      <c r="J26" s="5"/>
      <c r="K26" s="99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3"/>
      <c r="D27" s="30" t="s">
        <v>162</v>
      </c>
      <c r="E27" s="91">
        <f t="shared" si="0"/>
        <v>0</v>
      </c>
      <c r="F27" s="5"/>
      <c r="G27" s="69"/>
      <c r="H27" s="39" t="s">
        <v>163</v>
      </c>
      <c r="I27" s="91">
        <f t="shared" si="1"/>
        <v>0</v>
      </c>
      <c r="J27" s="5"/>
      <c r="K27" s="99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3"/>
      <c r="D28" s="30" t="s">
        <v>162</v>
      </c>
      <c r="E28" s="91">
        <f t="shared" si="0"/>
        <v>0</v>
      </c>
      <c r="F28" s="5"/>
      <c r="G28" s="69"/>
      <c r="H28" s="39" t="s">
        <v>163</v>
      </c>
      <c r="I28" s="91">
        <f t="shared" si="1"/>
        <v>0</v>
      </c>
      <c r="J28" s="5"/>
      <c r="K28" s="99">
        <f>TAXREC!E84</f>
        <v>0</v>
      </c>
      <c r="L28" s="35" t="s">
        <v>164</v>
      </c>
    </row>
    <row r="29" spans="1:12" ht="12.75">
      <c r="A29" s="15" t="s">
        <v>218</v>
      </c>
      <c r="B29" s="52"/>
      <c r="C29" s="63"/>
      <c r="D29" s="30"/>
      <c r="E29" s="91"/>
      <c r="F29" s="5"/>
      <c r="G29" s="69"/>
      <c r="H29" s="39"/>
      <c r="I29" s="91"/>
      <c r="J29" s="5"/>
      <c r="K29" s="99"/>
      <c r="L29" s="35"/>
    </row>
    <row r="30" spans="1:12" ht="12.75">
      <c r="A30" s="113" t="s">
        <v>366</v>
      </c>
      <c r="B30" s="10">
        <v>8</v>
      </c>
      <c r="C30" s="63">
        <v>-1358147</v>
      </c>
      <c r="D30" s="30" t="s">
        <v>165</v>
      </c>
      <c r="E30" s="91">
        <f aca="true" t="shared" si="2" ref="E30:E38">+G30-C30</f>
        <v>1358147</v>
      </c>
      <c r="F30" s="5"/>
      <c r="G30" s="69"/>
      <c r="H30" s="39" t="s">
        <v>166</v>
      </c>
      <c r="I30" s="91">
        <f aca="true" t="shared" si="3" ref="I30:I38">+K30-G30</f>
        <v>0</v>
      </c>
      <c r="J30" s="5"/>
      <c r="K30" s="99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3"/>
      <c r="D31" s="30" t="s">
        <v>168</v>
      </c>
      <c r="E31" s="91">
        <f t="shared" si="2"/>
        <v>0</v>
      </c>
      <c r="F31" s="5"/>
      <c r="G31" s="69"/>
      <c r="H31" s="39" t="s">
        <v>169</v>
      </c>
      <c r="I31" s="91">
        <f t="shared" si="3"/>
        <v>0</v>
      </c>
      <c r="J31" s="5"/>
      <c r="K31" s="99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3"/>
      <c r="D32" s="30" t="s">
        <v>172</v>
      </c>
      <c r="E32" s="91">
        <f t="shared" si="2"/>
        <v>0</v>
      </c>
      <c r="F32" s="5"/>
      <c r="G32" s="69"/>
      <c r="H32" s="39" t="s">
        <v>173</v>
      </c>
      <c r="I32" s="91">
        <f t="shared" si="3"/>
        <v>0</v>
      </c>
      <c r="J32" s="5"/>
      <c r="K32" s="99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3">
        <v>0</v>
      </c>
      <c r="D33" s="30" t="s">
        <v>175</v>
      </c>
      <c r="E33" s="91">
        <f>+G33-C24</f>
        <v>-36651</v>
      </c>
      <c r="F33" s="5"/>
      <c r="G33" s="69"/>
      <c r="H33" s="39" t="s">
        <v>176</v>
      </c>
      <c r="I33" s="91">
        <f t="shared" si="3"/>
        <v>0</v>
      </c>
      <c r="J33" s="5"/>
      <c r="K33" s="99">
        <f>TAXREC!E92</f>
        <v>0</v>
      </c>
      <c r="L33" s="35" t="s">
        <v>177</v>
      </c>
    </row>
    <row r="34" spans="1:12" ht="12.75">
      <c r="A34" s="109" t="s">
        <v>435</v>
      </c>
      <c r="B34" s="51">
        <v>12</v>
      </c>
      <c r="C34" s="63">
        <f>-(31136775*0.5*0.0725*(681997+661622+661622)/2666865)</f>
        <v>-848686.2839398859</v>
      </c>
      <c r="D34" s="30" t="s">
        <v>178</v>
      </c>
      <c r="E34" s="91">
        <f t="shared" si="2"/>
        <v>848686.2839398859</v>
      </c>
      <c r="F34" s="5"/>
      <c r="G34" s="69"/>
      <c r="H34" s="39" t="s">
        <v>179</v>
      </c>
      <c r="I34" s="91">
        <f t="shared" si="3"/>
        <v>0</v>
      </c>
      <c r="J34" s="5"/>
      <c r="K34" s="99">
        <f>TAXREC!E93</f>
        <v>0</v>
      </c>
      <c r="L34" s="35" t="s">
        <v>180</v>
      </c>
    </row>
    <row r="35" spans="1:12" ht="12.75">
      <c r="A35" t="s">
        <v>354</v>
      </c>
      <c r="B35" s="10"/>
      <c r="C35" s="63"/>
      <c r="D35" s="30"/>
      <c r="E35" s="91"/>
      <c r="F35" s="5"/>
      <c r="G35" s="69"/>
      <c r="H35" s="39"/>
      <c r="I35" s="91"/>
      <c r="J35" s="5"/>
      <c r="K35" s="99"/>
      <c r="L35" s="35"/>
    </row>
    <row r="36" spans="1:12" ht="12.75">
      <c r="A36" t="s">
        <v>352</v>
      </c>
      <c r="B36" s="10">
        <v>13</v>
      </c>
      <c r="C36" s="63"/>
      <c r="D36" s="30" t="s">
        <v>181</v>
      </c>
      <c r="E36" s="91">
        <f t="shared" si="2"/>
        <v>0</v>
      </c>
      <c r="F36" s="5"/>
      <c r="G36" s="69"/>
      <c r="H36" s="39" t="s">
        <v>182</v>
      </c>
      <c r="I36" s="91">
        <f t="shared" si="3"/>
        <v>0</v>
      </c>
      <c r="J36" s="5"/>
      <c r="K36" s="99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3"/>
      <c r="D37" s="30" t="s">
        <v>181</v>
      </c>
      <c r="E37" s="91">
        <f t="shared" si="2"/>
        <v>0</v>
      </c>
      <c r="F37" s="5"/>
      <c r="G37" s="69"/>
      <c r="H37" s="39" t="s">
        <v>182</v>
      </c>
      <c r="I37" s="91">
        <f t="shared" si="3"/>
        <v>0</v>
      </c>
      <c r="J37" s="5"/>
      <c r="K37" s="99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3"/>
      <c r="D38" s="30" t="s">
        <v>181</v>
      </c>
      <c r="E38" s="91">
        <f t="shared" si="2"/>
        <v>0</v>
      </c>
      <c r="F38" s="5"/>
      <c r="G38" s="69"/>
      <c r="H38" s="39" t="s">
        <v>182</v>
      </c>
      <c r="I38" s="91">
        <f t="shared" si="3"/>
        <v>0</v>
      </c>
      <c r="J38" s="5"/>
      <c r="K38" s="99">
        <f>TAXREC!E133</f>
        <v>0</v>
      </c>
      <c r="L38" s="35" t="s">
        <v>183</v>
      </c>
    </row>
    <row r="39" spans="2:12" ht="12.75">
      <c r="B39" s="10"/>
      <c r="C39" s="63"/>
      <c r="D39" s="30"/>
      <c r="E39" s="91"/>
      <c r="F39" s="5"/>
      <c r="G39" s="69"/>
      <c r="H39" s="39"/>
      <c r="I39" s="91"/>
      <c r="J39" s="5"/>
      <c r="K39" s="99"/>
      <c r="L39" s="35"/>
    </row>
    <row r="40" spans="1:12" ht="12.75">
      <c r="A40" s="16" t="s">
        <v>119</v>
      </c>
      <c r="B40" s="53"/>
      <c r="C40" s="92">
        <f>SUM(C15:C39)</f>
        <v>1786780.716060114</v>
      </c>
      <c r="D40" s="42"/>
      <c r="E40" s="92">
        <f>SUM(E15:E39)</f>
        <v>-1823431.716060114</v>
      </c>
      <c r="F40" s="7"/>
      <c r="G40" s="95">
        <f>SUM(G15:G39)</f>
        <v>0</v>
      </c>
      <c r="H40" s="43"/>
      <c r="I40" s="92">
        <f>SUM(I15:I39)</f>
        <v>0</v>
      </c>
      <c r="J40" s="7"/>
      <c r="K40" s="95">
        <f>SUM(K15:K39)</f>
        <v>0</v>
      </c>
      <c r="L40" s="56"/>
    </row>
    <row r="41" spans="1:12" ht="12.75">
      <c r="A41" s="14" t="s">
        <v>120</v>
      </c>
      <c r="B41" s="53"/>
      <c r="C41" s="63"/>
      <c r="D41" s="29"/>
      <c r="E41" s="93"/>
      <c r="F41" s="8"/>
      <c r="G41" s="69"/>
      <c r="H41" s="39"/>
      <c r="I41" s="93"/>
      <c r="J41" s="8"/>
      <c r="K41" s="73"/>
      <c r="L41" s="35"/>
    </row>
    <row r="42" spans="2:12" ht="12.75">
      <c r="B42" s="10"/>
      <c r="C42" s="63"/>
      <c r="D42" s="29"/>
      <c r="E42" s="91"/>
      <c r="F42" s="5"/>
      <c r="G42" s="69"/>
      <c r="H42" s="39"/>
      <c r="I42" s="91"/>
      <c r="J42" s="5"/>
      <c r="K42" s="73"/>
      <c r="L42" s="35"/>
    </row>
    <row r="43" spans="1:12" ht="12.75">
      <c r="A43" t="s">
        <v>116</v>
      </c>
      <c r="B43" s="10"/>
      <c r="C43" s="63"/>
      <c r="D43" s="30"/>
      <c r="E43" s="91"/>
      <c r="F43" s="5"/>
      <c r="G43" s="69"/>
      <c r="H43" s="39"/>
      <c r="I43" s="91"/>
      <c r="J43" s="5"/>
      <c r="K43" s="73"/>
      <c r="L43" s="35"/>
    </row>
    <row r="44" spans="1:12" ht="12.75">
      <c r="A44" t="s">
        <v>117</v>
      </c>
      <c r="B44" s="10">
        <v>14</v>
      </c>
      <c r="C44" s="70">
        <v>0.3862</v>
      </c>
      <c r="D44" s="30" t="s">
        <v>184</v>
      </c>
      <c r="E44" s="94">
        <f>+G44-C44</f>
        <v>0</v>
      </c>
      <c r="F44" s="5"/>
      <c r="G44" s="71">
        <v>0.3862</v>
      </c>
      <c r="H44" s="39" t="s">
        <v>185</v>
      </c>
      <c r="I44" s="94">
        <f>+K44-G44</f>
        <v>0</v>
      </c>
      <c r="J44" s="5"/>
      <c r="K44" s="100">
        <v>0.3862</v>
      </c>
      <c r="L44" s="35" t="s">
        <v>186</v>
      </c>
    </row>
    <row r="45" spans="2:12" ht="12.75">
      <c r="B45" s="10"/>
      <c r="C45" s="63"/>
      <c r="D45" s="30"/>
      <c r="E45" s="91"/>
      <c r="F45" s="5"/>
      <c r="G45" s="69"/>
      <c r="H45" s="39"/>
      <c r="I45" s="91"/>
      <c r="J45" s="5"/>
      <c r="K45" s="73"/>
      <c r="L45" s="35"/>
    </row>
    <row r="46" spans="1:12" ht="12.75">
      <c r="A46" t="s">
        <v>100</v>
      </c>
      <c r="B46" s="10"/>
      <c r="C46" s="63"/>
      <c r="D46" s="30"/>
      <c r="E46" s="91"/>
      <c r="F46" s="5"/>
      <c r="G46" s="69"/>
      <c r="H46" s="39"/>
      <c r="I46" s="91"/>
      <c r="J46" s="5"/>
      <c r="K46" s="73"/>
      <c r="L46" s="35"/>
    </row>
    <row r="47" spans="1:12" ht="12.75">
      <c r="A47" t="s">
        <v>118</v>
      </c>
      <c r="B47" s="10"/>
      <c r="C47" s="92">
        <f>C40*C44</f>
        <v>690054.7125424161</v>
      </c>
      <c r="D47" s="42"/>
      <c r="E47" s="95">
        <f>+G47-C47</f>
        <v>-690054.7125424161</v>
      </c>
      <c r="F47" s="7"/>
      <c r="G47" s="95">
        <f>G40*G44</f>
        <v>0</v>
      </c>
      <c r="H47" s="43"/>
      <c r="I47" s="97">
        <f>K47-G47</f>
        <v>0</v>
      </c>
      <c r="J47" s="7"/>
      <c r="K47" s="95">
        <f>K40*K44</f>
        <v>0</v>
      </c>
      <c r="L47" s="19"/>
    </row>
    <row r="48" spans="2:12" ht="12.75">
      <c r="B48" s="10"/>
      <c r="C48" s="63"/>
      <c r="D48" s="30"/>
      <c r="E48" s="93"/>
      <c r="F48" s="8"/>
      <c r="G48" s="69"/>
      <c r="H48" s="39"/>
      <c r="I48" s="93"/>
      <c r="J48" s="8"/>
      <c r="K48" s="73"/>
      <c r="L48" s="35"/>
    </row>
    <row r="49" spans="1:12" ht="12.75">
      <c r="A49" t="s">
        <v>133</v>
      </c>
      <c r="B49" s="10">
        <v>15</v>
      </c>
      <c r="C49" s="73"/>
      <c r="D49" s="30" t="s">
        <v>187</v>
      </c>
      <c r="E49" s="91">
        <f>+G49-C49</f>
        <v>0</v>
      </c>
      <c r="F49" s="8"/>
      <c r="G49" s="69"/>
      <c r="H49" s="39" t="s">
        <v>188</v>
      </c>
      <c r="I49" s="91">
        <f>+K49-G49</f>
        <v>0</v>
      </c>
      <c r="J49" s="8"/>
      <c r="K49" s="73"/>
      <c r="L49" s="35" t="s">
        <v>189</v>
      </c>
    </row>
    <row r="50" spans="2:12" ht="13.5" thickBot="1">
      <c r="B50" s="10"/>
      <c r="C50" s="63"/>
      <c r="D50" s="30"/>
      <c r="E50" s="93"/>
      <c r="F50" s="8"/>
      <c r="G50" s="69"/>
      <c r="H50" s="39"/>
      <c r="I50" s="93"/>
      <c r="J50" s="8"/>
      <c r="K50" s="73"/>
      <c r="L50" s="35"/>
    </row>
    <row r="51" spans="1:12" ht="14.25" thickBot="1" thickTop="1">
      <c r="A51" s="2" t="s">
        <v>134</v>
      </c>
      <c r="B51" s="51"/>
      <c r="C51" s="96">
        <f>+C47-C49</f>
        <v>690054.7125424161</v>
      </c>
      <c r="D51" s="32"/>
      <c r="E51" s="96">
        <f>+E47-E49</f>
        <v>-690054.7125424161</v>
      </c>
      <c r="F51" s="6"/>
      <c r="G51" s="96">
        <f>+G47-G49</f>
        <v>0</v>
      </c>
      <c r="H51" s="40"/>
      <c r="I51" s="96">
        <f>+I47-I49</f>
        <v>0</v>
      </c>
      <c r="J51" s="6"/>
      <c r="K51" s="96">
        <f>+K47-K49</f>
        <v>0</v>
      </c>
      <c r="L51" s="44"/>
    </row>
    <row r="52" spans="2:12" ht="13.5" thickTop="1">
      <c r="B52" s="10"/>
      <c r="C52" s="63"/>
      <c r="D52" s="30"/>
      <c r="E52" s="103"/>
      <c r="F52" s="8"/>
      <c r="G52" s="69"/>
      <c r="H52" s="39"/>
      <c r="I52" s="103"/>
      <c r="J52" s="8"/>
      <c r="K52" s="73"/>
      <c r="L52" s="35"/>
    </row>
    <row r="53" spans="3:12" ht="12.75">
      <c r="C53" s="63"/>
      <c r="D53" s="30"/>
      <c r="E53" s="103"/>
      <c r="F53" s="8"/>
      <c r="G53" s="69"/>
      <c r="H53" s="39"/>
      <c r="I53" s="103"/>
      <c r="J53" s="8"/>
      <c r="K53" s="73"/>
      <c r="L53" s="35"/>
    </row>
    <row r="54" spans="3:12" ht="12.75">
      <c r="C54" s="63"/>
      <c r="D54" s="30"/>
      <c r="E54" s="103"/>
      <c r="F54" s="8"/>
      <c r="G54" s="69"/>
      <c r="H54" s="39"/>
      <c r="I54" s="103"/>
      <c r="J54" s="8"/>
      <c r="K54" s="73"/>
      <c r="L54" s="35"/>
    </row>
    <row r="55" spans="3:12" ht="12.75">
      <c r="C55" s="63"/>
      <c r="D55" s="30"/>
      <c r="E55" s="103"/>
      <c r="F55" s="8"/>
      <c r="G55" s="69"/>
      <c r="H55" s="39"/>
      <c r="I55" s="103"/>
      <c r="J55" s="8"/>
      <c r="K55" s="73"/>
      <c r="L55" s="35"/>
    </row>
    <row r="56" spans="1:12" ht="12.75">
      <c r="A56" s="17" t="s">
        <v>111</v>
      </c>
      <c r="B56" s="54"/>
      <c r="C56" s="63"/>
      <c r="D56" s="30"/>
      <c r="E56" s="104"/>
      <c r="F56" s="5"/>
      <c r="G56" s="69"/>
      <c r="H56" s="39"/>
      <c r="I56" s="104"/>
      <c r="J56" s="5"/>
      <c r="K56" s="73"/>
      <c r="L56" s="35"/>
    </row>
    <row r="57" spans="2:12" ht="12.75">
      <c r="B57" s="10"/>
      <c r="C57" s="63"/>
      <c r="D57" s="30"/>
      <c r="E57" s="91"/>
      <c r="F57" s="5"/>
      <c r="G57" s="69"/>
      <c r="H57" s="39"/>
      <c r="I57" s="91"/>
      <c r="J57" s="5"/>
      <c r="K57" s="99"/>
      <c r="L57" s="35"/>
    </row>
    <row r="58" spans="1:12" ht="12.75">
      <c r="A58" s="12" t="s">
        <v>101</v>
      </c>
      <c r="B58" s="55"/>
      <c r="C58" s="63"/>
      <c r="D58" s="30"/>
      <c r="E58" s="91"/>
      <c r="F58" s="5"/>
      <c r="G58" s="69"/>
      <c r="H58" s="39"/>
      <c r="I58" s="91"/>
      <c r="J58" s="5"/>
      <c r="K58" s="99"/>
      <c r="L58" s="35"/>
    </row>
    <row r="59" spans="1:12" ht="12.75">
      <c r="A59" s="4" t="s">
        <v>85</v>
      </c>
      <c r="B59" s="51">
        <v>16</v>
      </c>
      <c r="C59" s="63">
        <v>31136775</v>
      </c>
      <c r="D59" s="30" t="s">
        <v>190</v>
      </c>
      <c r="E59" s="91">
        <f>+G59-C59</f>
        <v>-31136775</v>
      </c>
      <c r="F59" s="5"/>
      <c r="G59" s="69"/>
      <c r="H59" s="39" t="s">
        <v>191</v>
      </c>
      <c r="I59" s="91">
        <f>+K59-G59</f>
        <v>0</v>
      </c>
      <c r="J59" s="5"/>
      <c r="K59" s="99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3">
        <v>-5000000</v>
      </c>
      <c r="D60" s="30" t="s">
        <v>193</v>
      </c>
      <c r="E60" s="91">
        <f>+G60-C60</f>
        <v>5000000</v>
      </c>
      <c r="F60" s="5"/>
      <c r="G60" s="69"/>
      <c r="H60" s="39" t="s">
        <v>194</v>
      </c>
      <c r="I60" s="91">
        <f>+K60-G60</f>
        <v>0</v>
      </c>
      <c r="J60" s="5"/>
      <c r="K60" s="99">
        <f>TAXREC!E230</f>
        <v>0</v>
      </c>
      <c r="L60" s="35" t="s">
        <v>195</v>
      </c>
    </row>
    <row r="61" spans="1:12" ht="12.75">
      <c r="A61" s="4" t="s">
        <v>121</v>
      </c>
      <c r="B61" s="51"/>
      <c r="C61" s="92">
        <f>SUM(C59:C60)</f>
        <v>26136775</v>
      </c>
      <c r="D61" s="42"/>
      <c r="E61" s="97">
        <f>SUM(E59:E60)</f>
        <v>-26136775</v>
      </c>
      <c r="F61" s="7"/>
      <c r="G61" s="95">
        <f>SUM(G59:G60)</f>
        <v>0</v>
      </c>
      <c r="H61" s="43"/>
      <c r="I61" s="97">
        <f>SUM(I59:I60)</f>
        <v>0</v>
      </c>
      <c r="J61" s="7"/>
      <c r="K61" s="95">
        <f>SUM(K59:K60)</f>
        <v>0</v>
      </c>
      <c r="L61" s="56"/>
    </row>
    <row r="62" spans="1:12" ht="12.75">
      <c r="A62" s="4"/>
      <c r="B62" s="51"/>
      <c r="C62" s="63"/>
      <c r="D62" s="30"/>
      <c r="E62" s="93"/>
      <c r="F62" s="8"/>
      <c r="G62" s="69"/>
      <c r="H62" s="39"/>
      <c r="I62" s="93"/>
      <c r="J62" s="8"/>
      <c r="K62" s="73"/>
      <c r="L62" s="35"/>
    </row>
    <row r="63" spans="1:12" ht="12.75">
      <c r="A63" s="4" t="s">
        <v>106</v>
      </c>
      <c r="B63" s="51">
        <v>18</v>
      </c>
      <c r="C63" s="70">
        <v>0.003</v>
      </c>
      <c r="D63" s="30" t="s">
        <v>196</v>
      </c>
      <c r="E63" s="94">
        <f>+G63-C63</f>
        <v>0</v>
      </c>
      <c r="F63" s="5"/>
      <c r="G63" s="71">
        <v>0.003</v>
      </c>
      <c r="H63" s="39" t="s">
        <v>197</v>
      </c>
      <c r="I63" s="94">
        <f>+K63-G63</f>
        <v>0</v>
      </c>
      <c r="J63" s="5"/>
      <c r="K63" s="100">
        <v>0.003</v>
      </c>
      <c r="L63" s="35" t="s">
        <v>198</v>
      </c>
    </row>
    <row r="64" spans="1:12" ht="12.75">
      <c r="A64" s="4"/>
      <c r="B64" s="51"/>
      <c r="C64" s="63"/>
      <c r="D64" s="30"/>
      <c r="E64" s="91"/>
      <c r="F64" s="5"/>
      <c r="G64" s="69"/>
      <c r="H64" s="39"/>
      <c r="I64" s="91"/>
      <c r="J64" s="5"/>
      <c r="K64" s="73"/>
      <c r="L64" s="35"/>
    </row>
    <row r="65" spans="1:12" ht="12.75">
      <c r="A65" s="4" t="s">
        <v>129</v>
      </c>
      <c r="B65" s="51"/>
      <c r="C65" s="92">
        <f>C61*C63</f>
        <v>78410.325</v>
      </c>
      <c r="D65" s="61"/>
      <c r="E65" s="95">
        <f>+G65-C65</f>
        <v>-78410.325</v>
      </c>
      <c r="F65" s="7"/>
      <c r="G65" s="95">
        <f>+G61*G63</f>
        <v>0</v>
      </c>
      <c r="H65" s="21"/>
      <c r="I65" s="97">
        <f>+K65-G65</f>
        <v>0</v>
      </c>
      <c r="J65" s="7"/>
      <c r="K65" s="95">
        <f>+K61*K63</f>
        <v>0</v>
      </c>
      <c r="L65" s="19"/>
    </row>
    <row r="66" spans="1:12" ht="12.75">
      <c r="A66" s="2"/>
      <c r="B66" s="50"/>
      <c r="C66" s="63"/>
      <c r="D66" s="29"/>
      <c r="E66" s="93"/>
      <c r="F66" s="8"/>
      <c r="G66" s="69"/>
      <c r="H66" s="39"/>
      <c r="I66" s="93"/>
      <c r="J66" s="8"/>
      <c r="K66" s="99"/>
      <c r="L66" s="35"/>
    </row>
    <row r="67" spans="1:12" ht="12.75">
      <c r="A67" s="12" t="s">
        <v>102</v>
      </c>
      <c r="B67" s="55"/>
      <c r="C67" s="63"/>
      <c r="D67" s="30"/>
      <c r="E67" s="93"/>
      <c r="F67" s="8"/>
      <c r="G67" s="69"/>
      <c r="H67" s="39"/>
      <c r="I67" s="93"/>
      <c r="J67" s="8"/>
      <c r="K67" s="99"/>
      <c r="L67" s="35"/>
    </row>
    <row r="68" spans="1:12" ht="12.75">
      <c r="A68" s="4" t="s">
        <v>85</v>
      </c>
      <c r="B68" s="51">
        <v>19</v>
      </c>
      <c r="C68" s="63">
        <v>31136775</v>
      </c>
      <c r="D68" s="30" t="s">
        <v>199</v>
      </c>
      <c r="E68" s="91">
        <f>+G68-C68</f>
        <v>-31136775</v>
      </c>
      <c r="F68" s="8"/>
      <c r="G68" s="69"/>
      <c r="H68" s="39" t="s">
        <v>200</v>
      </c>
      <c r="I68" s="91">
        <f>+K68-G68</f>
        <v>0</v>
      </c>
      <c r="J68" s="8"/>
      <c r="K68" s="99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3">
        <v>-10000000</v>
      </c>
      <c r="D69" s="30" t="s">
        <v>202</v>
      </c>
      <c r="E69" s="91">
        <f>+G69-C69</f>
        <v>10000000</v>
      </c>
      <c r="F69" s="8"/>
      <c r="G69" s="69"/>
      <c r="H69" s="39" t="s">
        <v>203</v>
      </c>
      <c r="I69" s="91">
        <f>+K69-G69</f>
        <v>0</v>
      </c>
      <c r="J69" s="8"/>
      <c r="K69" s="99">
        <f>TAXREC!E301</f>
        <v>0</v>
      </c>
      <c r="L69" s="35" t="s">
        <v>204</v>
      </c>
    </row>
    <row r="70" spans="1:12" ht="12.75">
      <c r="A70" s="4" t="s">
        <v>121</v>
      </c>
      <c r="B70" s="51"/>
      <c r="C70" s="92">
        <f>SUM(C68:C69)</f>
        <v>21136775</v>
      </c>
      <c r="D70" s="42"/>
      <c r="E70" s="97">
        <f>SUM(E68:E69)</f>
        <v>-21136775</v>
      </c>
      <c r="F70" s="7"/>
      <c r="G70" s="95">
        <f>SUM(G68:G69)</f>
        <v>0</v>
      </c>
      <c r="H70" s="43"/>
      <c r="I70" s="97">
        <f>SUM(I68:I69)</f>
        <v>0</v>
      </c>
      <c r="J70" s="7"/>
      <c r="K70" s="95">
        <f>SUM(K68:K69)</f>
        <v>0</v>
      </c>
      <c r="L70" s="56"/>
    </row>
    <row r="71" spans="1:12" ht="12.75">
      <c r="A71" s="4"/>
      <c r="B71" s="51"/>
      <c r="C71" s="63"/>
      <c r="D71" s="30"/>
      <c r="E71" s="93"/>
      <c r="F71" s="8"/>
      <c r="G71" s="69"/>
      <c r="H71" s="39"/>
      <c r="I71" s="93"/>
      <c r="J71" s="8"/>
      <c r="K71" s="73"/>
      <c r="L71" s="35"/>
    </row>
    <row r="72" spans="1:12" ht="12.75">
      <c r="A72" s="4" t="s">
        <v>107</v>
      </c>
      <c r="B72" s="51">
        <v>21</v>
      </c>
      <c r="C72" s="70">
        <v>0.00225</v>
      </c>
      <c r="D72" s="30" t="s">
        <v>205</v>
      </c>
      <c r="E72" s="94">
        <f>+G72-C72</f>
        <v>0</v>
      </c>
      <c r="F72" s="8"/>
      <c r="G72" s="100">
        <v>0.00225</v>
      </c>
      <c r="H72" s="39" t="s">
        <v>206</v>
      </c>
      <c r="I72" s="94">
        <f>+K72-G72</f>
        <v>0</v>
      </c>
      <c r="J72" s="8"/>
      <c r="K72" s="100">
        <v>0.00225</v>
      </c>
      <c r="L72" s="35" t="s">
        <v>207</v>
      </c>
    </row>
    <row r="73" spans="1:12" ht="12.75">
      <c r="A73" s="4"/>
      <c r="B73" s="51"/>
      <c r="C73" s="63"/>
      <c r="D73" s="30"/>
      <c r="E73" s="91"/>
      <c r="F73" s="8"/>
      <c r="G73" s="73"/>
      <c r="H73" s="39"/>
      <c r="I73" s="91"/>
      <c r="J73" s="8"/>
      <c r="K73" s="73"/>
      <c r="L73" s="35"/>
    </row>
    <row r="74" spans="1:12" ht="12.75">
      <c r="A74" s="4" t="s">
        <v>123</v>
      </c>
      <c r="B74" s="51"/>
      <c r="C74" s="101">
        <f>+C70*C72</f>
        <v>47557.743749999994</v>
      </c>
      <c r="D74" s="30"/>
      <c r="E74" s="91">
        <f>+G74-C74</f>
        <v>-47557.743749999994</v>
      </c>
      <c r="F74" s="8"/>
      <c r="G74" s="99">
        <f>+G70*G72</f>
        <v>0</v>
      </c>
      <c r="H74" s="39"/>
      <c r="I74" s="91">
        <f>+K74-G74</f>
        <v>0</v>
      </c>
      <c r="J74" s="8"/>
      <c r="K74" s="99">
        <f>+K70*K72</f>
        <v>0</v>
      </c>
      <c r="L74" s="35"/>
    </row>
    <row r="75" spans="1:12" ht="12.75">
      <c r="A75" s="4" t="s">
        <v>103</v>
      </c>
      <c r="B75" s="51">
        <v>22</v>
      </c>
      <c r="C75" s="101">
        <f>(0.0112*C40)*-1</f>
        <v>-20011.944019873277</v>
      </c>
      <c r="D75" s="30" t="s">
        <v>208</v>
      </c>
      <c r="E75" s="91">
        <f>+G75-C75</f>
        <v>20011.944019873277</v>
      </c>
      <c r="F75" s="8"/>
      <c r="G75" s="99">
        <f>(G40*0.0112)*-1</f>
        <v>0</v>
      </c>
      <c r="H75" s="39" t="s">
        <v>209</v>
      </c>
      <c r="I75" s="91">
        <f>+K75-G75</f>
        <v>0</v>
      </c>
      <c r="J75" s="8"/>
      <c r="K75" s="99">
        <f>(0.0112*K40)*-1</f>
        <v>0</v>
      </c>
      <c r="L75" s="35" t="s">
        <v>210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/>
      <c r="L76" s="35"/>
    </row>
    <row r="77" spans="1:12" ht="12.75">
      <c r="A77" s="4" t="s">
        <v>124</v>
      </c>
      <c r="B77" s="51"/>
      <c r="C77" s="92">
        <f>SUM(C74:C76)</f>
        <v>27545.799730126717</v>
      </c>
      <c r="D77" s="31"/>
      <c r="E77" s="95">
        <f>SUM(E74:E76)</f>
        <v>-27545.799730126717</v>
      </c>
      <c r="F77" s="7"/>
      <c r="G77" s="95">
        <f>SUM(G74:G76)</f>
        <v>0</v>
      </c>
      <c r="H77" s="21"/>
      <c r="I77" s="97">
        <f>SUM(I74:I76)</f>
        <v>0</v>
      </c>
      <c r="J77" s="62"/>
      <c r="K77" s="95">
        <f>SUM(K74:K76)</f>
        <v>0</v>
      </c>
      <c r="L77" s="19"/>
    </row>
    <row r="78" spans="1:12" ht="12.75">
      <c r="A78" s="4"/>
      <c r="B78" s="51"/>
      <c r="C78" s="63"/>
      <c r="D78" s="29"/>
      <c r="E78" s="103"/>
      <c r="F78" s="8"/>
      <c r="G78" s="69"/>
      <c r="H78" s="39"/>
      <c r="I78" s="103"/>
      <c r="J78" s="8"/>
      <c r="K78" s="73"/>
      <c r="L78" s="35"/>
    </row>
    <row r="79" spans="1:12" ht="12.75">
      <c r="A79" s="4"/>
      <c r="B79" s="51"/>
      <c r="C79" s="63"/>
      <c r="D79" s="30"/>
      <c r="E79" s="103"/>
      <c r="F79" s="8"/>
      <c r="G79" s="69"/>
      <c r="H79" s="39"/>
      <c r="I79" s="103"/>
      <c r="J79" s="8"/>
      <c r="K79" s="73"/>
      <c r="L79" s="35"/>
    </row>
    <row r="80" spans="1:12" ht="12.75">
      <c r="A80" s="17" t="s">
        <v>349</v>
      </c>
      <c r="B80" s="54"/>
      <c r="C80" s="63"/>
      <c r="D80" s="30"/>
      <c r="E80" s="103"/>
      <c r="F80" s="8"/>
      <c r="G80" s="69"/>
      <c r="H80" s="39"/>
      <c r="I80" s="103"/>
      <c r="J80" s="8"/>
      <c r="K80" s="73"/>
      <c r="L80" s="35"/>
    </row>
    <row r="81" spans="1:12" ht="12.75">
      <c r="A81" s="2"/>
      <c r="B81" s="50"/>
      <c r="C81" s="63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125</v>
      </c>
      <c r="B82" s="10">
        <v>23</v>
      </c>
      <c r="C82" s="101">
        <f>C51/(1-(C44-0.0112))</f>
        <v>1104087.5400678657</v>
      </c>
      <c r="D82" s="30" t="s">
        <v>211</v>
      </c>
      <c r="E82" s="91">
        <f>+G82-C82</f>
        <v>-1104087.5400678657</v>
      </c>
      <c r="F82" s="5"/>
      <c r="G82" s="99">
        <f>G51/(1-G44)</f>
        <v>0</v>
      </c>
      <c r="H82" s="39" t="s">
        <v>212</v>
      </c>
      <c r="I82" s="91">
        <f>+K82-G82</f>
        <v>0</v>
      </c>
      <c r="J82" s="5"/>
      <c r="K82" s="99"/>
      <c r="L82" s="35" t="s">
        <v>132</v>
      </c>
    </row>
    <row r="83" spans="1:12" ht="12.75">
      <c r="A83" t="s">
        <v>126</v>
      </c>
      <c r="B83" s="10">
        <v>24</v>
      </c>
      <c r="C83" s="101">
        <f>C77/(1-(C44-0.0112))</f>
        <v>44073.27956820275</v>
      </c>
      <c r="D83" s="30" t="s">
        <v>213</v>
      </c>
      <c r="E83" s="91">
        <f>+G83-C83</f>
        <v>-44073.27956820275</v>
      </c>
      <c r="F83" s="5"/>
      <c r="G83" s="99">
        <f>G77/(1-(G44-0.0112))</f>
        <v>0</v>
      </c>
      <c r="H83" s="39" t="s">
        <v>214</v>
      </c>
      <c r="I83" s="91">
        <f>+K83-G83</f>
        <v>0</v>
      </c>
      <c r="J83" s="5"/>
      <c r="K83" s="99"/>
      <c r="L83" s="35" t="s">
        <v>132</v>
      </c>
    </row>
    <row r="84" spans="1:12" ht="12.75">
      <c r="A84" t="s">
        <v>89</v>
      </c>
      <c r="B84" s="10">
        <v>25</v>
      </c>
      <c r="C84" s="101">
        <f>C65</f>
        <v>78410.325</v>
      </c>
      <c r="D84" s="30" t="s">
        <v>215</v>
      </c>
      <c r="E84" s="91">
        <f>+G84-C84</f>
        <v>-78410.325</v>
      </c>
      <c r="F84" s="5"/>
      <c r="G84" s="99">
        <f>G65</f>
        <v>0</v>
      </c>
      <c r="H84" s="39" t="s">
        <v>216</v>
      </c>
      <c r="I84" s="91">
        <f>+K84-G84</f>
        <v>0</v>
      </c>
      <c r="J84" s="5"/>
      <c r="K84" s="99"/>
      <c r="L84" s="35" t="s">
        <v>132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5"/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131</v>
      </c>
      <c r="B87" s="51"/>
      <c r="C87" s="96">
        <f>SUM(C82:C85)</f>
        <v>1226571.1446360685</v>
      </c>
      <c r="D87" s="41"/>
      <c r="E87" s="98">
        <f>SUM(E82:E85)</f>
        <v>-1226571.1446360685</v>
      </c>
      <c r="F87" s="6"/>
      <c r="G87" s="98">
        <f>SUM(G82:G86)</f>
        <v>0</v>
      </c>
      <c r="H87" s="6"/>
      <c r="I87" s="98">
        <f>SUM(I82:I85)</f>
        <v>0</v>
      </c>
      <c r="J87" s="6"/>
      <c r="K87" s="98"/>
      <c r="L87" s="18"/>
    </row>
    <row r="88" spans="1:12" ht="13.5" thickTop="1">
      <c r="A88" s="4"/>
      <c r="B88" s="51"/>
      <c r="C88" s="102"/>
      <c r="D88" s="8"/>
      <c r="E88" s="103"/>
      <c r="F88" s="8"/>
      <c r="G88" s="67"/>
      <c r="H88" s="8"/>
      <c r="I88" s="103"/>
      <c r="J88" s="8"/>
      <c r="K88" s="103"/>
      <c r="L88" s="3"/>
    </row>
    <row r="89" spans="2:11" ht="12.75">
      <c r="B89" s="51"/>
      <c r="E89" s="162" t="s">
        <v>461</v>
      </c>
      <c r="G89" s="67"/>
      <c r="H89" s="8"/>
      <c r="I89" s="103"/>
      <c r="J89" s="8"/>
      <c r="K89" s="103"/>
    </row>
    <row r="90" spans="2:11" ht="12.75">
      <c r="B90" s="55"/>
      <c r="E90" s="157" t="s">
        <v>457</v>
      </c>
      <c r="F90" s="157">
        <v>30370207</v>
      </c>
      <c r="G90" s="165">
        <f>+F90/F93</f>
        <v>0.97538062307352</v>
      </c>
      <c r="H90" s="8"/>
      <c r="I90" s="103"/>
      <c r="J90" s="8"/>
      <c r="K90" s="103"/>
    </row>
    <row r="91" spans="5:11" ht="12.75">
      <c r="E91" s="157" t="s">
        <v>458</v>
      </c>
      <c r="F91" s="157">
        <v>610325</v>
      </c>
      <c r="G91" s="165">
        <f>+F91/F93</f>
        <v>0.019601419864452886</v>
      </c>
      <c r="I91" s="66"/>
      <c r="K91" s="58"/>
    </row>
    <row r="92" spans="1:11" ht="12.75">
      <c r="A92" s="20" t="s">
        <v>130</v>
      </c>
      <c r="E92" s="157" t="s">
        <v>459</v>
      </c>
      <c r="F92" s="157">
        <v>156243</v>
      </c>
      <c r="G92" s="165">
        <f>+F92/F93</f>
        <v>0.005017957062027137</v>
      </c>
      <c r="I92" s="154" t="s">
        <v>445</v>
      </c>
      <c r="K92" s="58"/>
    </row>
    <row r="93" spans="1:11" ht="13.5" thickBot="1">
      <c r="A93" t="s">
        <v>350</v>
      </c>
      <c r="E93" s="158"/>
      <c r="F93" s="159">
        <f>SUM(F90:F92)</f>
        <v>31136775</v>
      </c>
      <c r="I93" s="66"/>
      <c r="K93" s="58"/>
    </row>
    <row r="94" spans="1:11" ht="13.5" thickTop="1">
      <c r="A94" t="s">
        <v>351</v>
      </c>
      <c r="E94" s="66"/>
      <c r="I94" s="66"/>
      <c r="J94" s="119"/>
      <c r="K94" s="58"/>
    </row>
    <row r="95" spans="1:11" ht="12.75">
      <c r="A95" t="s">
        <v>374</v>
      </c>
      <c r="B95" s="10">
        <v>1</v>
      </c>
      <c r="E95" s="157" t="s">
        <v>460</v>
      </c>
      <c r="F95" s="160">
        <f>+F90/F93*E87</f>
        <v>-1196373.7272991291</v>
      </c>
      <c r="G95" s="66"/>
      <c r="I95" s="66"/>
      <c r="J95" s="119" t="s">
        <v>372</v>
      </c>
      <c r="K95" s="66"/>
    </row>
    <row r="96" spans="1:11" ht="12.75">
      <c r="A96" t="s">
        <v>370</v>
      </c>
      <c r="B96" s="10">
        <v>2</v>
      </c>
      <c r="F96" s="160">
        <f>+F91/F93*E87</f>
        <v>-24042.535999634147</v>
      </c>
      <c r="G96" s="66"/>
      <c r="I96" s="66"/>
      <c r="J96" s="119" t="s">
        <v>372</v>
      </c>
      <c r="K96" s="66"/>
    </row>
    <row r="97" spans="1:11" ht="12.75">
      <c r="A97" t="s">
        <v>86</v>
      </c>
      <c r="B97" s="10">
        <v>3</v>
      </c>
      <c r="F97" s="160">
        <f>+F92/F93*E87</f>
        <v>-6154.881337305269</v>
      </c>
      <c r="G97" s="66"/>
      <c r="I97" s="66"/>
      <c r="J97" s="119" t="s">
        <v>372</v>
      </c>
      <c r="K97" s="66"/>
    </row>
    <row r="98" spans="1:11" ht="13.5" thickBot="1">
      <c r="A98" t="s">
        <v>364</v>
      </c>
      <c r="B98" s="10">
        <v>4</v>
      </c>
      <c r="F98" s="161">
        <f>SUM(F95:F97)</f>
        <v>-1226571.1446360685</v>
      </c>
      <c r="G98" s="66"/>
      <c r="I98" s="123">
        <f>I22</f>
        <v>0</v>
      </c>
      <c r="J98" s="119" t="s">
        <v>429</v>
      </c>
      <c r="K98" s="66"/>
    </row>
    <row r="99" spans="1:11" ht="13.5" thickTop="1">
      <c r="A99" t="s">
        <v>365</v>
      </c>
      <c r="B99" s="10">
        <v>5</v>
      </c>
      <c r="F99" s="66"/>
      <c r="G99" s="66"/>
      <c r="I99" s="123">
        <f>I23</f>
        <v>0</v>
      </c>
      <c r="J99" s="119" t="s">
        <v>429</v>
      </c>
      <c r="K99" s="66"/>
    </row>
    <row r="100" spans="1:11" ht="12.75">
      <c r="A100" t="s">
        <v>158</v>
      </c>
      <c r="B100" s="10">
        <v>6</v>
      </c>
      <c r="C100" s="66"/>
      <c r="E100" s="66"/>
      <c r="G100" s="66"/>
      <c r="I100" s="123">
        <f>I24</f>
        <v>0</v>
      </c>
      <c r="J100" s="119" t="s">
        <v>429</v>
      </c>
      <c r="K100" s="66"/>
    </row>
    <row r="101" spans="1:11" ht="12.75">
      <c r="A101" t="s">
        <v>375</v>
      </c>
      <c r="B101" s="10">
        <v>7</v>
      </c>
      <c r="C101" s="66"/>
      <c r="E101" s="163" t="s">
        <v>465</v>
      </c>
      <c r="F101" s="160"/>
      <c r="G101" s="66"/>
      <c r="I101" s="123">
        <f>I26</f>
        <v>0</v>
      </c>
      <c r="J101" s="119" t="s">
        <v>429</v>
      </c>
      <c r="K101" s="66"/>
    </row>
    <row r="102" spans="1:11" ht="12.75">
      <c r="A102" t="s">
        <v>376</v>
      </c>
      <c r="B102" s="10">
        <v>7</v>
      </c>
      <c r="C102" s="66"/>
      <c r="E102" s="163" t="s">
        <v>466</v>
      </c>
      <c r="F102" s="160">
        <v>25314384</v>
      </c>
      <c r="G102" s="66"/>
      <c r="I102" s="123">
        <f>I27</f>
        <v>0</v>
      </c>
      <c r="J102" s="119" t="s">
        <v>429</v>
      </c>
      <c r="K102" s="66"/>
    </row>
    <row r="103" spans="1:11" ht="13.5" thickBot="1">
      <c r="A103" t="s">
        <v>422</v>
      </c>
      <c r="B103" s="10">
        <v>7</v>
      </c>
      <c r="C103" s="66"/>
      <c r="E103" s="163" t="s">
        <v>467</v>
      </c>
      <c r="F103" s="164">
        <f>+F102/F93*F98</f>
        <v>-997209.6647336462</v>
      </c>
      <c r="G103" s="66"/>
      <c r="I103" s="124"/>
      <c r="J103" s="119" t="s">
        <v>372</v>
      </c>
      <c r="K103" s="66"/>
    </row>
    <row r="104" spans="1:11" ht="13.5" thickTop="1">
      <c r="A104" t="s">
        <v>371</v>
      </c>
      <c r="B104" s="10">
        <v>8</v>
      </c>
      <c r="C104" s="66"/>
      <c r="E104" s="66"/>
      <c r="G104" s="66"/>
      <c r="I104" s="124"/>
      <c r="J104" s="119" t="s">
        <v>372</v>
      </c>
      <c r="K104" s="66"/>
    </row>
    <row r="105" spans="1:11" ht="12.75">
      <c r="A105" t="s">
        <v>367</v>
      </c>
      <c r="B105" s="10">
        <v>9</v>
      </c>
      <c r="C105" s="66"/>
      <c r="E105" s="66"/>
      <c r="G105" s="66"/>
      <c r="I105" s="123">
        <f>I31</f>
        <v>0</v>
      </c>
      <c r="J105" s="119" t="s">
        <v>429</v>
      </c>
      <c r="K105" s="66"/>
    </row>
    <row r="106" spans="1:11" ht="12.75">
      <c r="A106" t="s">
        <v>171</v>
      </c>
      <c r="B106" s="10">
        <v>10</v>
      </c>
      <c r="C106" s="66"/>
      <c r="E106" s="66"/>
      <c r="G106" s="66"/>
      <c r="I106" s="123">
        <f>I32</f>
        <v>0</v>
      </c>
      <c r="J106" s="119" t="s">
        <v>429</v>
      </c>
      <c r="K106" s="66"/>
    </row>
    <row r="107" spans="1:11" ht="12.75">
      <c r="A107" t="s">
        <v>158</v>
      </c>
      <c r="B107" s="10">
        <v>11</v>
      </c>
      <c r="C107" s="66"/>
      <c r="E107" s="66"/>
      <c r="G107" s="66"/>
      <c r="I107" s="123">
        <f>I33</f>
        <v>0</v>
      </c>
      <c r="J107" s="119" t="s">
        <v>429</v>
      </c>
      <c r="K107" s="66"/>
    </row>
    <row r="108" spans="1:11" ht="12.75">
      <c r="A108" s="109" t="s">
        <v>446</v>
      </c>
      <c r="B108" s="10">
        <v>12</v>
      </c>
      <c r="C108" s="66"/>
      <c r="E108" s="66"/>
      <c r="G108" s="66"/>
      <c r="I108" s="123">
        <f>I135</f>
        <v>0</v>
      </c>
      <c r="J108" s="119" t="s">
        <v>431</v>
      </c>
      <c r="K108" s="66"/>
    </row>
    <row r="109" spans="1:11" ht="12.75">
      <c r="A109" t="s">
        <v>377</v>
      </c>
      <c r="B109" s="10">
        <v>13</v>
      </c>
      <c r="C109" s="66"/>
      <c r="E109" s="66"/>
      <c r="G109" s="66"/>
      <c r="I109" s="123">
        <f>I36</f>
        <v>0</v>
      </c>
      <c r="J109" s="119" t="s">
        <v>429</v>
      </c>
      <c r="K109" s="66"/>
    </row>
    <row r="110" spans="1:11" ht="12.75">
      <c r="A110" t="s">
        <v>378</v>
      </c>
      <c r="B110" s="10">
        <v>13</v>
      </c>
      <c r="C110" s="66"/>
      <c r="E110" s="66"/>
      <c r="G110" s="66"/>
      <c r="I110" s="123">
        <f>I37</f>
        <v>0</v>
      </c>
      <c r="J110" s="119" t="s">
        <v>429</v>
      </c>
      <c r="K110" s="66"/>
    </row>
    <row r="111" spans="1:11" ht="12.75">
      <c r="A111" t="s">
        <v>421</v>
      </c>
      <c r="B111" s="10">
        <v>13</v>
      </c>
      <c r="C111" s="66"/>
      <c r="E111" s="66"/>
      <c r="G111" s="66"/>
      <c r="I111" s="124"/>
      <c r="J111" s="119" t="s">
        <v>372</v>
      </c>
      <c r="K111" s="66"/>
    </row>
    <row r="112" spans="1:11" ht="12.75">
      <c r="A112" t="s">
        <v>133</v>
      </c>
      <c r="B112" s="10">
        <v>15</v>
      </c>
      <c r="C112" s="66"/>
      <c r="E112" s="66"/>
      <c r="G112" s="66"/>
      <c r="I112" s="147">
        <f>I49</f>
        <v>0</v>
      </c>
      <c r="J112" s="119" t="s">
        <v>429</v>
      </c>
      <c r="K112" s="66"/>
    </row>
    <row r="113" spans="2:11" ht="13.5" thickBot="1">
      <c r="B113" s="10"/>
      <c r="C113" s="66"/>
      <c r="E113" s="66"/>
      <c r="G113" s="66"/>
      <c r="I113" s="124"/>
      <c r="J113" s="119"/>
      <c r="K113" s="66"/>
    </row>
    <row r="114" spans="1:11" ht="14.25" thickBot="1" thickTop="1">
      <c r="A114" s="2" t="s">
        <v>430</v>
      </c>
      <c r="B114" s="10"/>
      <c r="C114" s="66"/>
      <c r="E114" s="66"/>
      <c r="G114" s="66"/>
      <c r="I114" s="148">
        <f>SUM(I98:I102)+SUM(I105:I110)+I112</f>
        <v>0</v>
      </c>
      <c r="J114" s="119" t="s">
        <v>429</v>
      </c>
      <c r="K114" s="66"/>
    </row>
    <row r="115" spans="1:11" ht="14.25" thickBot="1" thickTop="1">
      <c r="A115" s="2"/>
      <c r="B115" s="10"/>
      <c r="C115" s="66"/>
      <c r="E115" s="66"/>
      <c r="G115" s="66"/>
      <c r="I115" s="102"/>
      <c r="J115" s="119"/>
      <c r="K115" s="66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379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427</v>
      </c>
      <c r="I119" s="124"/>
    </row>
    <row r="120" spans="1:9" ht="12.75">
      <c r="A120" s="17"/>
      <c r="I120" s="124"/>
    </row>
    <row r="121" spans="1:9" ht="12.75">
      <c r="A121" s="109" t="s">
        <v>447</v>
      </c>
      <c r="B121" s="10"/>
      <c r="C121" s="66"/>
      <c r="D121" s="66"/>
      <c r="E121" s="66"/>
      <c r="F121" s="66"/>
      <c r="G121" s="66"/>
      <c r="H121" s="66"/>
      <c r="I121" s="147">
        <f>REGINFO!D49*-1</f>
        <v>-1128708.09375</v>
      </c>
    </row>
    <row r="122" spans="1:9" ht="12.75">
      <c r="A122" s="109" t="s">
        <v>448</v>
      </c>
      <c r="B122" s="10"/>
      <c r="C122" s="66"/>
      <c r="D122" s="66"/>
      <c r="E122" s="66"/>
      <c r="F122" s="66"/>
      <c r="G122" s="66"/>
      <c r="H122" s="66"/>
      <c r="I122" s="147">
        <f>G34*-1</f>
        <v>0</v>
      </c>
    </row>
    <row r="123" spans="1:9" ht="12.75">
      <c r="A123" s="109"/>
      <c r="B123" s="10"/>
      <c r="C123" s="66"/>
      <c r="D123" s="66"/>
      <c r="E123" s="66"/>
      <c r="F123" s="66"/>
      <c r="G123" s="66"/>
      <c r="H123" s="66"/>
      <c r="I123" s="147"/>
    </row>
    <row r="124" spans="1:9" ht="12.75">
      <c r="A124" s="109" t="s">
        <v>425</v>
      </c>
      <c r="B124" s="10"/>
      <c r="C124" s="66"/>
      <c r="D124" s="66"/>
      <c r="E124" s="66"/>
      <c r="F124" s="66"/>
      <c r="G124" s="66"/>
      <c r="H124" s="66"/>
      <c r="I124" s="149">
        <f>SUM(I121:I123)</f>
        <v>-1128708.09375</v>
      </c>
    </row>
    <row r="125" spans="1:9" ht="12.75">
      <c r="A125" s="109" t="s">
        <v>426</v>
      </c>
      <c r="B125" s="10"/>
      <c r="C125" s="66"/>
      <c r="D125" s="66"/>
      <c r="E125" s="66"/>
      <c r="F125" s="66"/>
      <c r="G125" s="66"/>
      <c r="H125" s="66"/>
      <c r="I125" s="124"/>
    </row>
    <row r="126" spans="1:9" ht="12.75">
      <c r="A126" s="109"/>
      <c r="B126" s="10"/>
      <c r="C126" s="66"/>
      <c r="D126" s="66"/>
      <c r="E126" s="66"/>
      <c r="F126" s="66"/>
      <c r="G126" s="66"/>
      <c r="H126" s="66"/>
      <c r="I126" s="124"/>
    </row>
    <row r="127" spans="1:9" ht="12.75">
      <c r="A127" s="114" t="s">
        <v>432</v>
      </c>
      <c r="B127" s="10"/>
      <c r="C127" s="66"/>
      <c r="D127" s="66"/>
      <c r="E127" s="66"/>
      <c r="F127" s="66"/>
      <c r="G127" s="66"/>
      <c r="H127" s="66"/>
      <c r="I127" s="124"/>
    </row>
    <row r="128" spans="1:9" ht="12.75">
      <c r="A128" s="146" t="s">
        <v>433</v>
      </c>
      <c r="B128" s="10"/>
      <c r="C128" s="66"/>
      <c r="D128" s="66"/>
      <c r="E128" s="66"/>
      <c r="F128" s="66"/>
      <c r="G128" s="66"/>
      <c r="H128" s="66"/>
      <c r="I128" s="124"/>
    </row>
    <row r="129" spans="1:9" ht="12.75">
      <c r="A129" s="146"/>
      <c r="B129" s="10"/>
      <c r="C129" s="66"/>
      <c r="D129" s="66"/>
      <c r="E129" s="66"/>
      <c r="F129" s="66"/>
      <c r="G129" s="66"/>
      <c r="H129" s="66"/>
      <c r="I129" s="124"/>
    </row>
    <row r="130" spans="1:9" ht="12.75">
      <c r="A130" s="109" t="s">
        <v>449</v>
      </c>
      <c r="B130" s="10"/>
      <c r="C130" s="66"/>
      <c r="D130" s="66"/>
      <c r="E130" s="66"/>
      <c r="F130" s="66"/>
      <c r="G130" s="66"/>
      <c r="H130" s="66"/>
      <c r="I130" s="147">
        <f>K34</f>
        <v>0</v>
      </c>
    </row>
    <row r="131" spans="1:9" ht="12.75">
      <c r="A131" s="109" t="s">
        <v>450</v>
      </c>
      <c r="B131" s="10"/>
      <c r="C131" s="66"/>
      <c r="D131" s="66"/>
      <c r="E131" s="66"/>
      <c r="F131" s="66"/>
      <c r="G131" s="66"/>
      <c r="H131" s="66"/>
      <c r="I131" s="147">
        <f>REGINFO!D49</f>
        <v>1128708.09375</v>
      </c>
    </row>
    <row r="132" spans="1:9" ht="12.75">
      <c r="A132" s="109"/>
      <c r="B132" s="10"/>
      <c r="C132" s="66"/>
      <c r="D132" s="66"/>
      <c r="E132" s="66"/>
      <c r="F132" s="66"/>
      <c r="G132" s="66"/>
      <c r="H132" s="66"/>
      <c r="I132" s="147"/>
    </row>
    <row r="133" spans="1:9" ht="12.75">
      <c r="A133" s="109" t="s">
        <v>428</v>
      </c>
      <c r="B133" s="10"/>
      <c r="C133" s="66"/>
      <c r="D133" s="66"/>
      <c r="E133" s="66"/>
      <c r="F133" s="66"/>
      <c r="G133" s="66"/>
      <c r="H133" s="66"/>
      <c r="I133" s="149">
        <f>SUM(I130:I132)</f>
        <v>1128708.09375</v>
      </c>
    </row>
    <row r="134" spans="1:9" ht="12.75">
      <c r="A134" s="109"/>
      <c r="B134" s="10"/>
      <c r="C134" s="66"/>
      <c r="D134" s="66"/>
      <c r="E134" s="66"/>
      <c r="F134" s="66"/>
      <c r="G134" s="66"/>
      <c r="H134" s="66"/>
      <c r="I134" s="102"/>
    </row>
    <row r="135" spans="1:10" ht="12.75">
      <c r="A135" s="114" t="s">
        <v>451</v>
      </c>
      <c r="B135" s="10"/>
      <c r="C135" s="66"/>
      <c r="D135" s="66"/>
      <c r="E135" s="66"/>
      <c r="F135" s="66"/>
      <c r="G135" s="66"/>
      <c r="H135" s="66"/>
      <c r="I135" s="149">
        <f>IF(I133&lt;0,SUM(I130:I132),IF(I133&gt;0,0,IF(I133=0,0)))</f>
        <v>0</v>
      </c>
      <c r="J135" t="s">
        <v>434</v>
      </c>
    </row>
    <row r="136" spans="1:9" ht="13.5" thickBot="1">
      <c r="A136" s="109"/>
      <c r="B136" s="10"/>
      <c r="C136" s="66"/>
      <c r="D136" s="66"/>
      <c r="E136" s="66"/>
      <c r="F136" s="66"/>
      <c r="G136" s="66"/>
      <c r="H136" s="66"/>
      <c r="I136" s="102"/>
    </row>
    <row r="137" spans="1:9" ht="13.5" thickBot="1">
      <c r="A137" s="114" t="s">
        <v>452</v>
      </c>
      <c r="B137" s="10"/>
      <c r="C137" s="66"/>
      <c r="D137" s="66"/>
      <c r="E137" s="66"/>
      <c r="F137" s="66"/>
      <c r="G137" s="66"/>
      <c r="H137" s="66"/>
      <c r="I137" s="150">
        <f>+I124+I133</f>
        <v>0</v>
      </c>
    </row>
    <row r="138" spans="1:9" ht="12.75">
      <c r="A138" s="109"/>
      <c r="B138" s="10"/>
      <c r="C138" s="66"/>
      <c r="D138" s="66"/>
      <c r="E138" s="66"/>
      <c r="F138" s="66"/>
      <c r="G138" s="66"/>
      <c r="H138" s="66"/>
      <c r="I138" s="102"/>
    </row>
    <row r="139" spans="1:9" ht="12.75">
      <c r="A139" s="114"/>
      <c r="B139" s="10"/>
      <c r="C139" s="66"/>
      <c r="D139" s="66"/>
      <c r="E139" s="66"/>
      <c r="F139" s="66"/>
      <c r="G139" s="66"/>
      <c r="H139" s="66"/>
      <c r="I139" s="102"/>
    </row>
    <row r="140" spans="2:9" ht="12.75">
      <c r="B140" s="10"/>
      <c r="C140" s="66"/>
      <c r="D140" s="66"/>
      <c r="E140" s="66"/>
      <c r="F140" s="66"/>
      <c r="G140" s="66"/>
      <c r="H140" s="66"/>
      <c r="I140" s="124"/>
    </row>
    <row r="141" spans="2:9" ht="12.75">
      <c r="B141" s="10"/>
      <c r="C141" s="66"/>
      <c r="D141" s="66"/>
      <c r="E141" s="66"/>
      <c r="F141" s="66"/>
      <c r="G141" s="66"/>
      <c r="H141" s="66"/>
      <c r="I141" s="124"/>
    </row>
    <row r="142" spans="2:9" ht="12.75">
      <c r="B142" s="10"/>
      <c r="C142" s="66"/>
      <c r="D142" s="66"/>
      <c r="E142" s="66"/>
      <c r="F142" s="66"/>
      <c r="G142" s="66"/>
      <c r="H142" s="66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1:10" ht="12.75">
      <c r="A4" t="s">
        <v>456</v>
      </c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0"/>
      <c r="D6" s="80"/>
      <c r="E6" s="80"/>
      <c r="F6" s="11"/>
      <c r="G6" s="3"/>
      <c r="H6" s="3"/>
    </row>
    <row r="7" spans="1:8" ht="12.75">
      <c r="A7" t="s">
        <v>114</v>
      </c>
      <c r="B7" s="45"/>
      <c r="C7" s="81"/>
      <c r="D7" s="81"/>
      <c r="E7" s="81"/>
      <c r="F7" s="45"/>
      <c r="G7" s="3"/>
      <c r="H7" s="3"/>
    </row>
    <row r="8" spans="1:8" ht="12.75">
      <c r="A8" t="s">
        <v>115</v>
      </c>
      <c r="B8" s="45"/>
      <c r="C8" s="81"/>
      <c r="D8" s="81"/>
      <c r="E8" s="81"/>
      <c r="F8" s="45"/>
      <c r="G8" s="3"/>
      <c r="H8" s="3"/>
    </row>
    <row r="9" spans="2:8" ht="12.75">
      <c r="B9" s="45"/>
      <c r="C9" s="81"/>
      <c r="D9" s="81"/>
      <c r="E9" s="81"/>
      <c r="F9" s="45"/>
      <c r="G9" s="3"/>
      <c r="H9" s="3"/>
    </row>
    <row r="10" spans="1:6" ht="12.75">
      <c r="A10" s="3" t="s">
        <v>440</v>
      </c>
      <c r="B10" s="45"/>
      <c r="C10" s="81"/>
      <c r="D10" s="81"/>
      <c r="E10" s="82"/>
      <c r="F10" s="10"/>
    </row>
    <row r="11" spans="1:6" ht="12.75">
      <c r="A11" s="3" t="s">
        <v>441</v>
      </c>
      <c r="B11" s="45"/>
      <c r="C11" s="81"/>
      <c r="D11" s="81"/>
      <c r="E11" s="82"/>
      <c r="F11" s="10"/>
    </row>
    <row r="12" spans="1:6" ht="12.75">
      <c r="A12" s="17" t="s">
        <v>110</v>
      </c>
      <c r="B12" s="45"/>
      <c r="C12" s="81"/>
      <c r="D12" s="81"/>
      <c r="E12" s="82"/>
      <c r="F12" s="10"/>
    </row>
    <row r="13" spans="1:8" ht="12.75">
      <c r="A13" s="4" t="s">
        <v>368</v>
      </c>
      <c r="B13" s="79"/>
      <c r="C13" s="83"/>
      <c r="D13" s="84"/>
      <c r="E13" s="84"/>
      <c r="F13" s="13"/>
      <c r="G13" s="13"/>
      <c r="H13" s="8"/>
    </row>
    <row r="14" spans="1:8" ht="12.75">
      <c r="A14" t="s">
        <v>369</v>
      </c>
      <c r="B14" s="79"/>
      <c r="C14" s="83"/>
      <c r="D14" s="84"/>
      <c r="E14" s="84"/>
      <c r="F14" s="13"/>
      <c r="G14" s="13"/>
      <c r="H14" s="8"/>
    </row>
    <row r="15" spans="1:8" ht="12.75">
      <c r="A15" s="4" t="s">
        <v>361</v>
      </c>
      <c r="B15" s="79">
        <v>1</v>
      </c>
      <c r="C15" s="126"/>
      <c r="D15" s="127"/>
      <c r="E15" s="128">
        <f>+C15+D15</f>
        <v>0</v>
      </c>
      <c r="F15" s="13"/>
      <c r="G15" s="13"/>
      <c r="H15" s="8"/>
    </row>
    <row r="16" spans="1:8" ht="12.75">
      <c r="A16" s="4" t="s">
        <v>362</v>
      </c>
      <c r="B16" s="79">
        <v>2</v>
      </c>
      <c r="C16" s="126"/>
      <c r="D16" s="127"/>
      <c r="E16" s="128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79"/>
      <c r="C17" s="126"/>
      <c r="D17" s="127"/>
      <c r="E17" s="128"/>
      <c r="F17" s="13"/>
      <c r="G17" s="13"/>
      <c r="H17" s="8"/>
    </row>
    <row r="18" spans="1:8" ht="12.75">
      <c r="A18" s="4" t="s">
        <v>344</v>
      </c>
      <c r="B18" s="79">
        <v>3</v>
      </c>
      <c r="C18" s="126"/>
      <c r="D18" s="127"/>
      <c r="E18" s="128">
        <f t="shared" si="0"/>
        <v>0</v>
      </c>
      <c r="F18" s="13"/>
      <c r="G18" s="13"/>
      <c r="H18" s="8"/>
    </row>
    <row r="19" spans="1:8" ht="12.75">
      <c r="A19" s="4" t="s">
        <v>345</v>
      </c>
      <c r="B19" s="79">
        <v>4</v>
      </c>
      <c r="C19" s="126"/>
      <c r="D19" s="127"/>
      <c r="E19" s="128">
        <f t="shared" si="0"/>
        <v>0</v>
      </c>
      <c r="F19" s="13"/>
      <c r="G19" s="13"/>
      <c r="H19" s="8"/>
    </row>
    <row r="20" spans="1:8" ht="12.75">
      <c r="A20" s="4" t="s">
        <v>346</v>
      </c>
      <c r="B20" s="79">
        <v>5</v>
      </c>
      <c r="C20" s="126"/>
      <c r="D20" s="127"/>
      <c r="E20" s="128">
        <f t="shared" si="0"/>
        <v>0</v>
      </c>
      <c r="F20" s="13"/>
      <c r="G20" s="13"/>
      <c r="H20" s="8"/>
    </row>
    <row r="21" spans="1:8" ht="12.75">
      <c r="A21" s="4" t="s">
        <v>347</v>
      </c>
      <c r="B21" s="79">
        <v>6</v>
      </c>
      <c r="C21" s="126"/>
      <c r="D21" s="127"/>
      <c r="E21" s="128">
        <f t="shared" si="0"/>
        <v>0</v>
      </c>
      <c r="F21" s="13"/>
      <c r="G21" s="13"/>
      <c r="H21" s="8"/>
    </row>
    <row r="22" spans="1:8" ht="12.75">
      <c r="A22" s="4" t="s">
        <v>348</v>
      </c>
      <c r="B22" s="79">
        <v>7</v>
      </c>
      <c r="C22" s="126"/>
      <c r="D22" s="127"/>
      <c r="E22" s="128">
        <f t="shared" si="0"/>
        <v>0</v>
      </c>
      <c r="F22" s="13"/>
      <c r="G22" s="13"/>
      <c r="H22" s="8"/>
    </row>
    <row r="23" spans="1:8" ht="12.75">
      <c r="A23" s="4" t="s">
        <v>89</v>
      </c>
      <c r="B23" s="79">
        <v>8</v>
      </c>
      <c r="C23" s="126"/>
      <c r="D23" s="127"/>
      <c r="E23" s="128">
        <f t="shared" si="0"/>
        <v>0</v>
      </c>
      <c r="F23" s="13"/>
      <c r="G23" s="13"/>
      <c r="H23" s="8"/>
    </row>
    <row r="24" spans="1:10" ht="12.75">
      <c r="A24" s="109" t="s">
        <v>373</v>
      </c>
      <c r="B24" s="79">
        <v>9</v>
      </c>
      <c r="C24" s="126"/>
      <c r="D24" s="127"/>
      <c r="E24" s="128">
        <f t="shared" si="0"/>
        <v>0</v>
      </c>
      <c r="F24" s="13"/>
      <c r="G24" s="13" t="s">
        <v>360</v>
      </c>
      <c r="H24" s="89">
        <f>-C316</f>
        <v>0</v>
      </c>
      <c r="I24" s="88">
        <f>-D316</f>
        <v>0</v>
      </c>
      <c r="J24" s="88">
        <f>-E316</f>
        <v>0</v>
      </c>
    </row>
    <row r="25" spans="1:8" ht="13.5" thickBot="1">
      <c r="A25" s="4"/>
      <c r="B25" s="79"/>
      <c r="C25" s="126"/>
      <c r="D25" s="127"/>
      <c r="E25" s="127"/>
      <c r="F25" s="13"/>
      <c r="G25" s="13"/>
      <c r="H25" s="8"/>
    </row>
    <row r="26" spans="1:8" ht="13.5" thickBot="1">
      <c r="A26" s="2" t="s">
        <v>418</v>
      </c>
      <c r="B26" s="79">
        <v>10</v>
      </c>
      <c r="C26" s="129">
        <f>SUM(C15:C25)</f>
        <v>0</v>
      </c>
      <c r="D26" s="130">
        <f>SUM(D15:D25)</f>
        <v>0</v>
      </c>
      <c r="E26" s="131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5"/>
      <c r="D27" s="85"/>
      <c r="E27" s="85"/>
      <c r="F27" s="10"/>
    </row>
    <row r="28" spans="1:6" ht="12.75">
      <c r="A28" s="4" t="s">
        <v>355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-C21</f>
        <v>0</v>
      </c>
      <c r="D29" s="133">
        <f>-D21</f>
        <v>0</v>
      </c>
      <c r="E29" s="128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3">
        <f>-C24</f>
        <v>0</v>
      </c>
      <c r="D30" s="133">
        <f>-D24</f>
        <v>0</v>
      </c>
      <c r="E30" s="128">
        <f t="shared" si="1"/>
        <v>0</v>
      </c>
      <c r="F30" s="10" t="s">
        <v>151</v>
      </c>
    </row>
    <row r="31" spans="1:6" ht="12.75">
      <c r="A31" t="s">
        <v>19</v>
      </c>
      <c r="B31" s="10"/>
      <c r="C31" s="132"/>
      <c r="D31" s="132"/>
      <c r="E31" s="128">
        <f t="shared" si="1"/>
        <v>0</v>
      </c>
      <c r="F31" s="10" t="s">
        <v>154</v>
      </c>
    </row>
    <row r="32" spans="1:6" ht="12.75">
      <c r="A32" t="s">
        <v>6</v>
      </c>
      <c r="B32" s="10"/>
      <c r="C32" s="132"/>
      <c r="D32" s="132"/>
      <c r="E32" s="128">
        <f t="shared" si="1"/>
        <v>0</v>
      </c>
      <c r="F32" s="10" t="s">
        <v>157</v>
      </c>
    </row>
    <row r="33" spans="1:6" ht="12.75">
      <c r="A33" t="s">
        <v>137</v>
      </c>
      <c r="B33" s="10"/>
      <c r="C33" s="132"/>
      <c r="D33" s="132"/>
      <c r="E33" s="128">
        <f t="shared" si="1"/>
        <v>0</v>
      </c>
      <c r="F33" s="10" t="s">
        <v>161</v>
      </c>
    </row>
    <row r="34" spans="1:6" ht="12.75">
      <c r="A34" t="s">
        <v>375</v>
      </c>
      <c r="C34" s="66"/>
      <c r="D34" s="66"/>
      <c r="E34" s="128">
        <f t="shared" si="1"/>
        <v>0</v>
      </c>
      <c r="F34" s="10" t="s">
        <v>164</v>
      </c>
    </row>
    <row r="35" spans="1:6" ht="12.75">
      <c r="A35" t="s">
        <v>376</v>
      </c>
      <c r="C35" s="66"/>
      <c r="D35" s="66"/>
      <c r="E35" s="128">
        <f t="shared" si="1"/>
        <v>0</v>
      </c>
      <c r="F35" s="10" t="s">
        <v>164</v>
      </c>
    </row>
    <row r="36" spans="2:6" ht="12.75">
      <c r="B36" s="10"/>
      <c r="C36" s="134">
        <f>SUM(C29:C35)</f>
        <v>0</v>
      </c>
      <c r="D36" s="135">
        <f>SUM(D29:D35)</f>
        <v>0</v>
      </c>
      <c r="E36" s="136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6"/>
      <c r="D38" s="66"/>
      <c r="E38" s="128">
        <f>+C38+D38</f>
        <v>0</v>
      </c>
      <c r="F38" s="10" t="s">
        <v>164</v>
      </c>
    </row>
    <row r="39" spans="1:6" ht="12.75">
      <c r="A39" t="s">
        <v>20</v>
      </c>
      <c r="B39" s="10"/>
      <c r="C39" s="66"/>
      <c r="D39" s="66"/>
      <c r="E39" s="128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6"/>
      <c r="D40" s="66"/>
      <c r="E40" s="128">
        <f t="shared" si="2"/>
        <v>0</v>
      </c>
      <c r="F40" s="10" t="s">
        <v>164</v>
      </c>
    </row>
    <row r="41" spans="1:6" ht="12.75">
      <c r="A41" t="s">
        <v>22</v>
      </c>
      <c r="B41" s="10"/>
      <c r="C41" s="66"/>
      <c r="D41" s="66"/>
      <c r="E41" s="128">
        <f t="shared" si="2"/>
        <v>0</v>
      </c>
      <c r="F41" s="10" t="s">
        <v>164</v>
      </c>
    </row>
    <row r="42" spans="1:6" ht="12.75">
      <c r="A42" t="s">
        <v>23</v>
      </c>
      <c r="B42" s="10"/>
      <c r="C42" s="66"/>
      <c r="D42" s="66"/>
      <c r="E42" s="128">
        <f t="shared" si="2"/>
        <v>0</v>
      </c>
      <c r="F42" s="10" t="s">
        <v>164</v>
      </c>
    </row>
    <row r="43" spans="1:6" ht="12.75">
      <c r="A43" t="s">
        <v>24</v>
      </c>
      <c r="B43" s="10"/>
      <c r="C43" s="66"/>
      <c r="D43" s="66"/>
      <c r="E43" s="128">
        <f t="shared" si="2"/>
        <v>0</v>
      </c>
      <c r="F43" s="10" t="s">
        <v>164</v>
      </c>
    </row>
    <row r="44" spans="1:6" ht="12.75">
      <c r="A44" t="s">
        <v>25</v>
      </c>
      <c r="B44" s="10"/>
      <c r="C44" s="66"/>
      <c r="D44" s="66"/>
      <c r="E44" s="128">
        <f t="shared" si="2"/>
        <v>0</v>
      </c>
      <c r="F44" s="10" t="s">
        <v>164</v>
      </c>
    </row>
    <row r="45" spans="1:6" ht="12.75">
      <c r="A45" t="s">
        <v>26</v>
      </c>
      <c r="B45" s="10"/>
      <c r="C45" s="66"/>
      <c r="D45" s="66"/>
      <c r="E45" s="128">
        <f t="shared" si="2"/>
        <v>0</v>
      </c>
      <c r="F45" s="10" t="s">
        <v>164</v>
      </c>
    </row>
    <row r="46" spans="1:6" ht="12.75">
      <c r="A46" t="s">
        <v>335</v>
      </c>
      <c r="B46" s="10"/>
      <c r="C46" s="66"/>
      <c r="D46" s="66"/>
      <c r="E46" s="128">
        <f t="shared" si="2"/>
        <v>0</v>
      </c>
      <c r="F46" s="10" t="s">
        <v>164</v>
      </c>
    </row>
    <row r="47" spans="1:6" ht="12.75">
      <c r="A47" t="s">
        <v>27</v>
      </c>
      <c r="B47" s="10"/>
      <c r="C47" s="66"/>
      <c r="D47" s="66"/>
      <c r="E47" s="128">
        <f t="shared" si="2"/>
        <v>0</v>
      </c>
      <c r="F47" s="10" t="s">
        <v>164</v>
      </c>
    </row>
    <row r="48" spans="1:6" ht="12.75">
      <c r="A48" t="s">
        <v>28</v>
      </c>
      <c r="B48" s="10"/>
      <c r="C48" s="66"/>
      <c r="D48" s="66"/>
      <c r="E48" s="128">
        <f t="shared" si="2"/>
        <v>0</v>
      </c>
      <c r="F48" s="10" t="s">
        <v>164</v>
      </c>
    </row>
    <row r="49" spans="1:6" ht="12.75">
      <c r="A49" t="s">
        <v>29</v>
      </c>
      <c r="B49" s="10"/>
      <c r="C49" s="66"/>
      <c r="D49" s="66"/>
      <c r="E49" s="128">
        <f t="shared" si="2"/>
        <v>0</v>
      </c>
      <c r="F49" s="10" t="s">
        <v>164</v>
      </c>
    </row>
    <row r="50" spans="1:6" ht="12.75">
      <c r="A50" t="s">
        <v>30</v>
      </c>
      <c r="B50" s="10"/>
      <c r="C50" s="66"/>
      <c r="D50" s="66"/>
      <c r="E50" s="128">
        <f t="shared" si="2"/>
        <v>0</v>
      </c>
      <c r="F50" s="10" t="s">
        <v>164</v>
      </c>
    </row>
    <row r="51" spans="1:6" ht="12.75">
      <c r="A51" t="s">
        <v>31</v>
      </c>
      <c r="B51" s="10"/>
      <c r="C51" s="66"/>
      <c r="D51" s="66"/>
      <c r="E51" s="128">
        <f t="shared" si="2"/>
        <v>0</v>
      </c>
      <c r="F51" s="10" t="s">
        <v>164</v>
      </c>
    </row>
    <row r="52" spans="1:6" ht="12.75">
      <c r="A52" t="s">
        <v>32</v>
      </c>
      <c r="B52" s="10"/>
      <c r="C52" s="66"/>
      <c r="D52" s="66"/>
      <c r="E52" s="128">
        <f t="shared" si="2"/>
        <v>0</v>
      </c>
      <c r="F52" s="10" t="s">
        <v>164</v>
      </c>
    </row>
    <row r="53" spans="1:6" ht="12.75">
      <c r="A53" t="s">
        <v>33</v>
      </c>
      <c r="B53" s="10"/>
      <c r="C53" s="66"/>
      <c r="D53" s="66"/>
      <c r="E53" s="128">
        <f t="shared" si="2"/>
        <v>0</v>
      </c>
      <c r="F53" s="10" t="s">
        <v>164</v>
      </c>
    </row>
    <row r="54" spans="1:6" ht="12.75">
      <c r="A54" t="s">
        <v>34</v>
      </c>
      <c r="B54" s="10"/>
      <c r="C54" s="66"/>
      <c r="D54" s="66"/>
      <c r="E54" s="128">
        <f t="shared" si="2"/>
        <v>0</v>
      </c>
      <c r="F54" s="10" t="s">
        <v>164</v>
      </c>
    </row>
    <row r="55" spans="1:6" ht="12.75">
      <c r="A55" t="s">
        <v>35</v>
      </c>
      <c r="B55" s="10"/>
      <c r="C55" s="66"/>
      <c r="D55" s="66"/>
      <c r="E55" s="128">
        <f t="shared" si="2"/>
        <v>0</v>
      </c>
      <c r="F55" s="10" t="s">
        <v>164</v>
      </c>
    </row>
    <row r="56" spans="1:6" ht="12.75">
      <c r="A56" t="s">
        <v>36</v>
      </c>
      <c r="B56" s="10"/>
      <c r="C56" s="66"/>
      <c r="D56" s="66"/>
      <c r="E56" s="128">
        <f t="shared" si="2"/>
        <v>0</v>
      </c>
      <c r="F56" s="10" t="s">
        <v>164</v>
      </c>
    </row>
    <row r="57" spans="1:6" ht="12.75">
      <c r="A57" t="s">
        <v>37</v>
      </c>
      <c r="B57" s="10"/>
      <c r="C57" s="66"/>
      <c r="D57" s="66"/>
      <c r="E57" s="128">
        <f t="shared" si="2"/>
        <v>0</v>
      </c>
      <c r="F57" s="10" t="s">
        <v>164</v>
      </c>
    </row>
    <row r="58" spans="1:6" ht="12.75">
      <c r="A58" t="s">
        <v>38</v>
      </c>
      <c r="B58" s="10"/>
      <c r="C58" s="66"/>
      <c r="D58" s="66"/>
      <c r="E58" s="128">
        <f t="shared" si="2"/>
        <v>0</v>
      </c>
      <c r="F58" s="10" t="s">
        <v>164</v>
      </c>
    </row>
    <row r="59" spans="1:6" ht="12.75">
      <c r="A59" t="s">
        <v>39</v>
      </c>
      <c r="B59" s="10"/>
      <c r="C59" s="66"/>
      <c r="D59" s="66"/>
      <c r="E59" s="128">
        <f t="shared" si="2"/>
        <v>0</v>
      </c>
      <c r="F59" s="10" t="s">
        <v>164</v>
      </c>
    </row>
    <row r="60" spans="1:6" ht="12.75">
      <c r="A60" t="s">
        <v>40</v>
      </c>
      <c r="B60" s="10"/>
      <c r="C60" s="66"/>
      <c r="D60" s="66"/>
      <c r="E60" s="128">
        <f t="shared" si="2"/>
        <v>0</v>
      </c>
      <c r="F60" s="10" t="s">
        <v>164</v>
      </c>
    </row>
    <row r="61" spans="3:6" ht="12.75">
      <c r="C61" s="66"/>
      <c r="D61" s="66"/>
      <c r="E61" s="127"/>
      <c r="F61" s="10"/>
    </row>
    <row r="62" spans="1:6" ht="12.75">
      <c r="A62" t="s">
        <v>41</v>
      </c>
      <c r="C62" s="66"/>
      <c r="D62" s="66"/>
      <c r="E62" s="128">
        <v>0</v>
      </c>
      <c r="F62" s="10" t="s">
        <v>164</v>
      </c>
    </row>
    <row r="63" spans="1:6" ht="12.75">
      <c r="A63" t="s">
        <v>42</v>
      </c>
      <c r="C63" s="66"/>
      <c r="D63" s="66"/>
      <c r="E63" s="128">
        <f t="shared" si="2"/>
        <v>0</v>
      </c>
      <c r="F63" s="10" t="s">
        <v>164</v>
      </c>
    </row>
    <row r="64" spans="1:6" ht="12.75">
      <c r="A64" t="s">
        <v>43</v>
      </c>
      <c r="C64" s="66"/>
      <c r="D64" s="66"/>
      <c r="E64" s="128">
        <f t="shared" si="2"/>
        <v>0</v>
      </c>
      <c r="F64" s="10" t="s">
        <v>164</v>
      </c>
    </row>
    <row r="65" spans="1:6" ht="12.75">
      <c r="A65" t="s">
        <v>44</v>
      </c>
      <c r="C65" s="66"/>
      <c r="D65" s="66"/>
      <c r="E65" s="128">
        <f t="shared" si="2"/>
        <v>0</v>
      </c>
      <c r="F65" s="10" t="s">
        <v>164</v>
      </c>
    </row>
    <row r="66" spans="1:6" ht="12.75">
      <c r="A66" t="s">
        <v>45</v>
      </c>
      <c r="C66" s="66"/>
      <c r="D66" s="66"/>
      <c r="E66" s="128">
        <f t="shared" si="2"/>
        <v>0</v>
      </c>
      <c r="F66" s="10" t="s">
        <v>164</v>
      </c>
    </row>
    <row r="67" spans="1:6" ht="12.75">
      <c r="A67" t="s">
        <v>336</v>
      </c>
      <c r="C67" s="66"/>
      <c r="D67" s="66"/>
      <c r="E67" s="128">
        <f t="shared" si="2"/>
        <v>0</v>
      </c>
      <c r="F67" s="10" t="s">
        <v>164</v>
      </c>
    </row>
    <row r="68" spans="1:6" ht="12.75">
      <c r="A68" t="s">
        <v>68</v>
      </c>
      <c r="C68" s="66"/>
      <c r="D68" s="66"/>
      <c r="E68" s="128">
        <f t="shared" si="2"/>
        <v>0</v>
      </c>
      <c r="F68" s="10" t="s">
        <v>164</v>
      </c>
    </row>
    <row r="69" spans="1:6" ht="12.75">
      <c r="A69" t="s">
        <v>46</v>
      </c>
      <c r="C69" s="66"/>
      <c r="D69" s="66"/>
      <c r="E69" s="128">
        <f t="shared" si="2"/>
        <v>0</v>
      </c>
      <c r="F69" s="10" t="s">
        <v>164</v>
      </c>
    </row>
    <row r="70" spans="1:6" ht="12.75">
      <c r="A70" t="s">
        <v>47</v>
      </c>
      <c r="C70" s="66"/>
      <c r="D70" s="66"/>
      <c r="E70" s="128">
        <f t="shared" si="2"/>
        <v>0</v>
      </c>
      <c r="F70" s="10" t="s">
        <v>164</v>
      </c>
    </row>
    <row r="71" spans="1:6" ht="12.75">
      <c r="A71" t="s">
        <v>48</v>
      </c>
      <c r="C71" s="66"/>
      <c r="D71" s="66"/>
      <c r="E71" s="128">
        <f t="shared" si="2"/>
        <v>0</v>
      </c>
      <c r="F71" s="10" t="s">
        <v>164</v>
      </c>
    </row>
    <row r="72" spans="1:6" ht="12.75">
      <c r="A72" t="s">
        <v>49</v>
      </c>
      <c r="C72" s="66"/>
      <c r="D72" s="66"/>
      <c r="E72" s="128">
        <f t="shared" si="2"/>
        <v>0</v>
      </c>
      <c r="F72" s="10" t="s">
        <v>164</v>
      </c>
    </row>
    <row r="73" spans="1:6" ht="12.75">
      <c r="A73" t="s">
        <v>50</v>
      </c>
      <c r="C73" s="66"/>
      <c r="D73" s="66"/>
      <c r="E73" s="128">
        <f t="shared" si="2"/>
        <v>0</v>
      </c>
      <c r="F73" s="10" t="s">
        <v>164</v>
      </c>
    </row>
    <row r="74" spans="1:6" ht="12.75">
      <c r="A74" t="s">
        <v>51</v>
      </c>
      <c r="C74" s="66"/>
      <c r="D74" s="66"/>
      <c r="E74" s="128">
        <f t="shared" si="2"/>
        <v>0</v>
      </c>
      <c r="F74" s="10" t="s">
        <v>164</v>
      </c>
    </row>
    <row r="75" spans="1:6" ht="12.75">
      <c r="A75" t="s">
        <v>52</v>
      </c>
      <c r="C75" s="66"/>
      <c r="D75" s="66"/>
      <c r="E75" s="128">
        <f t="shared" si="2"/>
        <v>0</v>
      </c>
      <c r="F75" s="10" t="s">
        <v>164</v>
      </c>
    </row>
    <row r="76" spans="1:6" ht="12.75">
      <c r="A76" t="s">
        <v>53</v>
      </c>
      <c r="C76" s="66"/>
      <c r="D76" s="66"/>
      <c r="E76" s="128">
        <f t="shared" si="2"/>
        <v>0</v>
      </c>
      <c r="F76" s="10" t="s">
        <v>164</v>
      </c>
    </row>
    <row r="77" spans="1:6" ht="12.75">
      <c r="A77" t="s">
        <v>54</v>
      </c>
      <c r="C77" s="66"/>
      <c r="D77" s="66"/>
      <c r="E77" s="128">
        <f t="shared" si="2"/>
        <v>0</v>
      </c>
      <c r="F77" s="10" t="s">
        <v>164</v>
      </c>
    </row>
    <row r="78" spans="1:6" ht="12.75">
      <c r="A78" t="s">
        <v>55</v>
      </c>
      <c r="C78" s="66"/>
      <c r="D78" s="66"/>
      <c r="E78" s="128">
        <f t="shared" si="2"/>
        <v>0</v>
      </c>
      <c r="F78" s="10" t="s">
        <v>164</v>
      </c>
    </row>
    <row r="79" spans="1:6" ht="12.75">
      <c r="A79" t="s">
        <v>330</v>
      </c>
      <c r="C79" s="66"/>
      <c r="D79" s="66"/>
      <c r="E79" s="128">
        <f t="shared" si="2"/>
        <v>0</v>
      </c>
      <c r="F79" s="10" t="s">
        <v>164</v>
      </c>
    </row>
    <row r="80" spans="1:6" ht="12.75">
      <c r="A80" t="s">
        <v>56</v>
      </c>
      <c r="C80" s="66"/>
      <c r="D80" s="66"/>
      <c r="E80" s="128">
        <f t="shared" si="2"/>
        <v>0</v>
      </c>
      <c r="F80" s="10" t="s">
        <v>164</v>
      </c>
    </row>
    <row r="81" spans="3:6" ht="12.75">
      <c r="C81" s="65"/>
      <c r="D81" s="65"/>
      <c r="E81" s="128">
        <f t="shared" si="2"/>
        <v>0</v>
      </c>
      <c r="F81" s="10"/>
    </row>
    <row r="82" spans="1:6" ht="12.75">
      <c r="A82" s="12" t="s">
        <v>419</v>
      </c>
      <c r="C82" s="66"/>
      <c r="D82" s="66"/>
      <c r="E82" s="128">
        <f t="shared" si="2"/>
        <v>0</v>
      </c>
      <c r="F82" s="10" t="s">
        <v>164</v>
      </c>
    </row>
    <row r="83" spans="1:6" ht="12.75">
      <c r="A83" s="12"/>
      <c r="C83" s="66"/>
      <c r="D83" s="66"/>
      <c r="E83" s="128">
        <f t="shared" si="2"/>
        <v>0</v>
      </c>
      <c r="F83" s="10"/>
    </row>
    <row r="84" spans="1:6" ht="12.75">
      <c r="A84" s="12" t="s">
        <v>328</v>
      </c>
      <c r="C84" s="137">
        <f>SUM(C38:C82)</f>
        <v>0</v>
      </c>
      <c r="D84" s="138">
        <f>SUM(D38:D82)</f>
        <v>0</v>
      </c>
      <c r="E84" s="139">
        <f>SUM(E38:E82)</f>
        <v>0</v>
      </c>
      <c r="F84" s="10" t="s">
        <v>164</v>
      </c>
    </row>
    <row r="85" spans="1:6" ht="12.75">
      <c r="A85" s="12"/>
      <c r="C85" s="66"/>
      <c r="D85" s="66"/>
      <c r="E85" s="66"/>
      <c r="F85" s="10"/>
    </row>
    <row r="86" spans="1:6" ht="12.75">
      <c r="A86" s="4" t="s">
        <v>87</v>
      </c>
      <c r="B86" s="10"/>
      <c r="C86" s="137">
        <f>C36+C84</f>
        <v>0</v>
      </c>
      <c r="D86" s="138">
        <f>D36+D84</f>
        <v>0</v>
      </c>
      <c r="E86" s="139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6"/>
      <c r="D89" s="66"/>
      <c r="E89" s="128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6"/>
      <c r="D90" s="66"/>
      <c r="E90" s="128">
        <f t="shared" si="3"/>
        <v>0</v>
      </c>
      <c r="F90" s="10" t="s">
        <v>170</v>
      </c>
    </row>
    <row r="91" spans="1:6" ht="12.75">
      <c r="A91" t="s">
        <v>136</v>
      </c>
      <c r="B91" s="10"/>
      <c r="C91" s="66"/>
      <c r="D91" s="66"/>
      <c r="E91" s="128">
        <f t="shared" si="3"/>
        <v>0</v>
      </c>
      <c r="F91" s="10" t="s">
        <v>174</v>
      </c>
    </row>
    <row r="92" spans="1:6" ht="12.75">
      <c r="A92" t="s">
        <v>342</v>
      </c>
      <c r="B92" s="10"/>
      <c r="C92" s="66"/>
      <c r="D92" s="66"/>
      <c r="E92" s="128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6"/>
      <c r="D93" s="66"/>
      <c r="E93" s="128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6"/>
      <c r="D94" s="66"/>
      <c r="E94" s="128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6"/>
      <c r="D95" s="66"/>
      <c r="E95" s="128">
        <f t="shared" si="3"/>
        <v>0</v>
      </c>
      <c r="F95" s="10" t="s">
        <v>183</v>
      </c>
    </row>
    <row r="96" spans="1:6" ht="12.75">
      <c r="A96" s="4"/>
      <c r="B96" s="10"/>
      <c r="C96" s="137">
        <f>SUM(C89:C95)</f>
        <v>0</v>
      </c>
      <c r="D96" s="138">
        <f>SUM(D89:D95)</f>
        <v>0</v>
      </c>
      <c r="E96" s="139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6"/>
      <c r="D98" s="66"/>
      <c r="E98" s="128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6"/>
      <c r="D99" s="66"/>
      <c r="E99" s="128">
        <f t="shared" si="4"/>
        <v>0</v>
      </c>
      <c r="F99" s="10" t="s">
        <v>183</v>
      </c>
    </row>
    <row r="100" spans="1:6" ht="12.75">
      <c r="A100" t="s">
        <v>57</v>
      </c>
      <c r="B100" s="10"/>
      <c r="C100" s="66"/>
      <c r="D100" s="66"/>
      <c r="E100" s="128">
        <f t="shared" si="4"/>
        <v>0</v>
      </c>
      <c r="F100" s="10" t="s">
        <v>183</v>
      </c>
    </row>
    <row r="101" spans="1:6" ht="12.75">
      <c r="A101" t="s">
        <v>58</v>
      </c>
      <c r="B101" s="10"/>
      <c r="C101" s="66"/>
      <c r="D101" s="66"/>
      <c r="E101" s="128">
        <f t="shared" si="4"/>
        <v>0</v>
      </c>
      <c r="F101" s="10" t="s">
        <v>183</v>
      </c>
    </row>
    <row r="102" spans="1:6" ht="12.75">
      <c r="A102" t="s">
        <v>60</v>
      </c>
      <c r="B102" s="10"/>
      <c r="C102" s="66"/>
      <c r="D102" s="66"/>
      <c r="E102" s="128">
        <f t="shared" si="4"/>
        <v>0</v>
      </c>
      <c r="F102" s="10" t="s">
        <v>183</v>
      </c>
    </row>
    <row r="103" spans="1:6" ht="12.75">
      <c r="A103" t="s">
        <v>61</v>
      </c>
      <c r="B103" s="10"/>
      <c r="C103" s="66"/>
      <c r="D103" s="66"/>
      <c r="E103" s="128">
        <f t="shared" si="4"/>
        <v>0</v>
      </c>
      <c r="F103" s="10" t="s">
        <v>183</v>
      </c>
    </row>
    <row r="104" spans="1:6" ht="12.75">
      <c r="A104" t="s">
        <v>62</v>
      </c>
      <c r="B104" s="10"/>
      <c r="C104" s="66"/>
      <c r="D104" s="66"/>
      <c r="E104" s="128">
        <f t="shared" si="4"/>
        <v>0</v>
      </c>
      <c r="F104" s="10" t="s">
        <v>183</v>
      </c>
    </row>
    <row r="105" spans="1:6" ht="12.75">
      <c r="A105" t="s">
        <v>63</v>
      </c>
      <c r="B105" s="10"/>
      <c r="C105" s="66"/>
      <c r="D105" s="66"/>
      <c r="E105" s="128">
        <f t="shared" si="4"/>
        <v>0</v>
      </c>
      <c r="F105" s="10" t="s">
        <v>183</v>
      </c>
    </row>
    <row r="106" spans="1:6" ht="12.75">
      <c r="A106" t="s">
        <v>64</v>
      </c>
      <c r="B106" s="10"/>
      <c r="C106" s="66"/>
      <c r="D106" s="66"/>
      <c r="E106" s="128">
        <f t="shared" si="4"/>
        <v>0</v>
      </c>
      <c r="F106" s="10" t="s">
        <v>183</v>
      </c>
    </row>
    <row r="107" spans="1:6" ht="12.75">
      <c r="A107" t="s">
        <v>65</v>
      </c>
      <c r="B107" s="10"/>
      <c r="C107" s="66"/>
      <c r="D107" s="66"/>
      <c r="E107" s="128">
        <f t="shared" si="4"/>
        <v>0</v>
      </c>
      <c r="F107" s="10" t="s">
        <v>183</v>
      </c>
    </row>
    <row r="108" spans="1:6" ht="12.75">
      <c r="A108" t="s">
        <v>66</v>
      </c>
      <c r="B108" s="10"/>
      <c r="C108" s="66"/>
      <c r="D108" s="66"/>
      <c r="E108" s="128">
        <f t="shared" si="4"/>
        <v>0</v>
      </c>
      <c r="F108" s="10" t="s">
        <v>183</v>
      </c>
    </row>
    <row r="109" spans="1:6" ht="12.75">
      <c r="A109" t="s">
        <v>67</v>
      </c>
      <c r="B109" s="10"/>
      <c r="C109" s="66"/>
      <c r="D109" s="66"/>
      <c r="E109" s="128">
        <f t="shared" si="4"/>
        <v>0</v>
      </c>
      <c r="F109" s="10" t="s">
        <v>183</v>
      </c>
    </row>
    <row r="110" spans="1:6" ht="12.75">
      <c r="A110" t="s">
        <v>68</v>
      </c>
      <c r="B110" s="10"/>
      <c r="C110" s="66"/>
      <c r="D110" s="66"/>
      <c r="E110" s="128">
        <f t="shared" si="4"/>
        <v>0</v>
      </c>
      <c r="F110" s="10" t="s">
        <v>183</v>
      </c>
    </row>
    <row r="111" spans="1:6" ht="12.75">
      <c r="A111" t="s">
        <v>69</v>
      </c>
      <c r="B111" s="10"/>
      <c r="C111" s="66"/>
      <c r="D111" s="66"/>
      <c r="E111" s="128">
        <f t="shared" si="4"/>
        <v>0</v>
      </c>
      <c r="F111" s="10" t="s">
        <v>183</v>
      </c>
    </row>
    <row r="112" spans="1:6" ht="12.75">
      <c r="A112" t="s">
        <v>70</v>
      </c>
      <c r="B112" s="10"/>
      <c r="C112" s="66"/>
      <c r="D112" s="66"/>
      <c r="E112" s="128">
        <f t="shared" si="4"/>
        <v>0</v>
      </c>
      <c r="F112" s="10" t="s">
        <v>183</v>
      </c>
    </row>
    <row r="113" spans="1:6" ht="12.75">
      <c r="A113" t="s">
        <v>71</v>
      </c>
      <c r="B113" s="10"/>
      <c r="C113" s="66"/>
      <c r="D113" s="66"/>
      <c r="E113" s="128">
        <f t="shared" si="4"/>
        <v>0</v>
      </c>
      <c r="F113" s="10" t="s">
        <v>183</v>
      </c>
    </row>
    <row r="114" spans="1:6" ht="12.75">
      <c r="A114" t="s">
        <v>72</v>
      </c>
      <c r="B114" s="10"/>
      <c r="C114" s="66"/>
      <c r="D114" s="66"/>
      <c r="E114" s="128">
        <f t="shared" si="4"/>
        <v>0</v>
      </c>
      <c r="F114" s="10" t="s">
        <v>183</v>
      </c>
    </row>
    <row r="115" spans="1:6" ht="12.75">
      <c r="A115" t="s">
        <v>73</v>
      </c>
      <c r="B115" s="10"/>
      <c r="C115" s="66"/>
      <c r="D115" s="66"/>
      <c r="E115" s="128">
        <f t="shared" si="4"/>
        <v>0</v>
      </c>
      <c r="F115" s="10" t="s">
        <v>183</v>
      </c>
    </row>
    <row r="116" spans="1:6" ht="12.75">
      <c r="A116" t="s">
        <v>74</v>
      </c>
      <c r="B116" s="10"/>
      <c r="C116" s="66"/>
      <c r="D116" s="66"/>
      <c r="E116" s="128">
        <f t="shared" si="4"/>
        <v>0</v>
      </c>
      <c r="F116" s="10" t="s">
        <v>183</v>
      </c>
    </row>
    <row r="117" spans="2:6" ht="12.75">
      <c r="B117" s="10"/>
      <c r="C117" s="66"/>
      <c r="D117" s="66"/>
      <c r="E117" s="84"/>
      <c r="F117" s="10"/>
    </row>
    <row r="118" spans="2:6" ht="12.75">
      <c r="B118" s="10"/>
      <c r="C118" s="66"/>
      <c r="D118" s="66"/>
      <c r="E118" s="84"/>
      <c r="F118" s="10"/>
    </row>
    <row r="119" spans="1:6" ht="12.75">
      <c r="A119" t="s">
        <v>75</v>
      </c>
      <c r="B119" s="10"/>
      <c r="C119" s="66"/>
      <c r="D119" s="66"/>
      <c r="E119" s="128">
        <f t="shared" si="4"/>
        <v>0</v>
      </c>
      <c r="F119" s="10" t="s">
        <v>183</v>
      </c>
    </row>
    <row r="120" spans="1:6" ht="12.75">
      <c r="A120" t="s">
        <v>76</v>
      </c>
      <c r="B120" s="10"/>
      <c r="C120" s="66"/>
      <c r="D120" s="66"/>
      <c r="E120" s="128">
        <f t="shared" si="4"/>
        <v>0</v>
      </c>
      <c r="F120" s="10" t="s">
        <v>183</v>
      </c>
    </row>
    <row r="121" spans="1:6" ht="12.75">
      <c r="A121" t="s">
        <v>77</v>
      </c>
      <c r="B121" s="10"/>
      <c r="C121" s="66"/>
      <c r="D121" s="66"/>
      <c r="E121" s="128">
        <f t="shared" si="4"/>
        <v>0</v>
      </c>
      <c r="F121" s="10" t="s">
        <v>183</v>
      </c>
    </row>
    <row r="122" spans="1:6" ht="12.75">
      <c r="A122" t="s">
        <v>78</v>
      </c>
      <c r="B122" s="10"/>
      <c r="C122" s="66"/>
      <c r="D122" s="66"/>
      <c r="E122" s="128">
        <f t="shared" si="4"/>
        <v>0</v>
      </c>
      <c r="F122" s="10" t="s">
        <v>183</v>
      </c>
    </row>
    <row r="123" spans="1:6" ht="12.75">
      <c r="A123" t="s">
        <v>79</v>
      </c>
      <c r="B123" s="10"/>
      <c r="C123" s="66"/>
      <c r="D123" s="66"/>
      <c r="E123" s="128">
        <f t="shared" si="4"/>
        <v>0</v>
      </c>
      <c r="F123" s="10" t="s">
        <v>183</v>
      </c>
    </row>
    <row r="124" spans="1:6" ht="12.75">
      <c r="A124" t="s">
        <v>80</v>
      </c>
      <c r="B124" s="10"/>
      <c r="C124" s="66"/>
      <c r="D124" s="66"/>
      <c r="E124" s="128">
        <f t="shared" si="4"/>
        <v>0</v>
      </c>
      <c r="F124" s="10" t="s">
        <v>183</v>
      </c>
    </row>
    <row r="125" spans="1:6" ht="12.75">
      <c r="A125" t="s">
        <v>81</v>
      </c>
      <c r="B125" s="10"/>
      <c r="C125" s="66"/>
      <c r="D125" s="66"/>
      <c r="E125" s="128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6"/>
      <c r="D126" s="66"/>
      <c r="E126" s="128">
        <f t="shared" si="4"/>
        <v>0</v>
      </c>
      <c r="F126" s="10" t="s">
        <v>183</v>
      </c>
    </row>
    <row r="127" spans="1:6" ht="12.75">
      <c r="A127" t="s">
        <v>82</v>
      </c>
      <c r="B127" s="10"/>
      <c r="C127" s="66"/>
      <c r="D127" s="66"/>
      <c r="E127" s="128">
        <f t="shared" si="4"/>
        <v>0</v>
      </c>
      <c r="F127" s="10" t="s">
        <v>183</v>
      </c>
    </row>
    <row r="128" spans="1:6" ht="12.75">
      <c r="A128" t="s">
        <v>83</v>
      </c>
      <c r="B128" s="10"/>
      <c r="C128" s="66"/>
      <c r="D128" s="66"/>
      <c r="E128" s="128">
        <f t="shared" si="4"/>
        <v>0</v>
      </c>
      <c r="F128" s="10" t="s">
        <v>183</v>
      </c>
    </row>
    <row r="129" spans="1:6" ht="12.75">
      <c r="A129" t="s">
        <v>84</v>
      </c>
      <c r="B129" s="10"/>
      <c r="C129" s="66"/>
      <c r="D129" s="66"/>
      <c r="E129" s="128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6"/>
      <c r="D130" s="66"/>
      <c r="E130" s="128">
        <f t="shared" si="4"/>
        <v>0</v>
      </c>
      <c r="F130" s="10" t="s">
        <v>183</v>
      </c>
    </row>
    <row r="131" spans="1:6" ht="12.75">
      <c r="A131" s="12"/>
      <c r="B131" s="10"/>
      <c r="C131" s="66"/>
      <c r="D131" s="66"/>
      <c r="E131" s="128">
        <f t="shared" si="4"/>
        <v>0</v>
      </c>
      <c r="F131" s="10"/>
    </row>
    <row r="132" spans="1:6" ht="12.75">
      <c r="A132" s="12"/>
      <c r="B132" s="10"/>
      <c r="C132" s="66"/>
      <c r="D132" s="66"/>
      <c r="E132" s="128">
        <f t="shared" si="4"/>
        <v>0</v>
      </c>
      <c r="F132" s="10"/>
    </row>
    <row r="133" spans="1:6" ht="12.75">
      <c r="A133" s="12" t="s">
        <v>329</v>
      </c>
      <c r="B133" s="10"/>
      <c r="C133" s="137">
        <f>SUM(C97:C132)</f>
        <v>0</v>
      </c>
      <c r="D133" s="138">
        <f>SUM(D97:D132)</f>
        <v>0</v>
      </c>
      <c r="E133" s="139">
        <f>SUM(C97:E132)</f>
        <v>0</v>
      </c>
      <c r="F133" s="10" t="s">
        <v>183</v>
      </c>
    </row>
    <row r="134" spans="2:6" ht="12.75">
      <c r="B134" s="10"/>
      <c r="C134" s="66"/>
      <c r="D134" s="66"/>
      <c r="E134" s="66"/>
      <c r="F134" s="10"/>
    </row>
    <row r="135" spans="1:6" ht="12.75">
      <c r="A135" s="4" t="s">
        <v>88</v>
      </c>
      <c r="B135" s="10"/>
      <c r="C135" s="137">
        <f>C96+C133</f>
        <v>0</v>
      </c>
      <c r="D135" s="138">
        <f>D96+D133</f>
        <v>0</v>
      </c>
      <c r="E135" s="139">
        <f>+E96+E133</f>
        <v>0</v>
      </c>
      <c r="F135" s="10"/>
    </row>
    <row r="136" spans="2:6" ht="12.75">
      <c r="B136" s="10"/>
      <c r="C136" s="66"/>
      <c r="D136" s="66"/>
      <c r="E136" s="66"/>
      <c r="F136" s="10"/>
    </row>
    <row r="137" spans="2:6" ht="13.5" thickBot="1">
      <c r="B137" s="10"/>
      <c r="C137" s="66"/>
      <c r="D137" s="66"/>
      <c r="E137" s="66"/>
      <c r="F137" s="10"/>
    </row>
    <row r="138" spans="1:6" ht="14.25" thickBot="1" thickTop="1">
      <c r="A138" s="16" t="s">
        <v>417</v>
      </c>
      <c r="B138" s="10"/>
      <c r="C138" s="140">
        <f>+C26+C86+C135</f>
        <v>0</v>
      </c>
      <c r="D138" s="141">
        <f>D26+D86+D135</f>
        <v>0</v>
      </c>
      <c r="E138" s="142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6"/>
      <c r="D148" s="66"/>
      <c r="E148" s="128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6"/>
      <c r="D149" s="66"/>
      <c r="E149" s="128">
        <f t="shared" si="5"/>
        <v>0</v>
      </c>
      <c r="F149" s="10"/>
    </row>
    <row r="150" spans="1:6" ht="12.75">
      <c r="A150" t="s">
        <v>224</v>
      </c>
      <c r="B150" s="10"/>
      <c r="C150" s="66"/>
      <c r="D150" s="66"/>
      <c r="E150" s="128">
        <f t="shared" si="5"/>
        <v>0</v>
      </c>
      <c r="F150" s="10"/>
    </row>
    <row r="151" spans="1:6" ht="12.75">
      <c r="A151" t="s">
        <v>225</v>
      </c>
      <c r="B151" s="10"/>
      <c r="C151" s="66"/>
      <c r="D151" s="66"/>
      <c r="E151" s="128">
        <f t="shared" si="5"/>
        <v>0</v>
      </c>
      <c r="F151" s="10"/>
    </row>
    <row r="152" spans="1:6" ht="12.75">
      <c r="A152" t="s">
        <v>226</v>
      </c>
      <c r="B152" s="10"/>
      <c r="C152" s="66"/>
      <c r="D152" s="66"/>
      <c r="E152" s="128">
        <f t="shared" si="5"/>
        <v>0</v>
      </c>
      <c r="F152" s="10"/>
    </row>
    <row r="153" spans="1:6" ht="12.75">
      <c r="A153" t="s">
        <v>227</v>
      </c>
      <c r="B153" s="10"/>
      <c r="C153" s="66"/>
      <c r="D153" s="66"/>
      <c r="E153" s="128">
        <f t="shared" si="5"/>
        <v>0</v>
      </c>
      <c r="F153" s="10"/>
    </row>
    <row r="154" spans="1:6" ht="12.75">
      <c r="A154" t="s">
        <v>228</v>
      </c>
      <c r="B154" s="10"/>
      <c r="C154" s="66"/>
      <c r="D154" s="66"/>
      <c r="E154" s="128">
        <f t="shared" si="5"/>
        <v>0</v>
      </c>
      <c r="F154" s="10"/>
    </row>
    <row r="155" spans="1:6" ht="12.75">
      <c r="A155" t="s">
        <v>229</v>
      </c>
      <c r="B155" s="10"/>
      <c r="C155" s="66"/>
      <c r="D155" s="66"/>
      <c r="E155" s="128">
        <f t="shared" si="5"/>
        <v>0</v>
      </c>
      <c r="F155" s="10"/>
    </row>
    <row r="156" spans="1:6" ht="12.75">
      <c r="A156" t="s">
        <v>230</v>
      </c>
      <c r="B156" s="10"/>
      <c r="C156" s="66"/>
      <c r="D156" s="66"/>
      <c r="E156" s="128">
        <f t="shared" si="5"/>
        <v>0</v>
      </c>
      <c r="F156" s="10"/>
    </row>
    <row r="157" spans="1:6" ht="12.75">
      <c r="A157" t="s">
        <v>231</v>
      </c>
      <c r="B157" s="10"/>
      <c r="C157" s="66"/>
      <c r="D157" s="66"/>
      <c r="E157" s="128">
        <f t="shared" si="5"/>
        <v>0</v>
      </c>
      <c r="F157" s="10"/>
    </row>
    <row r="158" spans="1:6" ht="12.75">
      <c r="A158" t="s">
        <v>232</v>
      </c>
      <c r="B158" s="10"/>
      <c r="C158" s="66"/>
      <c r="D158" s="66"/>
      <c r="E158" s="128">
        <f t="shared" si="5"/>
        <v>0</v>
      </c>
      <c r="F158" s="10"/>
    </row>
    <row r="159" spans="1:6" ht="12.75">
      <c r="A159" t="s">
        <v>233</v>
      </c>
      <c r="B159" s="10"/>
      <c r="C159" s="66"/>
      <c r="D159" s="66"/>
      <c r="E159" s="128">
        <f t="shared" si="5"/>
        <v>0</v>
      </c>
      <c r="F159" s="10"/>
    </row>
    <row r="160" spans="1:6" ht="12.75">
      <c r="A160" t="s">
        <v>234</v>
      </c>
      <c r="B160" s="10"/>
      <c r="C160" s="66"/>
      <c r="D160" s="66"/>
      <c r="E160" s="128">
        <f t="shared" si="5"/>
        <v>0</v>
      </c>
      <c r="F160" s="10"/>
    </row>
    <row r="161" spans="1:6" ht="12.75">
      <c r="A161" t="s">
        <v>235</v>
      </c>
      <c r="B161" s="10"/>
      <c r="C161" s="66"/>
      <c r="D161" s="66"/>
      <c r="E161" s="128">
        <f t="shared" si="5"/>
        <v>0</v>
      </c>
      <c r="F161" s="10"/>
    </row>
    <row r="162" spans="1:6" ht="12.75">
      <c r="A162" t="s">
        <v>236</v>
      </c>
      <c r="B162" s="10"/>
      <c r="C162" s="66"/>
      <c r="D162" s="66"/>
      <c r="E162" s="128">
        <f t="shared" si="5"/>
        <v>0</v>
      </c>
      <c r="F162" s="10"/>
    </row>
    <row r="163" spans="1:6" ht="12.75">
      <c r="A163" t="s">
        <v>237</v>
      </c>
      <c r="B163" s="10"/>
      <c r="C163" s="66"/>
      <c r="D163" s="66"/>
      <c r="E163" s="128">
        <f t="shared" si="5"/>
        <v>0</v>
      </c>
      <c r="F163" s="10"/>
    </row>
    <row r="164" spans="1:6" ht="12.75">
      <c r="A164" t="s">
        <v>238</v>
      </c>
      <c r="B164" s="10"/>
      <c r="C164" s="137">
        <f>SUM(C148:C163)</f>
        <v>0</v>
      </c>
      <c r="D164" s="138">
        <f>SUM(D148:D163)</f>
        <v>0</v>
      </c>
      <c r="E164" s="139">
        <f>SUM(E148:E163)</f>
        <v>0</v>
      </c>
      <c r="F164" s="10"/>
    </row>
    <row r="165" spans="1:6" ht="12.75">
      <c r="A165" t="s">
        <v>239</v>
      </c>
      <c r="B165" s="10"/>
      <c r="C165" s="66"/>
      <c r="D165" s="66"/>
      <c r="E165" s="66"/>
      <c r="F165" s="10"/>
    </row>
    <row r="166" spans="1:6" ht="12.75">
      <c r="A166" t="s">
        <v>240</v>
      </c>
      <c r="B166" s="10"/>
      <c r="C166" s="66"/>
      <c r="D166" s="66"/>
      <c r="E166" s="128">
        <f>+C166+D166</f>
        <v>0</v>
      </c>
      <c r="F166" s="10"/>
    </row>
    <row r="167" spans="1:6" ht="12.75">
      <c r="A167" t="s">
        <v>241</v>
      </c>
      <c r="B167" s="10"/>
      <c r="C167" s="66"/>
      <c r="D167" s="66"/>
      <c r="E167" s="128">
        <f>+C167+D167</f>
        <v>0</v>
      </c>
      <c r="F167" s="10"/>
    </row>
    <row r="168" spans="1:6" ht="12.75">
      <c r="A168" t="s">
        <v>242</v>
      </c>
      <c r="B168" s="10"/>
      <c r="C168" s="66"/>
      <c r="D168" s="66"/>
      <c r="E168" s="128">
        <f>+C168+D168</f>
        <v>0</v>
      </c>
      <c r="F168" s="10"/>
    </row>
    <row r="169" spans="1:6" ht="12.75">
      <c r="A169" t="s">
        <v>243</v>
      </c>
      <c r="B169" s="10"/>
      <c r="C169" s="66"/>
      <c r="D169" s="66"/>
      <c r="E169" s="128">
        <f>+C169+D169</f>
        <v>0</v>
      </c>
      <c r="F169" s="10"/>
    </row>
    <row r="170" spans="2:6" ht="12.75">
      <c r="B170" s="10"/>
      <c r="C170" s="66"/>
      <c r="D170" s="66"/>
      <c r="E170" s="128">
        <f>+C170+D170</f>
        <v>0</v>
      </c>
      <c r="F170" s="10"/>
    </row>
    <row r="171" spans="1:6" ht="12.75">
      <c r="A171" s="2" t="s">
        <v>323</v>
      </c>
      <c r="B171" s="10"/>
      <c r="C171" s="137">
        <f>SUM(C164:C170)</f>
        <v>0</v>
      </c>
      <c r="D171" s="138">
        <f>SUM(D164:D170)</f>
        <v>0</v>
      </c>
      <c r="E171" s="139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6"/>
      <c r="D175" s="66"/>
      <c r="E175" s="128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6"/>
      <c r="D176" s="66"/>
      <c r="E176" s="128">
        <f t="shared" si="6"/>
        <v>0</v>
      </c>
      <c r="F176" s="10"/>
    </row>
    <row r="177" spans="1:6" ht="12.75">
      <c r="A177" t="s">
        <v>247</v>
      </c>
      <c r="B177" s="10"/>
      <c r="C177" s="66"/>
      <c r="D177" s="66"/>
      <c r="E177" s="128">
        <f t="shared" si="6"/>
        <v>0</v>
      </c>
      <c r="F177" s="10"/>
    </row>
    <row r="178" spans="1:6" ht="12.75">
      <c r="A178" t="s">
        <v>248</v>
      </c>
      <c r="B178" s="10"/>
      <c r="C178" s="66"/>
      <c r="D178" s="66"/>
      <c r="E178" s="128">
        <f t="shared" si="6"/>
        <v>0</v>
      </c>
      <c r="F178" s="10"/>
    </row>
    <row r="179" spans="1:6" ht="12.75">
      <c r="A179" t="s">
        <v>249</v>
      </c>
      <c r="B179" s="10"/>
      <c r="C179" s="66"/>
      <c r="D179" s="66"/>
      <c r="E179" s="128">
        <f t="shared" si="6"/>
        <v>0</v>
      </c>
      <c r="F179" s="10"/>
    </row>
    <row r="180" spans="1:6" ht="12.75">
      <c r="A180" t="s">
        <v>250</v>
      </c>
      <c r="B180" s="10"/>
      <c r="C180" s="66"/>
      <c r="D180" s="66"/>
      <c r="E180" s="128">
        <f t="shared" si="6"/>
        <v>0</v>
      </c>
      <c r="F180" s="10"/>
    </row>
    <row r="181" spans="1:6" ht="12.75">
      <c r="A181" t="s">
        <v>251</v>
      </c>
      <c r="B181" s="10"/>
      <c r="C181" s="66"/>
      <c r="D181" s="66"/>
      <c r="E181" s="128">
        <f t="shared" si="6"/>
        <v>0</v>
      </c>
      <c r="F181" s="10"/>
    </row>
    <row r="182" spans="1:6" ht="12.75">
      <c r="A182" t="s">
        <v>252</v>
      </c>
      <c r="B182" s="10"/>
      <c r="C182" s="66"/>
      <c r="D182" s="66"/>
      <c r="E182" s="128">
        <f t="shared" si="6"/>
        <v>0</v>
      </c>
      <c r="F182" s="10"/>
    </row>
    <row r="183" spans="2:6" ht="12.75">
      <c r="B183" s="10"/>
      <c r="C183" s="66"/>
      <c r="D183" s="66"/>
      <c r="E183" s="123"/>
      <c r="F183" s="10"/>
    </row>
    <row r="184" spans="1:6" ht="12.75">
      <c r="A184" s="2" t="s">
        <v>253</v>
      </c>
      <c r="B184" s="10"/>
      <c r="C184" s="137">
        <f>SUM(C175:C183)</f>
        <v>0</v>
      </c>
      <c r="D184" s="138">
        <f>SUM(D175:D183)</f>
        <v>0</v>
      </c>
      <c r="E184" s="139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6"/>
      <c r="D190" s="66"/>
      <c r="E190" s="128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6"/>
      <c r="D191" s="66"/>
      <c r="E191" s="128">
        <f t="shared" si="7"/>
        <v>0</v>
      </c>
      <c r="F191" s="10"/>
    </row>
    <row r="192" spans="1:6" ht="12.75">
      <c r="A192" t="s">
        <v>257</v>
      </c>
      <c r="B192" s="10"/>
      <c r="C192" s="66"/>
      <c r="D192" s="66"/>
      <c r="E192" s="128">
        <f t="shared" si="7"/>
        <v>0</v>
      </c>
      <c r="F192" s="10"/>
    </row>
    <row r="193" spans="1:6" ht="12.75">
      <c r="A193" t="s">
        <v>258</v>
      </c>
      <c r="B193" s="10"/>
      <c r="C193" s="66"/>
      <c r="D193" s="66"/>
      <c r="E193" s="128">
        <f t="shared" si="7"/>
        <v>0</v>
      </c>
      <c r="F193" s="10"/>
    </row>
    <row r="194" spans="1:6" ht="12.75">
      <c r="A194" t="s">
        <v>259</v>
      </c>
      <c r="B194" s="10"/>
      <c r="C194" s="66"/>
      <c r="D194" s="66"/>
      <c r="E194" s="128">
        <f t="shared" si="7"/>
        <v>0</v>
      </c>
      <c r="F194" s="10"/>
    </row>
    <row r="195" spans="1:6" ht="12.75">
      <c r="A195" t="s">
        <v>260</v>
      </c>
      <c r="B195" s="10"/>
      <c r="C195" s="66"/>
      <c r="D195" s="66"/>
      <c r="E195" s="128">
        <f t="shared" si="7"/>
        <v>0</v>
      </c>
      <c r="F195" s="10"/>
    </row>
    <row r="196" spans="1:6" ht="12.75">
      <c r="A196" t="s">
        <v>261</v>
      </c>
      <c r="B196" s="10"/>
      <c r="C196" s="66"/>
      <c r="D196" s="66"/>
      <c r="E196" s="128">
        <f t="shared" si="7"/>
        <v>0</v>
      </c>
      <c r="F196" s="10"/>
    </row>
    <row r="197" spans="2:6" ht="12.75">
      <c r="B197" s="10"/>
      <c r="C197" s="66"/>
      <c r="D197" s="66"/>
      <c r="E197" s="123"/>
      <c r="F197" s="10"/>
    </row>
    <row r="198" spans="1:6" ht="12.75">
      <c r="A198" s="2" t="s">
        <v>262</v>
      </c>
      <c r="B198" s="10"/>
      <c r="C198" s="137">
        <f>SUM(C190:C197)</f>
        <v>0</v>
      </c>
      <c r="D198" s="138">
        <f>SUM(D190:D197)</f>
        <v>0</v>
      </c>
      <c r="E198" s="139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6"/>
      <c r="D201" s="66"/>
      <c r="E201" s="128">
        <f>+C201+D201</f>
        <v>0</v>
      </c>
      <c r="F201" s="10"/>
    </row>
    <row r="202" spans="1:6" ht="12.75">
      <c r="A202" t="s">
        <v>265</v>
      </c>
      <c r="B202" s="10"/>
      <c r="C202" s="66"/>
      <c r="D202" s="66"/>
      <c r="E202" s="128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6"/>
      <c r="D203" s="66"/>
      <c r="E203" s="128">
        <f t="shared" si="8"/>
        <v>0</v>
      </c>
      <c r="F203" s="10"/>
    </row>
    <row r="204" spans="1:6" ht="12.75">
      <c r="A204" t="s">
        <v>267</v>
      </c>
      <c r="B204" s="10"/>
      <c r="C204" s="66"/>
      <c r="D204" s="66"/>
      <c r="E204" s="128">
        <f t="shared" si="8"/>
        <v>0</v>
      </c>
      <c r="F204" s="10"/>
    </row>
    <row r="205" spans="1:6" ht="12.75">
      <c r="A205" t="s">
        <v>268</v>
      </c>
      <c r="B205" s="10"/>
      <c r="C205" s="66"/>
      <c r="D205" s="66"/>
      <c r="E205" s="128">
        <f t="shared" si="8"/>
        <v>0</v>
      </c>
      <c r="F205" s="10"/>
    </row>
    <row r="206" spans="1:6" ht="12.75">
      <c r="A206" t="s">
        <v>269</v>
      </c>
      <c r="B206" s="10"/>
      <c r="C206" s="66"/>
      <c r="D206" s="66"/>
      <c r="E206" s="128">
        <f t="shared" si="8"/>
        <v>0</v>
      </c>
      <c r="F206" s="10"/>
    </row>
    <row r="207" spans="1:6" ht="12.75">
      <c r="A207" t="s">
        <v>270</v>
      </c>
      <c r="B207" s="10"/>
      <c r="C207" s="66"/>
      <c r="D207" s="66"/>
      <c r="E207" s="128">
        <f t="shared" si="8"/>
        <v>0</v>
      </c>
      <c r="F207" s="10"/>
    </row>
    <row r="208" spans="1:6" ht="12.75">
      <c r="A208" t="s">
        <v>271</v>
      </c>
      <c r="B208" s="10"/>
      <c r="C208" s="66"/>
      <c r="D208" s="66"/>
      <c r="E208" s="128">
        <f t="shared" si="8"/>
        <v>0</v>
      </c>
      <c r="F208" s="10"/>
    </row>
    <row r="209" spans="1:5" ht="12.75">
      <c r="A209" t="s">
        <v>272</v>
      </c>
      <c r="B209" s="10"/>
      <c r="C209" s="66"/>
      <c r="D209" s="66"/>
      <c r="E209" s="128">
        <f t="shared" si="8"/>
        <v>0</v>
      </c>
    </row>
    <row r="210" spans="1:5" ht="12.75">
      <c r="A210" t="s">
        <v>273</v>
      </c>
      <c r="B210" s="10"/>
      <c r="C210" s="66">
        <v>1</v>
      </c>
      <c r="D210" s="66">
        <v>1</v>
      </c>
      <c r="E210" s="128">
        <f t="shared" si="8"/>
        <v>2</v>
      </c>
    </row>
    <row r="211" spans="2:5" ht="12.75">
      <c r="B211" s="10"/>
      <c r="C211" s="66"/>
      <c r="D211" s="66"/>
      <c r="E211" s="123"/>
    </row>
    <row r="212" spans="1:5" ht="12.75">
      <c r="A212" s="2" t="s">
        <v>274</v>
      </c>
      <c r="B212" s="10"/>
      <c r="C212" s="137">
        <f>SUM(C198:C211)</f>
        <v>1</v>
      </c>
      <c r="D212" s="138">
        <f>SUM(D198:D211)</f>
        <v>1</v>
      </c>
      <c r="E212" s="139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6"/>
      <c r="D215" s="66"/>
      <c r="E215" s="66"/>
      <c r="F215" s="10"/>
    </row>
    <row r="216" spans="1:6" ht="12.75">
      <c r="A216" t="s">
        <v>324</v>
      </c>
      <c r="B216" s="10"/>
      <c r="C216" s="66"/>
      <c r="D216" s="66"/>
      <c r="E216" s="66"/>
      <c r="F216" s="10"/>
    </row>
    <row r="217" spans="1:6" ht="12.75">
      <c r="A217" t="s">
        <v>276</v>
      </c>
      <c r="B217" s="10"/>
      <c r="C217" s="137">
        <f>(C184/C212)*C171</f>
        <v>0</v>
      </c>
      <c r="D217" s="137">
        <f>(D184/D212)*D171</f>
        <v>0</v>
      </c>
      <c r="E217" s="139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3">
        <f>+C171</f>
        <v>0</v>
      </c>
      <c r="D221" s="123">
        <f>+D171</f>
        <v>0</v>
      </c>
      <c r="E221" s="128">
        <f>+C221+D221</f>
        <v>0</v>
      </c>
      <c r="F221" s="10"/>
    </row>
    <row r="222" spans="1:6" ht="12.75">
      <c r="A222" s="4" t="s">
        <v>278</v>
      </c>
      <c r="B222" s="10"/>
      <c r="C222" s="123">
        <f>-C217</f>
        <v>0</v>
      </c>
      <c r="D222" s="123">
        <f>-D217</f>
        <v>0</v>
      </c>
      <c r="E222" s="128">
        <f>+C222+D222</f>
        <v>0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279</v>
      </c>
      <c r="B224" s="10"/>
      <c r="C224" s="137">
        <f>SUM(C221:C223)</f>
        <v>0</v>
      </c>
      <c r="D224" s="138">
        <f>SUM(D221:D223)</f>
        <v>0</v>
      </c>
      <c r="E224" s="139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3">
        <f>+C224</f>
        <v>0</v>
      </c>
      <c r="D228" s="123">
        <f>+D224</f>
        <v>0</v>
      </c>
      <c r="E228" s="128">
        <f>+C228+D228</f>
        <v>0</v>
      </c>
      <c r="F228" s="10" t="s">
        <v>192</v>
      </c>
    </row>
    <row r="229" spans="1:6" ht="12.75">
      <c r="A229" s="4"/>
      <c r="B229" s="10"/>
      <c r="C229" s="66"/>
      <c r="D229" s="66"/>
      <c r="E229" s="66"/>
      <c r="F229" s="10"/>
    </row>
    <row r="230" spans="1:6" ht="12.75">
      <c r="A230" s="4" t="s">
        <v>282</v>
      </c>
      <c r="B230" s="10"/>
      <c r="C230" s="66"/>
      <c r="D230" s="66"/>
      <c r="E230" s="128">
        <f>+C230+D230</f>
        <v>0</v>
      </c>
      <c r="F230" s="10" t="s">
        <v>195</v>
      </c>
    </row>
    <row r="231" spans="1:6" ht="13.5" thickBot="1">
      <c r="A231" s="4"/>
      <c r="B231" s="10"/>
      <c r="C231" s="66"/>
      <c r="D231" s="66"/>
      <c r="E231" s="66"/>
      <c r="F231" s="10"/>
    </row>
    <row r="232" spans="1:6" ht="13.5" thickBot="1">
      <c r="A232" s="4" t="s">
        <v>283</v>
      </c>
      <c r="B232" s="10"/>
      <c r="C232" s="143">
        <f>SUM(C228:C231)</f>
        <v>0</v>
      </c>
      <c r="D232" s="144">
        <f>SUM(D228:D231)</f>
        <v>0</v>
      </c>
      <c r="E232" s="145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6">
        <v>0.003</v>
      </c>
      <c r="D234" s="105">
        <f>C234</f>
        <v>0.003</v>
      </c>
      <c r="E234" s="108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8">
        <f>C236</f>
        <v>365</v>
      </c>
      <c r="E236" s="88">
        <f>C236</f>
        <v>365</v>
      </c>
      <c r="F236" s="10"/>
    </row>
    <row r="237" spans="1:6" ht="12.75">
      <c r="A237" s="4" t="s">
        <v>331</v>
      </c>
      <c r="B237" s="10"/>
      <c r="C237" s="90">
        <f>+C236/365</f>
        <v>1</v>
      </c>
      <c r="D237" s="90">
        <f>+D236/365</f>
        <v>1</v>
      </c>
      <c r="E237" s="90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>
        <f>+C232*C234*C237</f>
        <v>0</v>
      </c>
      <c r="D239" s="144">
        <f>+D232*D234*D237</f>
        <v>0</v>
      </c>
      <c r="E239" s="145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2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6"/>
      <c r="D248" s="66"/>
      <c r="E248" s="128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6"/>
      <c r="D249" s="66"/>
      <c r="E249" s="128">
        <f t="shared" si="9"/>
        <v>0</v>
      </c>
      <c r="F249" s="10"/>
    </row>
    <row r="250" spans="1:6" ht="12.75">
      <c r="A250" t="s">
        <v>289</v>
      </c>
      <c r="B250" s="10"/>
      <c r="C250" s="66"/>
      <c r="D250" s="66"/>
      <c r="E250" s="128">
        <f t="shared" si="9"/>
        <v>0</v>
      </c>
      <c r="F250" s="10"/>
    </row>
    <row r="251" spans="1:6" ht="12.75">
      <c r="A251" t="s">
        <v>290</v>
      </c>
      <c r="B251" s="10"/>
      <c r="C251" s="66"/>
      <c r="D251" s="66"/>
      <c r="E251" s="128">
        <f t="shared" si="9"/>
        <v>0</v>
      </c>
      <c r="F251" s="10"/>
    </row>
    <row r="252" spans="1:6" ht="12.75">
      <c r="A252" t="s">
        <v>291</v>
      </c>
      <c r="B252" s="10"/>
      <c r="C252" s="66"/>
      <c r="D252" s="66"/>
      <c r="E252" s="128">
        <f t="shared" si="9"/>
        <v>0</v>
      </c>
      <c r="F252" s="10"/>
    </row>
    <row r="253" spans="1:6" ht="12.75">
      <c r="A253" t="s">
        <v>292</v>
      </c>
      <c r="B253" s="10"/>
      <c r="C253" s="66"/>
      <c r="D253" s="66"/>
      <c r="E253" s="128">
        <f t="shared" si="9"/>
        <v>0</v>
      </c>
      <c r="F253" s="10"/>
    </row>
    <row r="254" spans="1:6" ht="12.75">
      <c r="A254" t="s">
        <v>293</v>
      </c>
      <c r="B254" s="10"/>
      <c r="C254" s="66"/>
      <c r="D254" s="66"/>
      <c r="E254" s="128">
        <f t="shared" si="9"/>
        <v>0</v>
      </c>
      <c r="F254" s="10"/>
    </row>
    <row r="255" spans="1:6" ht="12.75">
      <c r="A255" t="s">
        <v>294</v>
      </c>
      <c r="B255" s="10"/>
      <c r="C255" s="66"/>
      <c r="D255" s="66"/>
      <c r="E255" s="128">
        <f t="shared" si="9"/>
        <v>0</v>
      </c>
      <c r="F255" s="10"/>
    </row>
    <row r="256" spans="1:6" ht="12.75">
      <c r="A256" t="s">
        <v>295</v>
      </c>
      <c r="B256" s="10"/>
      <c r="C256" s="66"/>
      <c r="D256" s="66"/>
      <c r="E256" s="128">
        <f t="shared" si="9"/>
        <v>0</v>
      </c>
      <c r="F256" s="10"/>
    </row>
    <row r="257" spans="1:6" ht="12.75">
      <c r="A257" t="s">
        <v>296</v>
      </c>
      <c r="B257" s="10"/>
      <c r="C257" s="66"/>
      <c r="D257" s="66"/>
      <c r="E257" s="128">
        <f t="shared" si="9"/>
        <v>0</v>
      </c>
      <c r="F257" s="10"/>
    </row>
    <row r="258" spans="1:6" ht="12.75">
      <c r="A258" t="s">
        <v>297</v>
      </c>
      <c r="B258" s="10"/>
      <c r="C258" s="66"/>
      <c r="D258" s="66"/>
      <c r="E258" s="128">
        <f t="shared" si="9"/>
        <v>0</v>
      </c>
      <c r="F258" s="10"/>
    </row>
    <row r="259" spans="1:6" ht="12.75">
      <c r="A259" t="s">
        <v>298</v>
      </c>
      <c r="B259" s="10"/>
      <c r="C259" s="66"/>
      <c r="D259" s="66"/>
      <c r="E259" s="128">
        <f t="shared" si="9"/>
        <v>0</v>
      </c>
      <c r="F259" s="10"/>
    </row>
    <row r="260" spans="1:6" ht="12.75">
      <c r="A260" t="s">
        <v>299</v>
      </c>
      <c r="B260" s="10"/>
      <c r="C260" s="66"/>
      <c r="D260" s="66"/>
      <c r="E260" s="128">
        <f t="shared" si="9"/>
        <v>0</v>
      </c>
      <c r="F260" s="10"/>
    </row>
    <row r="261" spans="1:6" ht="12.75">
      <c r="A261" t="s">
        <v>300</v>
      </c>
      <c r="B261" s="10"/>
      <c r="C261" s="66"/>
      <c r="D261" s="66"/>
      <c r="E261" s="128">
        <f t="shared" si="9"/>
        <v>0</v>
      </c>
      <c r="F261" s="10"/>
    </row>
    <row r="262" spans="2:6" ht="12.75">
      <c r="B262" s="10"/>
      <c r="C262" s="66"/>
      <c r="D262" s="66"/>
      <c r="E262" s="66"/>
      <c r="F262" s="10"/>
    </row>
    <row r="263" spans="1:6" ht="12.75">
      <c r="A263" t="s">
        <v>0</v>
      </c>
      <c r="B263" s="10"/>
      <c r="C263" s="137">
        <f>SUM(C248:C262)</f>
        <v>0</v>
      </c>
      <c r="D263" s="138">
        <f>SUM(D248:D262)</f>
        <v>0</v>
      </c>
      <c r="E263" s="139">
        <f>SUM(E248:E262)</f>
        <v>0</v>
      </c>
      <c r="F263" s="10"/>
    </row>
    <row r="264" spans="2:6" ht="12.75">
      <c r="B264" s="10"/>
      <c r="C264" s="66"/>
      <c r="D264" s="66"/>
      <c r="E264" s="66"/>
      <c r="F264" s="10"/>
    </row>
    <row r="265" spans="1:6" ht="12.75">
      <c r="A265" t="s">
        <v>301</v>
      </c>
      <c r="B265" s="10"/>
      <c r="C265" s="66"/>
      <c r="D265" s="66"/>
      <c r="E265" s="66"/>
      <c r="F265" s="10"/>
    </row>
    <row r="266" spans="1:6" ht="12.75">
      <c r="A266" t="s">
        <v>302</v>
      </c>
      <c r="B266" s="10"/>
      <c r="C266" s="66"/>
      <c r="D266" s="66"/>
      <c r="E266" s="128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6"/>
      <c r="D267" s="66"/>
      <c r="E267" s="128">
        <f t="shared" si="10"/>
        <v>0</v>
      </c>
      <c r="F267" s="10"/>
    </row>
    <row r="268" spans="1:6" ht="12.75">
      <c r="A268" t="s">
        <v>304</v>
      </c>
      <c r="B268" s="10"/>
      <c r="C268" s="66"/>
      <c r="D268" s="66"/>
      <c r="E268" s="128">
        <f t="shared" si="10"/>
        <v>0</v>
      </c>
      <c r="F268" s="10"/>
    </row>
    <row r="269" spans="1:6" ht="12.75">
      <c r="A269" t="s">
        <v>305</v>
      </c>
      <c r="B269" s="10"/>
      <c r="C269" s="66"/>
      <c r="D269" s="66"/>
      <c r="E269" s="128">
        <f t="shared" si="10"/>
        <v>0</v>
      </c>
      <c r="F269" s="10"/>
    </row>
    <row r="270" spans="1:6" ht="12.75">
      <c r="A270" t="s">
        <v>306</v>
      </c>
      <c r="B270" s="10"/>
      <c r="C270" s="66"/>
      <c r="D270" s="66"/>
      <c r="E270" s="128">
        <f t="shared" si="10"/>
        <v>0</v>
      </c>
      <c r="F270" s="10"/>
    </row>
    <row r="271" spans="1:6" ht="12.75">
      <c r="A271" t="s">
        <v>307</v>
      </c>
      <c r="B271" s="10"/>
      <c r="C271" s="66"/>
      <c r="D271" s="66"/>
      <c r="E271" s="128">
        <f t="shared" si="10"/>
        <v>0</v>
      </c>
      <c r="F271" s="10"/>
    </row>
    <row r="272" spans="1:6" ht="12.75">
      <c r="A272" t="s">
        <v>308</v>
      </c>
      <c r="B272" s="10"/>
      <c r="C272" s="66"/>
      <c r="D272" s="66"/>
      <c r="E272" s="128">
        <f t="shared" si="10"/>
        <v>0</v>
      </c>
      <c r="F272" s="10"/>
    </row>
    <row r="273" spans="2:6" ht="12.75">
      <c r="B273" s="10"/>
      <c r="C273" s="66"/>
      <c r="D273" s="66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6"/>
      <c r="D275" s="66"/>
      <c r="E275" s="66"/>
      <c r="F275" s="10"/>
    </row>
    <row r="276" spans="1:6" ht="13.5" thickBot="1">
      <c r="A276" s="2" t="s">
        <v>2</v>
      </c>
      <c r="B276" s="10"/>
      <c r="C276" s="143">
        <f>+C263+C274</f>
        <v>0</v>
      </c>
      <c r="D276" s="144">
        <f>+D263+D274</f>
        <v>0</v>
      </c>
      <c r="E276" s="145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6"/>
      <c r="D280" s="66"/>
      <c r="E280" s="128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6"/>
      <c r="D281" s="66"/>
      <c r="E281" s="128">
        <f t="shared" si="11"/>
        <v>0</v>
      </c>
      <c r="F281" s="10"/>
    </row>
    <row r="282" spans="1:6" ht="12.75">
      <c r="A282" s="4" t="s">
        <v>313</v>
      </c>
      <c r="B282" s="10"/>
      <c r="C282" s="66"/>
      <c r="D282" s="66"/>
      <c r="E282" s="128">
        <f t="shared" si="11"/>
        <v>0</v>
      </c>
      <c r="F282" s="10"/>
    </row>
    <row r="283" spans="1:6" ht="12.75">
      <c r="A283" s="4" t="s">
        <v>314</v>
      </c>
      <c r="B283" s="10"/>
      <c r="C283" s="66"/>
      <c r="D283" s="66"/>
      <c r="E283" s="128">
        <f t="shared" si="11"/>
        <v>0</v>
      </c>
      <c r="F283" s="10"/>
    </row>
    <row r="284" spans="1:6" ht="12.75">
      <c r="A284" s="4" t="s">
        <v>315</v>
      </c>
      <c r="B284" s="10"/>
      <c r="C284" s="66"/>
      <c r="D284" s="66"/>
      <c r="E284" s="128">
        <f t="shared" si="11"/>
        <v>0</v>
      </c>
      <c r="F284" s="10"/>
    </row>
    <row r="285" spans="1:6" ht="12.75">
      <c r="A285" s="4" t="s">
        <v>316</v>
      </c>
      <c r="B285" s="10"/>
      <c r="C285" s="66"/>
      <c r="D285" s="66"/>
      <c r="E285" s="128">
        <f t="shared" si="11"/>
        <v>0</v>
      </c>
      <c r="F285" s="10"/>
    </row>
    <row r="286" spans="1:6" ht="12.75">
      <c r="A286" s="4" t="s">
        <v>317</v>
      </c>
      <c r="B286" s="10"/>
      <c r="C286" s="66"/>
      <c r="D286" s="66"/>
      <c r="E286" s="128">
        <f t="shared" si="11"/>
        <v>0</v>
      </c>
      <c r="F286" s="10"/>
    </row>
    <row r="287" spans="1:6" ht="12.75">
      <c r="A287" s="4" t="s">
        <v>318</v>
      </c>
      <c r="B287" s="10"/>
      <c r="C287" s="66"/>
      <c r="D287" s="66"/>
      <c r="E287" s="128">
        <f t="shared" si="11"/>
        <v>0</v>
      </c>
      <c r="F287" s="10"/>
    </row>
    <row r="288" spans="1:6" ht="12.75">
      <c r="A288" s="4" t="s">
        <v>319</v>
      </c>
      <c r="B288" s="10"/>
      <c r="C288" s="66"/>
      <c r="D288" s="66"/>
      <c r="E288" s="128">
        <f t="shared" si="11"/>
        <v>0</v>
      </c>
      <c r="F288" s="10"/>
    </row>
    <row r="289" spans="1:6" ht="12.75">
      <c r="A289" s="4"/>
      <c r="B289" s="10"/>
      <c r="C289" s="66"/>
      <c r="D289" s="66"/>
      <c r="E289" s="123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0</v>
      </c>
      <c r="D295" s="123">
        <f>+D276</f>
        <v>0</v>
      </c>
      <c r="E295" s="128">
        <f>+C295+D295</f>
        <v>0</v>
      </c>
      <c r="F295" s="10"/>
    </row>
    <row r="296" spans="1:6" ht="12.75">
      <c r="A296" s="4"/>
      <c r="B296" s="10"/>
      <c r="C296" s="66"/>
      <c r="D296" s="66"/>
      <c r="E296" s="66"/>
      <c r="F296" s="10"/>
    </row>
    <row r="297" spans="1:6" ht="12.75">
      <c r="A297" s="4" t="s">
        <v>8</v>
      </c>
      <c r="B297" s="10"/>
      <c r="C297" s="123">
        <f>+C290</f>
        <v>0</v>
      </c>
      <c r="D297" s="123">
        <f>+D290</f>
        <v>0</v>
      </c>
      <c r="E297" s="128">
        <f>+C297+D297</f>
        <v>0</v>
      </c>
      <c r="F297" s="10"/>
    </row>
    <row r="298" spans="1:6" ht="12.75">
      <c r="A298" s="4"/>
      <c r="B298" s="10"/>
      <c r="C298" s="66"/>
      <c r="D298" s="66"/>
      <c r="E298" s="66"/>
      <c r="F298" s="10"/>
    </row>
    <row r="299" spans="1:6" ht="12.75">
      <c r="A299" s="4" t="s">
        <v>9</v>
      </c>
      <c r="B299" s="10"/>
      <c r="C299" s="137">
        <f>SUM(C295:C298)</f>
        <v>0</v>
      </c>
      <c r="D299" s="138">
        <f>SUM(D295:D298)</f>
        <v>0</v>
      </c>
      <c r="E299" s="139">
        <f>SUM(E295:E298)</f>
        <v>0</v>
      </c>
      <c r="F299" s="10" t="s">
        <v>201</v>
      </c>
    </row>
    <row r="300" spans="1:6" ht="12.75">
      <c r="A300" s="4"/>
      <c r="B300" s="10"/>
      <c r="C300" s="66"/>
      <c r="D300" s="66"/>
      <c r="E300" s="66"/>
      <c r="F300" s="10"/>
    </row>
    <row r="301" spans="1:6" ht="12.75">
      <c r="A301" s="4" t="s">
        <v>321</v>
      </c>
      <c r="B301" s="10"/>
      <c r="C301" s="66"/>
      <c r="D301" s="66"/>
      <c r="E301" s="128">
        <f>+C301+D301</f>
        <v>0</v>
      </c>
      <c r="F301" s="10" t="s">
        <v>204</v>
      </c>
    </row>
    <row r="302" spans="1:6" ht="13.5" thickBot="1">
      <c r="A302" s="4"/>
      <c r="B302" s="10"/>
      <c r="C302" s="66"/>
      <c r="D302" s="66"/>
      <c r="E302" s="66"/>
      <c r="F302" s="10"/>
    </row>
    <row r="303" spans="1:6" ht="13.5" thickBot="1">
      <c r="A303" s="2" t="s">
        <v>3</v>
      </c>
      <c r="B303" s="10"/>
      <c r="C303" s="143">
        <f>+C299+C301</f>
        <v>0</v>
      </c>
      <c r="D303" s="144">
        <f>+D299+D301</f>
        <v>0</v>
      </c>
      <c r="E303" s="145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7">
        <v>0.00225</v>
      </c>
      <c r="D305" s="106">
        <f>C305</f>
        <v>0.00225</v>
      </c>
      <c r="E305" s="107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8">
        <f>C307</f>
        <v>365</v>
      </c>
      <c r="E307" s="88">
        <f>C307</f>
        <v>365</v>
      </c>
      <c r="F307" s="10"/>
    </row>
    <row r="308" spans="1:6" ht="12.75">
      <c r="A308" s="4" t="s">
        <v>331</v>
      </c>
      <c r="B308" s="10"/>
      <c r="C308" s="90">
        <f>+C307/365</f>
        <v>1</v>
      </c>
      <c r="D308" s="90">
        <f>+D307/365</f>
        <v>1</v>
      </c>
      <c r="E308" s="90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3">
        <f>+C303*C305*C308</f>
        <v>0</v>
      </c>
      <c r="D310" s="144">
        <f>+D303*D305*D308</f>
        <v>0</v>
      </c>
      <c r="E310" s="145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6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3">
        <f>+C138*C312</f>
        <v>0</v>
      </c>
      <c r="D314" s="123">
        <f>+D138*D312</f>
        <v>0</v>
      </c>
      <c r="E314" s="123">
        <f>+E138*E312</f>
        <v>0</v>
      </c>
      <c r="F314" s="10"/>
    </row>
    <row r="315" spans="2:6" ht="13.5" thickBot="1">
      <c r="B315" s="10"/>
      <c r="C315" s="66"/>
      <c r="D315" s="66"/>
      <c r="E315" s="66"/>
      <c r="F315" s="10"/>
    </row>
    <row r="316" spans="1:6" ht="14.25" thickBot="1" thickTop="1">
      <c r="A316" s="2" t="s">
        <v>340</v>
      </c>
      <c r="B316" s="10"/>
      <c r="C316" s="140">
        <f>+C310-C314</f>
        <v>0</v>
      </c>
      <c r="D316" s="141">
        <f>+D310-D314</f>
        <v>0</v>
      </c>
      <c r="E316" s="142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2002-02-24T19:37:55Z</cp:lastPrinted>
  <dcterms:created xsi:type="dcterms:W3CDTF">2001-11-07T16:15:53Z</dcterms:created>
  <dcterms:modified xsi:type="dcterms:W3CDTF">2011-12-05T02:20:48Z</dcterms:modified>
  <cp:category/>
  <cp:version/>
  <cp:contentType/>
  <cp:contentStatus/>
</cp:coreProperties>
</file>