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400" windowHeight="5985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<sst xmlns="http://schemas.openxmlformats.org/spreadsheetml/2006/main" count="274" uniqueCount="195">
  <si>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</si>
  <si>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</si>
  <si>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</si>
  <si>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</si>
  <si>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</si>
  <si>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</si>
  <si>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</si>
  <si>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</si>
  <si>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</si>
  <si>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</si>
  <si>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</si>
  <si>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</si>
  <si>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</si>
  <si>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</si>
  <si>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</si>
  <si>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</si>
  <si>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</si>
  <si>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</si>
  <si>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</si>
  <si>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</si>
  <si>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</si>
  <si>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</si>
  <si>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</si>
  <si>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</si>
  <si>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</si>
  <si>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</si>
  <si>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</si>
  <si>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</si>
  <si>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</si>
  <si>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</si>
  <si>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</si>
  <si>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</si>
  <si>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</si>
  <si>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</si>
  <si>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</si>
  <si>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</si>
  <si>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</si>
  <si>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</si>
  <si>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</si>
  <si>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</si>
  <si>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</si>
  <si>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</si>
  <si>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</si>
  <si>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</si>
  <si>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</si>
  <si>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</si>
  <si>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</si>
  <si>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</si>
  <si>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</si>
  <si>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</si>
  <si>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</si>
  <si>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</si>
  <si>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</si>
  <si>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</si>
  <si>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</si>
  <si>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</si>
  <si>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</si>
  <si>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</si>
  <si>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</si>
  <si>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</si>
  <si>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</si>
  <si>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</si>
  <si>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</si>
  <si>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</si>
  <si>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</si>
  <si>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</si>
  <si>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</si>
  <si>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</si>
  <si>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</si>
  <si>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</si>
  <si>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</si>
  <si>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</si>
  <si>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</si>
  <si>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</si>
  <si>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</si>
  <si>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</si>
  <si>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</si>
  <si>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</si>
  <si>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</si>
  <si>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</si>
  <si>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</si>
  <si>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</si>
  <si>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</si>
  <si>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</si>
  <si>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</si>
  <si>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</si>
  <si>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</si>
  <si>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</si>
  <si>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</si>
  <si>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</si>
  <si>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</si>
  <si>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</si>
  <si>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</si>
  <si>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</si>
  <si>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</si>
  <si>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</si>
  <si>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</si>
  <si>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</si>
  <si>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</si>
  <si>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</si>
  <si>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</si>
  <si>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</si>
  <si>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</si>
  <si>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</si>
  <si>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</si>
  <si>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</si>
  <si>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</si>
  <si>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</si>
  <si>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</si>
  <si>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</si>
  <si>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</si>
  <si>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</si>
  <si>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</si>
  <si>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</si>
  <si>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</si>
  <si>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</si>
  <si>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</si>
  <si>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</si>
  <si>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</si>
  <si>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</si>
  <si>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</si>
  <si>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</si>
  <si>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</si>
  <si>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</si>
  <si>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</si>
  <si>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</si>
  <si>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</si>
  <si>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</si>
  <si>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</si>
  <si>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</si>
  <si>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</si>
  <si>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</si>
  <si>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</si>
  <si>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</si>
  <si>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</si>
  <si>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</si>
  <si>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</si>
  <si>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</si>
  <si>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</si>
  <si>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</si>
  <si>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</si>
  <si>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</si>
  <si>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</si>
  <si>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</si>
  <si>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</si>
  <si>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</si>
  <si>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</si>
  <si>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</si>
  <si>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</si>
  <si>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</si>
  <si>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</si>
  <si>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</si>
  <si>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</si>
  <si>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</si>
  <si>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</si>
  <si>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</si>
  <si>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</si>
  <si>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</si>
  <si>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</si>
  <si>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</si>
  <si>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</si>
  <si>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</si>
  <si>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</si>
  <si>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</si>
  <si>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</si>
  <si>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</si>
  <si>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</si>
  <si>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</si>
  <si>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</si>
  <si>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</si>
  <si>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</si>
  <si>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</si>
  <si>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</si>
  <si>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</si>
  <si>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</si>
  <si>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</si>
  <si>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</si>
  <si>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</si>
  <si>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</si>
  <si>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</si>
  <si>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</si>
  <si>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</si>
  <si>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</si>
  <si>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</si>
  <si>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</si>
  <si>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</si>
  <si>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</si>
  <si>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</si>
  <si>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Dec-31-2005</t>
  </si>
  <si>
    <t>N/A</t>
  </si>
  <si>
    <t>No</t>
  </si>
  <si>
    <t>Brant County Power Inc.</t>
  </si>
  <si>
    <t>RP-2005-0013</t>
  </si>
  <si>
    <t>EB-2005-0009</t>
  </si>
  <si>
    <t>January 1, 2005 to December 31, 2005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</si>
</sst>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1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7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8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0" fontId="0" fillId="43" borderId="40" xfId="0" applyNumberFormat="1" applyFill="1" applyBorder="1" applyAlignment="1" applyProtection="1" quotePrefix="1">
      <alignment vertical="top"/>
      <protection/>
    </xf>
    <xf numFmtId="176" fontId="0" fillId="43" borderId="69" xfId="0" applyNumberFormat="1" applyFill="1" applyBorder="1" applyAlignment="1" applyProtection="1">
      <alignment vertical="top"/>
      <protection locked="0"/>
    </xf>
    <xf numFmtId="176" fontId="0" fillId="43" borderId="40" xfId="0" applyNumberFormat="1" applyFill="1" applyBorder="1" applyAlignment="1" applyProtection="1">
      <alignment vertical="top"/>
      <protection locked="0"/>
    </xf>
    <xf numFmtId="166" fontId="3" fillId="37" borderId="41" xfId="44" applyFont="1" applyFill="1" applyBorder="1" applyAlignment="1" applyProtection="1">
      <alignment vertical="center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4" borderId="37" xfId="0" applyFont="1" applyFill="1" applyBorder="1" applyAlignment="1" applyProtection="1">
      <alignment horizontal="center" vertical="top" wrapText="1"/>
      <protection/>
    </xf>
    <xf numFmtId="0" fontId="3" fillId="44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4" borderId="42" xfId="0" applyFont="1" applyFill="1" applyBorder="1" applyAlignment="1" applyProtection="1">
      <alignment horizontal="center" vertical="top" wrapText="1"/>
      <protection/>
    </xf>
    <xf numFmtId="0" fontId="3" fillId="44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5" borderId="25" xfId="0" applyFont="1" applyFill="1" applyBorder="1" applyAlignment="1" applyProtection="1">
      <alignment horizontal="center" vertical="top" wrapText="1"/>
      <protection/>
    </xf>
    <xf numFmtId="0" fontId="3" fillId="45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8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61">
      <selection activeCell="A3" sqref="A3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7" t="s">
        <v>178</v>
      </c>
      <c r="B1" s="428"/>
      <c r="C1" s="428"/>
      <c r="D1" s="428"/>
      <c r="E1" s="428"/>
      <c r="F1" s="152"/>
      <c r="G1" s="201" t="s">
        <v>186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4" t="s">
        <v>191</v>
      </c>
      <c r="D3" s="425"/>
      <c r="E3" s="425"/>
      <c r="F3" s="425"/>
      <c r="G3" s="426"/>
      <c r="H3" s="11"/>
      <c r="I3" s="11"/>
    </row>
    <row r="4" spans="1:9" ht="13.5" thickBot="1">
      <c r="A4" s="101" t="s">
        <v>175</v>
      </c>
      <c r="B4" s="153"/>
      <c r="C4" s="401" t="s">
        <v>192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2" t="s">
        <v>193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4" t="s">
        <v>194</v>
      </c>
      <c r="D6" s="425"/>
      <c r="E6" s="425"/>
      <c r="F6" s="425"/>
      <c r="G6" s="426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6" t="s">
        <v>134</v>
      </c>
      <c r="B8" s="181"/>
      <c r="C8" s="391">
        <v>365</v>
      </c>
      <c r="D8" s="407"/>
      <c r="E8" s="408"/>
      <c r="F8" s="408"/>
      <c r="G8" s="409"/>
      <c r="H8" s="11"/>
      <c r="I8" s="11"/>
    </row>
    <row r="9" spans="1:17" ht="12.75">
      <c r="A9" s="155"/>
      <c r="B9" s="405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190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1" t="s">
        <v>189</v>
      </c>
      <c r="D16" s="442"/>
      <c r="E16" s="442"/>
      <c r="F16" s="442"/>
      <c r="G16" s="443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391" t="s">
        <v>188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3" t="s">
        <v>41</v>
      </c>
      <c r="B20" s="434"/>
      <c r="C20" s="434"/>
      <c r="D20" s="434"/>
      <c r="E20" s="435"/>
      <c r="F20" s="435"/>
      <c r="G20" s="436"/>
    </row>
    <row r="21" spans="1:7" ht="12.75">
      <c r="A21" s="437" t="s">
        <v>176</v>
      </c>
      <c r="B21" s="438"/>
      <c r="C21" s="438"/>
      <c r="D21" s="438"/>
      <c r="E21" s="439"/>
      <c r="F21" s="439"/>
      <c r="G21" s="440"/>
    </row>
    <row r="22" spans="1:7" ht="12.75">
      <c r="A22" s="437" t="s">
        <v>42</v>
      </c>
      <c r="B22" s="438"/>
      <c r="C22" s="438"/>
      <c r="D22" s="438"/>
      <c r="E22" s="439"/>
      <c r="F22" s="439"/>
      <c r="G22" s="440"/>
    </row>
    <row r="23" spans="1:7" ht="13.5" thickBot="1">
      <c r="A23" s="429"/>
      <c r="B23" s="430"/>
      <c r="C23" s="430"/>
      <c r="D23" s="430"/>
      <c r="E23" s="431"/>
      <c r="F23" s="431"/>
      <c r="G23" s="432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12710037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174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1088614.6690500001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144208</v>
      </c>
      <c r="D38" s="332"/>
      <c r="E38" s="169"/>
      <c r="F38" s="169"/>
      <c r="G38" s="343">
        <f>C38</f>
        <v>144208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161</v>
      </c>
      <c r="B40" s="153"/>
      <c r="C40" s="204">
        <f>C36-C38</f>
        <v>944406.6690500001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2" t="s">
        <v>164</v>
      </c>
      <c r="D41" s="171"/>
      <c r="E41" s="420" t="s">
        <v>163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3"/>
      <c r="D42" s="171"/>
      <c r="E42" s="421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314802.2230166667</v>
      </c>
      <c r="D43" s="171"/>
      <c r="E43" s="387">
        <v>314802</v>
      </c>
      <c r="F43" s="169"/>
      <c r="G43" s="345">
        <f>IF(ISBLANK($E$43),$C$43,$E$43)</f>
        <v>314802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314802.2230166667</v>
      </c>
      <c r="D44" s="171"/>
      <c r="E44" s="387">
        <v>314802</v>
      </c>
      <c r="F44" s="169"/>
      <c r="G44" s="345">
        <f>IF(ISBLANK($E$44),$C$44,$E$44)</f>
        <v>314802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314802.2230166667</v>
      </c>
      <c r="D45" s="325"/>
      <c r="E45" s="387">
        <v>314802</v>
      </c>
      <c r="F45" s="169"/>
      <c r="G45" s="345">
        <f>IF(ISBLANK($E$45),$C$45,$E$45)</f>
        <v>314802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63296</v>
      </c>
      <c r="D47" s="334"/>
      <c r="E47" s="169"/>
      <c r="F47" s="169"/>
      <c r="G47" s="345">
        <f>$C$47</f>
        <v>63296</v>
      </c>
      <c r="H47" s="335"/>
      <c r="I47" s="170"/>
      <c r="K47" s="161"/>
      <c r="L47" s="161"/>
    </row>
    <row r="48" spans="1:12" ht="35.25" customHeight="1" thickBot="1">
      <c r="A48" s="385" t="s">
        <v>184</v>
      </c>
      <c r="B48" s="153"/>
      <c r="C48" s="414">
        <f>'C&amp;DM TAX FORECAST'!$C$16</f>
        <v>0.43519418555155304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1151910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6355018.5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627875.8278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6355018.5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460738.84124999994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69" activePane="bottomLeft" state="frozen"/>
      <selection pane="topLeft" activeCell="E64" sqref="E64"/>
      <selection pane="bottomLeft" activeCell="C95" sqref="C95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6" t="s">
        <v>79</v>
      </c>
      <c r="C1" s="444" t="s">
        <v>177</v>
      </c>
      <c r="D1" s="449" t="s">
        <v>157</v>
      </c>
      <c r="E1" s="450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1" t="s">
        <v>35</v>
      </c>
      <c r="B2" s="447"/>
      <c r="C2" s="445"/>
      <c r="D2" s="451"/>
      <c r="E2" s="452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2"/>
      <c r="B3" s="447"/>
      <c r="C3" s="445"/>
      <c r="D3" s="451"/>
      <c r="E3" s="452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Brant County Power Inc.</v>
      </c>
      <c r="B4" s="447"/>
      <c r="C4" s="445"/>
      <c r="D4" s="451"/>
      <c r="E4" s="452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January 1, 2005 to December 31, 2005</v>
      </c>
      <c r="B5" s="447"/>
      <c r="C5" s="445"/>
      <c r="D5" s="451"/>
      <c r="E5" s="452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7"/>
      <c r="C6" s="445"/>
      <c r="D6" s="451"/>
      <c r="E6" s="452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8"/>
      <c r="C7" s="222" t="s">
        <v>11</v>
      </c>
      <c r="D7" s="453"/>
      <c r="E7" s="454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1151910</v>
      </c>
      <c r="D15" s="455"/>
      <c r="E15" s="456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5"/>
      <c r="E16" s="456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5"/>
      <c r="E17" s="456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5"/>
      <c r="E18" s="456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5"/>
      <c r="E19" s="456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658100</v>
      </c>
      <c r="D20" s="455"/>
      <c r="E20" s="456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5"/>
      <c r="E21" s="456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5"/>
      <c r="E22" s="456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5"/>
      <c r="E23" s="456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418">
        <v>0</v>
      </c>
      <c r="D24" s="455"/>
      <c r="E24" s="456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5"/>
      <c r="E25" s="456"/>
      <c r="F25" s="303"/>
      <c r="G25" s="233"/>
      <c r="H25" s="234"/>
      <c r="I25" s="123"/>
      <c r="J25" s="171"/>
      <c r="K25" s="124"/>
    </row>
    <row r="26" spans="1:11" ht="12.75">
      <c r="A26" s="203" t="s">
        <v>159</v>
      </c>
      <c r="B26" s="63">
        <v>6</v>
      </c>
      <c r="C26" s="195">
        <v>0</v>
      </c>
      <c r="D26" s="455"/>
      <c r="E26" s="456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5"/>
      <c r="E27" s="456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160</v>
      </c>
      <c r="B28" s="63">
        <v>6</v>
      </c>
      <c r="C28" s="195">
        <v>0</v>
      </c>
      <c r="D28" s="455"/>
      <c r="E28" s="456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5"/>
      <c r="E29" s="456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5"/>
      <c r="E30" s="456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5"/>
      <c r="E31" s="456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679578</v>
      </c>
      <c r="D32" s="455"/>
      <c r="E32" s="456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5"/>
      <c r="E33" s="456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5"/>
      <c r="E34" s="456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417">
        <v>0</v>
      </c>
      <c r="D35" s="455"/>
      <c r="E35" s="456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158</v>
      </c>
      <c r="B36" s="57">
        <v>11</v>
      </c>
      <c r="C36" s="400">
        <f>REGINFO!C59</f>
        <v>460738.84124999994</v>
      </c>
      <c r="D36" s="455"/>
      <c r="E36" s="456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399">
        <f>C22</f>
        <v>0</v>
      </c>
      <c r="D37" s="455"/>
      <c r="E37" s="456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5"/>
      <c r="E38" s="456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5"/>
      <c r="E39" s="456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5"/>
      <c r="E40" s="456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5"/>
      <c r="E41" s="456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5"/>
      <c r="E42" s="456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5"/>
      <c r="E43" s="456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5" t="s">
        <v>187</v>
      </c>
      <c r="B44" s="63">
        <v>12</v>
      </c>
      <c r="C44" s="413">
        <f>'C&amp;DM TAX FORECAST'!$B$18</f>
        <v>177802</v>
      </c>
      <c r="D44" s="455"/>
      <c r="E44" s="456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>
        <v>1151910</v>
      </c>
      <c r="B45" s="63">
        <v>12</v>
      </c>
      <c r="C45" s="195">
        <v>0</v>
      </c>
      <c r="D45" s="455"/>
      <c r="E45" s="456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152</v>
      </c>
      <c r="B46" s="63">
        <v>12</v>
      </c>
      <c r="C46" s="195">
        <v>0</v>
      </c>
      <c r="D46" s="455"/>
      <c r="E46" s="456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5"/>
      <c r="E47" s="456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181</v>
      </c>
      <c r="B48" s="65"/>
      <c r="C48" s="190">
        <f>C15+SUM(C20:C29)-SUM(C32:C46)</f>
        <v>491891.15874999994</v>
      </c>
      <c r="D48" s="455"/>
      <c r="E48" s="456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5"/>
      <c r="E49" s="456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5"/>
      <c r="E50" s="456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0.275</v>
      </c>
      <c r="D51" s="455"/>
      <c r="E51" s="456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0.275</v>
      </c>
    </row>
    <row r="52" spans="1:11" ht="12.75">
      <c r="A52" s="64"/>
      <c r="B52" s="63"/>
      <c r="C52" s="196"/>
      <c r="D52" s="455"/>
      <c r="E52" s="456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135270.06865625</v>
      </c>
      <c r="D53" s="455"/>
      <c r="E53" s="456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5"/>
      <c r="E54" s="456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5"/>
      <c r="E55" s="456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5"/>
      <c r="E56" s="456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5"/>
      <c r="E57" s="456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155</v>
      </c>
      <c r="B58" s="105"/>
      <c r="C58" s="194">
        <f>+C53-C56</f>
        <v>135270.06865625</v>
      </c>
      <c r="D58" s="457"/>
      <c r="E58" s="458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5"/>
      <c r="E59" s="456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5"/>
      <c r="E60" s="456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9"/>
      <c r="E61" s="460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5"/>
      <c r="E62" s="456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5"/>
      <c r="E63" s="456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5"/>
      <c r="E64" s="456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5"/>
      <c r="E65" s="456"/>
      <c r="F65" s="306"/>
      <c r="G65" s="186"/>
      <c r="H65" s="48"/>
      <c r="I65" s="83"/>
      <c r="J65" s="84"/>
      <c r="K65" s="85"/>
    </row>
    <row r="66" spans="1:11" ht="12.75">
      <c r="A66" s="58" t="s">
        <v>154</v>
      </c>
      <c r="B66" s="59">
        <v>15</v>
      </c>
      <c r="C66" s="193">
        <f>Ratebase</f>
        <v>12710037</v>
      </c>
      <c r="D66" s="455"/>
      <c r="E66" s="456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5"/>
      <c r="E67" s="456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5210037</v>
      </c>
      <c r="D68" s="455"/>
      <c r="E68" s="456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5"/>
      <c r="E69" s="456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5"/>
      <c r="E70" s="456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5"/>
      <c r="E71" s="456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C68*C70</f>
        <v>15630.111</v>
      </c>
      <c r="D72" s="457"/>
      <c r="E72" s="458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5"/>
      <c r="E73" s="456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5"/>
      <c r="E74" s="456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12710037</v>
      </c>
      <c r="D75" s="455"/>
      <c r="E75" s="456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5"/>
      <c r="E76" s="456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5"/>
      <c r="E77" s="456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5"/>
      <c r="E78" s="456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179</v>
      </c>
      <c r="B79" s="59">
        <v>20</v>
      </c>
      <c r="C79" s="197">
        <f>TAXRATES!D12</f>
        <v>0.00175</v>
      </c>
      <c r="D79" s="455"/>
      <c r="E79" s="456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5"/>
      <c r="E80" s="456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5"/>
      <c r="E81" s="456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5"/>
      <c r="E82" s="456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5"/>
      <c r="E83" s="456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7"/>
      <c r="E84" s="458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5"/>
      <c r="E85" s="456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2"/>
      <c r="D86" s="455"/>
      <c r="E86" s="456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5"/>
      <c r="E87" s="456"/>
      <c r="F87" s="306"/>
      <c r="G87" s="186"/>
      <c r="H87" s="48"/>
      <c r="I87" s="252"/>
      <c r="J87" s="84"/>
      <c r="K87" s="92"/>
    </row>
    <row r="88" spans="1:11" ht="12.75">
      <c r="A88" s="58" t="s">
        <v>162</v>
      </c>
      <c r="B88" s="59"/>
      <c r="C88" s="416">
        <f>IF(C15=0,TAXRATES!F10,IF($C$48&gt;TAXRATES!$E$9,TAXRATES!$F$10,IF(AND($C$48&gt;TAXRATES!$D$9,$C$48&lt;=TAXRATES!E9),TAXRATES!$E$10,TAXRATES!$D$10)))</f>
        <v>0.275</v>
      </c>
      <c r="D88" s="455"/>
      <c r="E88" s="456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5"/>
      <c r="E89" s="456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186579.40504310344</v>
      </c>
      <c r="D90" s="455"/>
      <c r="E90" s="456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5"/>
      <c r="E91" s="456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15630.111</v>
      </c>
      <c r="D92" s="455"/>
      <c r="E92" s="456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5"/>
      <c r="E93" s="456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5"/>
      <c r="E94" s="456"/>
      <c r="F94" s="306"/>
      <c r="G94" s="186"/>
      <c r="H94" s="48"/>
      <c r="I94" s="83"/>
      <c r="J94" s="84"/>
      <c r="K94" s="85"/>
    </row>
    <row r="95" spans="1:11" s="239" customFormat="1" ht="26.25" thickBot="1">
      <c r="A95" s="410" t="s">
        <v>182</v>
      </c>
      <c r="B95" s="411">
        <v>25</v>
      </c>
      <c r="C95" s="419">
        <f>SUM(C90:C93)</f>
        <v>202209.51604310345</v>
      </c>
      <c r="D95" s="457"/>
      <c r="E95" s="458"/>
      <c r="F95" s="308">
        <v>476890.69982357544</v>
      </c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491891.15874999994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135270.06865625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12710037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5210037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15630.111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15630.111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12710037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-37289963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460738.84124999994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460738.84124999994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156</v>
      </c>
      <c r="B202" s="63"/>
      <c r="C202" s="70"/>
      <c r="D202" s="316"/>
      <c r="E202" s="317"/>
      <c r="F202" s="317"/>
      <c r="G202" s="281"/>
      <c r="H202" s="282"/>
      <c r="I202" s="129">
        <f>REGINFO!C59</f>
        <v>460738.84124999994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3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172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3" t="s">
        <v>73</v>
      </c>
      <c r="D7" s="20">
        <v>0</v>
      </c>
      <c r="E7" s="20">
        <v>400001</v>
      </c>
      <c r="F7" s="466" t="s">
        <v>173</v>
      </c>
      <c r="G7" s="12"/>
      <c r="H7" s="12"/>
      <c r="I7" s="12"/>
    </row>
    <row r="8" spans="3:9" ht="12.75">
      <c r="C8" s="464"/>
      <c r="D8" s="21" t="s">
        <v>72</v>
      </c>
      <c r="E8" s="21" t="s">
        <v>72</v>
      </c>
      <c r="F8" s="467"/>
      <c r="G8" s="12"/>
      <c r="H8" s="12"/>
      <c r="I8" s="12"/>
    </row>
    <row r="9" spans="3:9" ht="13.5" thickBot="1">
      <c r="C9" s="465"/>
      <c r="D9" s="22">
        <v>400000</v>
      </c>
      <c r="E9" s="22">
        <v>1128000</v>
      </c>
      <c r="F9" s="468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4">
        <v>0.003</v>
      </c>
      <c r="E11" s="28"/>
      <c r="F11" s="29"/>
      <c r="G11" s="12"/>
      <c r="H11" s="12"/>
      <c r="I11" s="12"/>
    </row>
    <row r="12" spans="3:9" ht="13.5" thickBot="1">
      <c r="C12" s="27" t="s">
        <v>153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7" t="s">
        <v>171</v>
      </c>
      <c r="B1" s="477"/>
      <c r="C1" s="477"/>
      <c r="D1" s="477"/>
      <c r="E1" s="477"/>
      <c r="F1" s="477"/>
      <c r="G1" s="477"/>
      <c r="H1" s="477"/>
      <c r="I1" s="477"/>
    </row>
    <row r="2" spans="1:9" ht="12.75">
      <c r="A2" s="477"/>
      <c r="B2" s="477"/>
      <c r="C2" s="477"/>
      <c r="D2" s="477"/>
      <c r="E2" s="477"/>
      <c r="F2" s="477"/>
      <c r="G2" s="477"/>
      <c r="H2" s="477"/>
      <c r="I2" s="477"/>
    </row>
    <row r="3" spans="1:9" ht="12.75">
      <c r="A3" s="477"/>
      <c r="B3" s="477"/>
      <c r="C3" s="477"/>
      <c r="D3" s="477"/>
      <c r="E3" s="477"/>
      <c r="F3" s="477"/>
      <c r="G3" s="477"/>
      <c r="H3" s="477"/>
      <c r="I3" s="477"/>
    </row>
    <row r="4" spans="1:9" ht="12.75">
      <c r="A4" s="477"/>
      <c r="B4" s="477"/>
      <c r="C4" s="477"/>
      <c r="D4" s="477"/>
      <c r="E4" s="477"/>
      <c r="F4" s="477"/>
      <c r="G4" s="477"/>
      <c r="H4" s="477"/>
      <c r="I4" s="477"/>
    </row>
    <row r="5" spans="1:9" ht="12.75">
      <c r="A5" s="477"/>
      <c r="B5" s="477"/>
      <c r="C5" s="477"/>
      <c r="D5" s="477"/>
      <c r="E5" s="477"/>
      <c r="F5" s="477"/>
      <c r="G5" s="477"/>
      <c r="H5" s="477"/>
      <c r="I5" s="477"/>
    </row>
    <row r="6" spans="1:5" ht="12.75">
      <c r="A6" s="403" t="str">
        <f>"Utility Name:     "&amp;REGINFO!C3</f>
        <v>Utility Name:     Brant County Power Inc.</v>
      </c>
      <c r="B6" s="355"/>
      <c r="C6" s="355"/>
      <c r="D6" s="355"/>
      <c r="E6" s="355"/>
    </row>
    <row r="7" spans="1:5" ht="12.75">
      <c r="A7" s="403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3" t="str">
        <f>"                       "&amp;REGINFO!C5</f>
        <v>                       EB-2005-0009</v>
      </c>
      <c r="B8" s="355"/>
      <c r="C8" s="355"/>
      <c r="D8" s="355"/>
      <c r="E8" s="355"/>
    </row>
    <row r="9" spans="1:5" ht="12.75">
      <c r="A9" s="403"/>
      <c r="B9" s="355"/>
      <c r="C9" s="355"/>
      <c r="D9" s="355"/>
      <c r="E9" s="355"/>
    </row>
    <row r="11" ht="13.5" thickBot="1"/>
    <row r="12" spans="2:9" ht="14.25">
      <c r="B12" s="478" t="s">
        <v>167</v>
      </c>
      <c r="C12" s="479"/>
      <c r="D12" s="478" t="s">
        <v>167</v>
      </c>
      <c r="E12" s="479"/>
      <c r="F12" s="478" t="s">
        <v>168</v>
      </c>
      <c r="G12" s="479"/>
      <c r="H12" s="470" t="s">
        <v>69</v>
      </c>
      <c r="I12" s="471"/>
    </row>
    <row r="13" spans="2:9" ht="13.5" thickBot="1">
      <c r="B13" s="474">
        <v>2005</v>
      </c>
      <c r="C13" s="475"/>
      <c r="D13" s="474">
        <v>2006</v>
      </c>
      <c r="E13" s="475"/>
      <c r="F13" s="474">
        <v>2007</v>
      </c>
      <c r="G13" s="476"/>
      <c r="H13" s="472"/>
      <c r="I13" s="473"/>
    </row>
    <row r="14" spans="2:9" ht="12.75">
      <c r="B14" s="356" t="s">
        <v>11</v>
      </c>
      <c r="C14" s="357" t="s">
        <v>169</v>
      </c>
      <c r="D14" s="356" t="s">
        <v>11</v>
      </c>
      <c r="E14" s="357" t="s">
        <v>169</v>
      </c>
      <c r="F14" s="356" t="s">
        <v>11</v>
      </c>
      <c r="G14" s="357" t="s">
        <v>169</v>
      </c>
      <c r="H14" s="356" t="s">
        <v>11</v>
      </c>
      <c r="I14" s="357" t="s">
        <v>169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165</v>
      </c>
      <c r="B16" s="371">
        <v>137000</v>
      </c>
      <c r="C16" s="360">
        <f>IF(ISERROR(B16/B20),"",B16/B20)</f>
        <v>0.43519418555155304</v>
      </c>
      <c r="D16" s="371"/>
      <c r="E16" s="360">
        <f>IF(ISERROR(D16/D20),"",D16/D20)</f>
      </c>
      <c r="F16" s="371"/>
      <c r="G16" s="360">
        <f>IF(ISERROR(F16/F20),"",F16/F20)</f>
      </c>
      <c r="H16" s="373"/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166</v>
      </c>
      <c r="B18" s="372">
        <v>177802</v>
      </c>
      <c r="C18" s="360">
        <f>IF(ISERROR(B18/B20),"",B18/B20)</f>
        <v>0.5648058144484469</v>
      </c>
      <c r="D18" s="372"/>
      <c r="E18" s="360">
        <f>IF(ISERROR(D18/D20),"",D18/D20)</f>
      </c>
      <c r="F18" s="372"/>
      <c r="G18" s="360">
        <f>IF(ISERROR(F18/F20),"",F18/F20)</f>
      </c>
      <c r="H18" s="374"/>
      <c r="I18" s="360">
        <f>IF(ISERROR(H18/H20),"",H18/H20)</f>
        <v>0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314802</v>
      </c>
      <c r="C20" s="364">
        <f t="shared" si="0"/>
        <v>1</v>
      </c>
      <c r="D20" s="363">
        <f t="shared" si="0"/>
        <v>0</v>
      </c>
      <c r="E20" s="364">
        <f t="shared" si="0"/>
        <v>0</v>
      </c>
      <c r="F20" s="363">
        <f t="shared" si="0"/>
        <v>0</v>
      </c>
      <c r="G20" s="364">
        <f t="shared" si="0"/>
        <v>0</v>
      </c>
      <c r="H20" s="365">
        <f>SUM(F20,D20,B20)</f>
        <v>314802</v>
      </c>
      <c r="I20" s="364">
        <f>SUM(I16:I18)</f>
        <v>0</v>
      </c>
    </row>
    <row r="21" spans="1:3" ht="13.5" thickTop="1">
      <c r="A21" s="350"/>
      <c r="B21" s="351"/>
      <c r="C21" s="351"/>
    </row>
    <row r="26" ht="12.75">
      <c r="A26" s="368" t="s">
        <v>170</v>
      </c>
    </row>
    <row r="28" spans="1:11" ht="12.75">
      <c r="A28" s="480" t="s">
        <v>180</v>
      </c>
      <c r="B28" s="480"/>
      <c r="C28" s="480"/>
      <c r="D28" s="480"/>
      <c r="E28" s="480"/>
      <c r="F28" s="480"/>
      <c r="G28" s="480"/>
      <c r="H28" s="480"/>
      <c r="I28" s="480"/>
      <c r="J28" s="480"/>
      <c r="K28" s="480"/>
    </row>
    <row r="30" spans="1:10" ht="29.25" customHeight="1">
      <c r="A30" s="469" t="s">
        <v>185</v>
      </c>
      <c r="B30" s="469"/>
      <c r="C30" s="469"/>
      <c r="D30" s="469"/>
      <c r="E30" s="469"/>
      <c r="F30" s="469"/>
      <c r="G30" s="469"/>
      <c r="H30" s="469"/>
      <c r="I30" s="469"/>
      <c r="J30" s="469"/>
    </row>
    <row r="32" spans="1:9" ht="12.75">
      <c r="A32" s="469" t="s">
        <v>183</v>
      </c>
      <c r="B32" s="469"/>
      <c r="C32" s="469"/>
      <c r="D32" s="469"/>
      <c r="E32" s="469"/>
      <c r="F32" s="469"/>
      <c r="G32" s="469"/>
      <c r="H32" s="469"/>
      <c r="I32" s="469"/>
    </row>
    <row r="33" spans="1:9" ht="12.75">
      <c r="A33" s="469"/>
      <c r="B33" s="469"/>
      <c r="C33" s="469"/>
      <c r="D33" s="469"/>
      <c r="E33" s="469"/>
      <c r="F33" s="469"/>
      <c r="G33" s="469"/>
      <c r="H33" s="469"/>
      <c r="I33" s="469"/>
    </row>
  </sheetData>
  <sheetProtection/>
  <mergeCells count="11">
    <mergeCell ref="A1:I5"/>
    <mergeCell ref="B12:C12"/>
    <mergeCell ref="D12:E12"/>
    <mergeCell ref="F12:G12"/>
    <mergeCell ref="A28:K28"/>
    <mergeCell ref="A30:J30"/>
    <mergeCell ref="A32:I33"/>
    <mergeCell ref="H12:I13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2005-02-02T22:10:36Z</cp:lastPrinted>
  <dcterms:created xsi:type="dcterms:W3CDTF">2001-11-07T16:15:53Z</dcterms:created>
  <dcterms:modified xsi:type="dcterms:W3CDTF">2011-10-03T19:45:10Z</dcterms:modified>
  <cp:category/>
  <cp:version/>
  <cp:contentType/>
  <cp:contentStatus/>
</cp:coreProperties>
</file>