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direct input to reconcile to approved PILS </t>
        </r>
      </text>
    </comment>
    <comment ref="G72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Capital tax of $40,892 reduced by $14,237 of tax creduts as per CT23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$136,260 to reconcile to Schedule 1 </t>
        </r>
      </text>
    </comment>
    <comment ref="C14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CMT of $22,241</t>
        </r>
      </text>
    </comment>
  </commentList>
</comments>
</file>

<file path=xl/sharedStrings.xml><?xml version="1.0" encoding="utf-8"?>
<sst xmlns="http://schemas.openxmlformats.org/spreadsheetml/2006/main" count="846" uniqueCount="500">
  <si>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</si>
  <si>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</si>
  <si>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</si>
  <si>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</si>
  <si>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</si>
  <si>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</si>
  <si>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</si>
  <si>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</si>
  <si>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</si>
  <si>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</si>
  <si>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</si>
  <si>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</si>
  <si>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</si>
  <si>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</si>
  <si>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</si>
  <si>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</si>
  <si>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</si>
  <si>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</si>
  <si>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</si>
  <si>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</si>
  <si>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</si>
  <si>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</si>
  <si>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</si>
  <si>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</si>
  <si>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</si>
  <si>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</si>
  <si>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</si>
  <si>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</si>
  <si>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</si>
  <si>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</si>
  <si>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</si>
  <si>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</si>
  <si>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</si>
  <si>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</si>
  <si>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</si>
  <si>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</si>
  <si>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</si>
  <si>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</si>
  <si>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</si>
  <si>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</si>
  <si>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</si>
  <si>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</si>
  <si>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</si>
  <si>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</si>
  <si>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</si>
  <si>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</si>
  <si>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</si>
  <si>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</si>
  <si>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</si>
  <si>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</si>
  <si>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</si>
  <si>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</si>
  <si>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</si>
  <si>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</si>
  <si>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</si>
  <si>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</si>
  <si>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</si>
  <si>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</si>
  <si>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</si>
  <si>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</si>
  <si>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</si>
  <si>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</si>
  <si>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</si>
  <si>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</si>
  <si>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</si>
  <si>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</si>
  <si>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</si>
  <si>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</si>
  <si>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</si>
  <si>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</si>
  <si>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</si>
  <si>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</si>
  <si>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</si>
  <si>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</si>
  <si>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</si>
  <si>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</si>
  <si>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</si>
  <si>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</si>
  <si>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</si>
  <si>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</si>
  <si>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</si>
  <si>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</si>
  <si>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</si>
  <si>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</si>
  <si>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</si>
  <si>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</si>
  <si>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</si>
  <si>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</si>
  <si>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</si>
  <si>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</si>
  <si>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</si>
  <si>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</si>
  <si>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</si>
  <si>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</si>
  <si>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</si>
  <si>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</si>
  <si>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</si>
  <si>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</si>
  <si>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</si>
  <si>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</si>
  <si>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</si>
  <si>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</si>
  <si>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</si>
  <si>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</si>
  <si>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</si>
  <si>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</si>
  <si>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</si>
  <si>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</si>
  <si>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</si>
  <si>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</si>
  <si>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</si>
  <si>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</si>
  <si>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</si>
  <si>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</si>
  <si>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</si>
  <si>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</si>
  <si>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</si>
  <si>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</si>
  <si>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</si>
  <si>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</si>
  <si>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</si>
  <si>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</si>
  <si>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</si>
  <si>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</si>
  <si>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</si>
  <si>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</si>
  <si>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</si>
  <si>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</si>
  <si>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</si>
  <si>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</si>
  <si>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</si>
  <si>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</si>
  <si>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</si>
  <si>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</si>
  <si>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</si>
  <si>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</si>
  <si>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</si>
  <si>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</si>
  <si>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</si>
  <si>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</si>
  <si>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</si>
  <si>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</si>
  <si>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</si>
  <si>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</si>
  <si>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</si>
  <si>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</si>
  <si>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</si>
  <si>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</si>
  <si>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</si>
  <si>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</si>
  <si>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</si>
  <si>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</si>
  <si>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</si>
  <si>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</si>
  <si>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</si>
  <si>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</si>
  <si>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</si>
  <si>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</si>
  <si>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</si>
  <si>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</si>
  <si>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</si>
  <si>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</si>
  <si>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</si>
  <si>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</si>
  <si>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</si>
  <si>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</si>
  <si>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</si>
  <si>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</si>
  <si>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</si>
  <si>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</si>
  <si>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</si>
  <si>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</si>
  <si>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</si>
  <si>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</si>
  <si>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</si>
  <si>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</si>
  <si>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</si>
  <si>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</si>
  <si>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</si>
  <si>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</si>
  <si>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</si>
  <si>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</si>
  <si>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</si>
  <si>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</si>
  <si>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</si>
  <si>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</si>
  <si>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</si>
  <si>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</si>
  <si>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</si>
  <si>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</si>
  <si>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</si>
  <si>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</si>
  <si>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</si>
  <si>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</si>
  <si>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</si>
  <si>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</si>
  <si>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</si>
  <si>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</si>
  <si>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</si>
  <si>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</si>
  <si>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</si>
  <si>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</si>
  <si>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</si>
  <si>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</si>
  <si>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</si>
  <si>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</si>
  <si>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</si>
  <si>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</si>
  <si>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</si>
  <si>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</si>
  <si>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</si>
  <si>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</si>
  <si>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</si>
  <si>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</si>
  <si>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</si>
  <si>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</si>
  <si>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</si>
  <si>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</si>
  <si>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</si>
  <si>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</si>
  <si>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</si>
  <si>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</si>
  <si>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</si>
  <si>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</si>
  <si>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</si>
  <si>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</si>
  <si>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</si>
  <si>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</si>
  <si>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</si>
  <si>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</si>
  <si>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</si>
  <si>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</si>
  <si>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</si>
  <si>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</si>
  <si>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</si>
  <si>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</si>
  <si>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</si>
  <si>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</si>
  <si>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</si>
  <si>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</si>
  <si>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</si>
  <si>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</si>
  <si>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</si>
  <si>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</si>
  <si>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</si>
  <si>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</si>
  <si>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</si>
  <si>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</si>
  <si>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</si>
  <si>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</si>
  <si>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</si>
  <si>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</si>
  <si>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</si>
  <si>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</si>
  <si>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</si>
  <si>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</si>
  <si>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</si>
  <si>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</si>
  <si>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</si>
  <si>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</si>
  <si>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</si>
  <si>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</si>
  <si>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</si>
  <si>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</si>
  <si>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</si>
  <si>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</si>
  <si>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</si>
  <si>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</si>
  <si>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</si>
  <si>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</si>
  <si>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</si>
  <si>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</si>
  <si>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</si>
  <si>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</si>
  <si>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</si>
  <si>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</si>
  <si>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</si>
  <si>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</si>
  <si>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</si>
  <si>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</si>
  <si>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</si>
  <si>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</si>
  <si>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</si>
  <si>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</si>
  <si>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</si>
  <si>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</si>
  <si>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</si>
  <si>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</si>
  <si>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</si>
  <si>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</si>
  <si>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</si>
  <si>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</si>
  <si>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</si>
  <si>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</si>
  <si>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</si>
  <si>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</si>
  <si>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</si>
  <si>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</si>
  <si>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</si>
  <si>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</si>
  <si>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</si>
  <si>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</si>
  <si>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</si>
  <si>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</si>
  <si>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</si>
  <si>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</si>
  <si>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</si>
  <si>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</si>
  <si>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</si>
  <si>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</si>
  <si>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</si>
  <si>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</si>
  <si>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</si>
  <si>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</si>
  <si>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</si>
  <si>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</si>
  <si>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</si>
  <si>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</si>
  <si>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</si>
  <si>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</si>
  <si>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</si>
  <si>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</si>
  <si>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</si>
  <si>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</si>
  <si>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</si>
  <si>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</si>
  <si>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</si>
  <si>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</si>
  <si>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</si>
  <si>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</si>
  <si>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</si>
  <si>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</si>
  <si>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</si>
  <si>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</si>
  <si>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</si>
  <si>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</si>
  <si>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</si>
  <si>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</si>
  <si>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</si>
  <si>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</si>
  <si>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</si>
  <si>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</si>
  <si>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</si>
  <si>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</si>
  <si>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</si>
  <si>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</si>
  <si>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</si>
  <si>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</si>
  <si>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</si>
  <si>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</si>
  <si>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</si>
  <si>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</si>
  <si>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</si>
  <si>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</si>
  <si>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</si>
  <si>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</si>
  <si>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</si>
  <si>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</si>
  <si>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</si>
  <si>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</si>
  <si>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</si>
  <si>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</si>
  <si>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</si>
  <si>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</si>
  <si>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</si>
  <si>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</si>
  <si>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</si>
  <si>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</si>
  <si>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</si>
  <si>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</si>
  <si>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</si>
  <si>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</si>
  <si>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</si>
  <si>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</si>
  <si>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</si>
  <si>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</si>
  <si>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</si>
  <si>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</si>
  <si>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</si>
  <si>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</si>
  <si>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</si>
  <si>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</si>
  <si>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</si>
  <si>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</si>
  <si>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</si>
  <si>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</si>
  <si>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</si>
  <si>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</si>
  <si>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</si>
  <si>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</si>
  <si>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</si>
  <si>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</si>
  <si>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</si>
  <si>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</si>
  <si>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</si>
  <si>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</si>
  <si>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</si>
  <si>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</si>
  <si>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</si>
  <si>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</si>
  <si>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</si>
  <si>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</si>
  <si>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</si>
  <si>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</si>
  <si>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</si>
  <si>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</si>
  <si>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</si>
  <si>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</si>
  <si>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</si>
  <si>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</si>
  <si>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</si>
  <si>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</si>
  <si>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</si>
  <si>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</si>
  <si>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</si>
  <si>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</si>
  <si>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</si>
  <si>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</si>
  <si>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</si>
  <si>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</si>
  <si>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</si>
  <si>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</si>
  <si>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</si>
  <si>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</si>
  <si>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</si>
  <si>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</si>
  <si>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</si>
  <si>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</si>
  <si>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</si>
  <si>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</si>
  <si>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</si>
  <si>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</si>
  <si>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</si>
  <si>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</si>
  <si>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</si>
  <si>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</si>
  <si>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</si>
  <si>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</si>
  <si>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</si>
  <si>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</si>
  <si>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</si>
  <si>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</si>
  <si>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</si>
  <si>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</si>
  <si>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</si>
  <si>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</si>
  <si>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</si>
  <si>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</si>
  <si>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</si>
  <si>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</si>
  <si>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</si>
  <si>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</si>
  <si>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</si>
  <si>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</si>
  <si>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</si>
  <si>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</si>
  <si>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</si>
  <si>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</si>
  <si>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</si>
  <si>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</si>
  <si>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</si>
  <si>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</si>
  <si>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</si>
  <si>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</si>
  <si>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</si>
  <si>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</si>
  <si>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</si>
  <si>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</si>
  <si>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</si>
  <si>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</si>
  <si>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</si>
  <si>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</si>
  <si>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</si>
  <si>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</si>
  <si>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</si>
  <si>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</si>
  <si>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>No tax rate or exemption changes - no true-up</t>
  </si>
  <si>
    <t xml:space="preserve">Removes entire grossed up LCT included in rates </t>
  </si>
  <si>
    <t xml:space="preserve">Exemption increased from $10M to $50M resulting in zero payable 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</si>
  <si>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</si>
  <si>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</si>
  <si>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</si>
  <si>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</si>
  <si>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</si>
  <si>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Utility Name: Brant County Power Inc.</t>
  </si>
  <si>
    <t>Income - joint ventures / partnerships</t>
  </si>
  <si>
    <t xml:space="preserve">Employee Future Benefits </t>
  </si>
  <si>
    <t xml:space="preserve">Transition Costs - opening tax balance </t>
  </si>
  <si>
    <t xml:space="preserve">PILS - Dec 31, 2003 balance </t>
  </si>
  <si>
    <t xml:space="preserve">Regulatory Variance Accounts - Dec 31, 2003 balance </t>
  </si>
  <si>
    <t>Regulatory Variance Accounts - ending CR balances</t>
  </si>
  <si>
    <t xml:space="preserve">Non Deductible interest expense </t>
  </si>
  <si>
    <t>Transition Costs - Balance at Dec 31, 2004</t>
  </si>
  <si>
    <t>Deferred PILS - Balance at Dec 31., 2004</t>
  </si>
  <si>
    <t xml:space="preserve">Less: Federal LCT included in rates </t>
  </si>
  <si>
    <t>Taxable</t>
  </si>
  <si>
    <t>Reduced taxable income due to FSreserve differences and reg assets trueups</t>
  </si>
  <si>
    <t>true-up on adjustments</t>
  </si>
  <si>
    <t>Tax Rate dropped from 38.62 to 30.74</t>
  </si>
  <si>
    <t>Use tax rate for TI of $748,303 (30.74) less surtax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</si>
</sst>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3" fillId="0" borderId="0" xfId="0" applyNumberFormat="1" applyFont="1" applyBorder="1" applyAlignment="1">
      <alignment horizontal="center" vertical="top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24" xfId="0" applyFont="1" applyFill="1" applyBorder="1" applyAlignment="1" applyProtection="1">
      <alignment vertical="top"/>
      <protection/>
    </xf>
    <xf numFmtId="0" fontId="66" fillId="0" borderId="24" xfId="0" applyFont="1" applyBorder="1" applyAlignment="1" applyProtection="1">
      <alignment vertical="top"/>
      <protection/>
    </xf>
    <xf numFmtId="0" fontId="67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4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6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484</v>
      </c>
      <c r="C3" s="8"/>
      <c r="D3" s="437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6" t="s">
        <v>427</v>
      </c>
      <c r="E4" s="410"/>
      <c r="H4" s="8"/>
    </row>
    <row r="5" spans="1:8" ht="12.75">
      <c r="A5" s="52"/>
      <c r="C5" s="8"/>
      <c r="D5" s="435" t="s">
        <v>428</v>
      </c>
      <c r="E5" s="381"/>
      <c r="H5" s="8"/>
    </row>
    <row r="6" spans="1:8" ht="12.75">
      <c r="A6" s="2" t="s">
        <v>125</v>
      </c>
      <c r="B6" s="371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2" t="s">
        <v>311</v>
      </c>
      <c r="C18" s="8"/>
      <c r="D18" s="8"/>
    </row>
    <row r="19" spans="1:4" ht="15" customHeight="1">
      <c r="A19" s="490" t="s">
        <v>312</v>
      </c>
      <c r="B19" s="8" t="s">
        <v>309</v>
      </c>
      <c r="C19" s="8" t="s">
        <v>63</v>
      </c>
      <c r="D19" s="371"/>
    </row>
    <row r="20" spans="1:4" ht="13.5" thickBot="1">
      <c r="A20" s="491"/>
      <c r="B20" s="8" t="s">
        <v>310</v>
      </c>
      <c r="C20" s="8" t="s">
        <v>63</v>
      </c>
      <c r="D20" s="257"/>
    </row>
    <row r="21" spans="1:4" ht="12.75">
      <c r="A21" s="490" t="s">
        <v>308</v>
      </c>
      <c r="B21" s="8" t="s">
        <v>309</v>
      </c>
      <c r="C21" s="8"/>
      <c r="D21" s="405">
        <v>1</v>
      </c>
    </row>
    <row r="22" spans="1:4" ht="12.75">
      <c r="A22" s="490"/>
      <c r="B22" s="8" t="s">
        <v>310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211</v>
      </c>
      <c r="C24" s="8" t="s">
        <v>212</v>
      </c>
      <c r="D24" s="406" t="s">
        <v>464</v>
      </c>
    </row>
    <row r="25" ht="6.75" customHeight="1" thickBot="1">
      <c r="A25" s="12"/>
    </row>
    <row r="26" spans="1:5" ht="12.75">
      <c r="A26" s="254" t="s">
        <v>66</v>
      </c>
      <c r="C26" s="8"/>
      <c r="E26" s="425" t="s">
        <v>296</v>
      </c>
    </row>
    <row r="27" spans="1:5" ht="12.75">
      <c r="A27" s="255" t="s">
        <v>67</v>
      </c>
      <c r="C27" s="8"/>
      <c r="E27" s="426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3">
        <v>12710037</v>
      </c>
      <c r="H31" s="5"/>
    </row>
    <row r="32" ht="6" customHeight="1"/>
    <row r="33" spans="1:8" ht="12.75">
      <c r="A33" t="s">
        <v>70</v>
      </c>
      <c r="D33" s="404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4">
        <v>0.0988</v>
      </c>
      <c r="H37" s="41"/>
    </row>
    <row r="38" ht="4.5" customHeight="1">
      <c r="H38" s="34"/>
    </row>
    <row r="39" spans="1:8" ht="12.75">
      <c r="A39" t="s">
        <v>73</v>
      </c>
      <c r="D39" s="404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7">
        <v>144208</v>
      </c>
      <c r="E43" s="370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8">
        <v>314802</v>
      </c>
      <c r="E47" s="370">
        <f aca="true" t="shared" si="0" ref="E47:E53">D47</f>
        <v>314802</v>
      </c>
      <c r="H47" s="40"/>
      <c r="J47" s="5"/>
      <c r="K47" s="5"/>
    </row>
    <row r="48" spans="1:11" ht="12.75">
      <c r="A48" t="s">
        <v>289</v>
      </c>
      <c r="D48" s="408">
        <v>314802</v>
      </c>
      <c r="E48" s="370">
        <f>D48</f>
        <v>314802</v>
      </c>
      <c r="F48" s="22"/>
      <c r="H48" s="40"/>
      <c r="J48" s="5"/>
      <c r="K48" s="5"/>
    </row>
    <row r="49" spans="1:11" ht="12.75">
      <c r="A49" t="s">
        <v>290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291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424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446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111">
      <selection activeCell="E111" sqref="E11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448</v>
      </c>
      <c r="H1" s="209"/>
    </row>
    <row r="2" spans="1:8" ht="12.75">
      <c r="A2" s="210" t="s">
        <v>447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449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7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7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1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1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336</v>
      </c>
      <c r="B16" s="125">
        <v>1</v>
      </c>
      <c r="C16" s="258">
        <f>REGINFO!E54</f>
        <v>773812</v>
      </c>
      <c r="D16" s="17"/>
      <c r="E16" s="266">
        <f>G16-C16</f>
        <v>306601</v>
      </c>
      <c r="F16" s="3"/>
      <c r="G16" s="266">
        <f>TAXREC!E50</f>
        <v>1080413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658100</v>
      </c>
      <c r="D20" s="18"/>
      <c r="E20" s="266">
        <f>G20-C20</f>
        <v>241824</v>
      </c>
      <c r="F20" s="6"/>
      <c r="G20" s="266">
        <f>TAXREC!E61</f>
        <v>899924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1814000</v>
      </c>
      <c r="F23" s="6"/>
      <c r="G23" s="266">
        <f>TAXREC!E64</f>
        <v>1814000</v>
      </c>
      <c r="H23" s="151"/>
    </row>
    <row r="24" spans="1:8" ht="12.75">
      <c r="A24" s="158" t="s">
        <v>264</v>
      </c>
      <c r="B24" s="127">
        <v>5</v>
      </c>
      <c r="C24" s="260">
        <v>420149</v>
      </c>
      <c r="D24" s="18"/>
      <c r="E24" s="266">
        <f>G24-C24</f>
        <v>-420149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109562</v>
      </c>
      <c r="F28" s="6"/>
      <c r="G28" s="266">
        <f>TAXREC!E67</f>
        <v>109562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3653</v>
      </c>
      <c r="F29" s="6"/>
      <c r="G29" s="266">
        <f>TAXREC!E68</f>
        <v>3653</v>
      </c>
      <c r="H29" s="151"/>
    </row>
    <row r="30" spans="1:8" ht="15.75">
      <c r="A30" s="463" t="s">
        <v>380</v>
      </c>
      <c r="B30" s="127"/>
      <c r="C30" s="258"/>
      <c r="D30" s="18"/>
      <c r="E30" s="266">
        <f>G30-C30</f>
        <v>3281502</v>
      </c>
      <c r="F30" s="6"/>
      <c r="G30" s="266">
        <f>TAXREC!E66</f>
        <v>3281502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679578</v>
      </c>
      <c r="D33" s="132"/>
      <c r="E33" s="266">
        <f aca="true" t="shared" si="0" ref="E33:E42">G33-C33</f>
        <v>176288</v>
      </c>
      <c r="F33" s="6"/>
      <c r="G33" s="266">
        <f>TAXREC!E97+TAXREC!E98</f>
        <v>855866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>
        <v>96676</v>
      </c>
      <c r="D36" s="132"/>
      <c r="E36" s="266">
        <f t="shared" si="0"/>
        <v>-96676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327503.6193812025</v>
      </c>
      <c r="D37" s="132"/>
      <c r="E37" s="266">
        <f t="shared" si="0"/>
        <v>-3191.6193812025012</v>
      </c>
      <c r="F37" s="6"/>
      <c r="G37" s="266">
        <f>TAXREC!E51</f>
        <v>324312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1872951</v>
      </c>
      <c r="F39" s="6"/>
      <c r="G39" s="266">
        <f>TAXREC!E105</f>
        <v>1872951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98606</v>
      </c>
      <c r="F46" s="6"/>
      <c r="G46" s="250">
        <f>TAXREC!E110</f>
        <v>98606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3" t="s">
        <v>380</v>
      </c>
      <c r="B48" s="127"/>
      <c r="C48" s="258"/>
      <c r="D48" s="132"/>
      <c r="E48" s="266">
        <f>G48-C48</f>
        <v>2363425</v>
      </c>
      <c r="F48" s="6"/>
      <c r="G48" s="250">
        <f>TAXREC!E108</f>
        <v>2363425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748303.3806187976</v>
      </c>
      <c r="D50" s="102"/>
      <c r="E50" s="262">
        <f>E16+SUM(E20:E30)-SUM(E33:E48)</f>
        <v>925590.6193812024</v>
      </c>
      <c r="F50" s="413" t="s">
        <v>355</v>
      </c>
      <c r="G50" s="262">
        <f>G16+SUM(G20:G30)-SUM(G33:G48)</f>
        <v>1673894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1">
        <f>'Tax Rates'!F16</f>
        <v>0.3862</v>
      </c>
      <c r="D53" s="102"/>
      <c r="E53" s="267" t="e">
        <f>+G53-C53</f>
        <v>#DIV/0!</v>
      </c>
      <c r="F53" s="114"/>
      <c r="G53" s="455" t="e">
        <f>TAXREC!E151</f>
        <v>#DIV/0!</v>
      </c>
      <c r="H53" s="151"/>
      <c r="I53" s="45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288994.76559497963</v>
      </c>
      <c r="D55" s="102"/>
      <c r="E55" s="266">
        <f>G55-C55</f>
        <v>-266753.76559497963</v>
      </c>
      <c r="F55" s="413" t="s">
        <v>356</v>
      </c>
      <c r="G55" s="263">
        <f>TAXREC!E144</f>
        <v>22241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3" t="s">
        <v>356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288994.76559497963</v>
      </c>
      <c r="D60" s="133"/>
      <c r="E60" s="268">
        <f>+E55-E58</f>
        <v>-266753.76559497963</v>
      </c>
      <c r="F60" s="413" t="s">
        <v>356</v>
      </c>
      <c r="G60" s="268">
        <f>+G55-G58</f>
        <v>22241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12710037</v>
      </c>
      <c r="D66" s="102"/>
      <c r="E66" s="266">
        <f>G66-C66</f>
        <v>5898056</v>
      </c>
      <c r="F66" s="6"/>
      <c r="G66" s="457">
        <v>18608093</v>
      </c>
      <c r="H66" s="151"/>
      <c r="I66" s="458"/>
    </row>
    <row r="67" spans="1:10" ht="12.75">
      <c r="A67" s="486" t="s">
        <v>481</v>
      </c>
      <c r="B67" s="125">
        <v>16</v>
      </c>
      <c r="C67" s="259">
        <f>IF(C66&gt;0,'Tax Rates'!C21,0)</f>
        <v>5000000</v>
      </c>
      <c r="D67" s="102"/>
      <c r="E67" s="266">
        <f>G67-C67</f>
        <v>-22686</v>
      </c>
      <c r="F67" s="6"/>
      <c r="G67" s="266">
        <v>4977314</v>
      </c>
      <c r="H67" s="151"/>
      <c r="I67" s="458"/>
      <c r="J67" s="472"/>
    </row>
    <row r="68" spans="1:8" ht="12.75">
      <c r="A68" s="152" t="s">
        <v>42</v>
      </c>
      <c r="B68" s="125"/>
      <c r="C68" s="263">
        <f>IF((C66-C67)&gt;0,C66-C67,0)</f>
        <v>7710037</v>
      </c>
      <c r="D68" s="102"/>
      <c r="E68" s="266">
        <f>SUM(E66:E67)</f>
        <v>5875370</v>
      </c>
      <c r="F68" s="114"/>
      <c r="G68" s="263">
        <f>G66-G67</f>
        <v>13630779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6" t="s">
        <v>482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23130.111</v>
      </c>
      <c r="D72" s="101"/>
      <c r="E72" s="266">
        <f>+G72-C72</f>
        <v>3525.2259999999987</v>
      </c>
      <c r="F72" s="459"/>
      <c r="G72" s="263">
        <f>(IF(G68&gt;0,G68*G70,0)*REGINFO!$B$6/REGINFO!$B$7)-14237</f>
        <v>26655.337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12710037</v>
      </c>
      <c r="D75" s="102"/>
      <c r="E75" s="266">
        <f>+G75-C75</f>
        <v>-12710037</v>
      </c>
      <c r="F75" s="6"/>
      <c r="G75" s="457"/>
      <c r="H75" s="151"/>
      <c r="I75" s="458"/>
    </row>
    <row r="76" spans="1:9" ht="12.75">
      <c r="A76" s="486" t="s">
        <v>481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8"/>
    </row>
    <row r="77" spans="1:8" ht="12.75">
      <c r="A77" s="152" t="s">
        <v>42</v>
      </c>
      <c r="B77" s="125"/>
      <c r="C77" s="263">
        <f>IF((C75-C76)&gt;0,C75-C76,0)</f>
        <v>2710037</v>
      </c>
      <c r="D77" s="19"/>
      <c r="E77" s="266">
        <f>SUM(E75:E76)</f>
        <v>-22710037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6" t="s">
        <v>483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6097.583249999999</v>
      </c>
      <c r="D81" s="102"/>
      <c r="E81" s="266">
        <f>+G81-C81</f>
        <v>-6097.583249999999</v>
      </c>
      <c r="F81" s="6"/>
      <c r="G81" s="263">
        <f>G77*G79*B9/B10</f>
        <v>0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8380.997862930533</v>
      </c>
      <c r="D82" s="102"/>
      <c r="E82" s="266">
        <f>+G82-C82</f>
        <v>10366.614937069466</v>
      </c>
      <c r="F82" s="6"/>
      <c r="G82" s="299">
        <f>'Tax Rates'!C38*TAXREC!C134</f>
        <v>18747.6128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-2283.4146129305345</v>
      </c>
      <c r="D84" s="16"/>
      <c r="E84" s="266">
        <f>E81-E82</f>
        <v>-16464.198187069465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357</v>
      </c>
      <c r="B90" s="127">
        <v>22</v>
      </c>
      <c r="C90" s="263">
        <f>C60/(1-C88)</f>
        <v>462391.6249519674</v>
      </c>
      <c r="D90" s="20"/>
      <c r="E90" s="139"/>
      <c r="F90" s="412" t="s">
        <v>465</v>
      </c>
      <c r="G90" s="269">
        <f>TAXREC!E156</f>
        <v>22241</v>
      </c>
      <c r="H90" s="151"/>
    </row>
    <row r="91" spans="1:8" ht="12.75">
      <c r="A91" s="158" t="s">
        <v>358</v>
      </c>
      <c r="B91" s="127">
        <v>23</v>
      </c>
      <c r="C91" s="263">
        <v>8437</v>
      </c>
      <c r="D91" s="20"/>
      <c r="E91" s="139"/>
      <c r="F91" s="412" t="s">
        <v>465</v>
      </c>
      <c r="G91" s="269">
        <f>TAXREC!E158</f>
        <v>0</v>
      </c>
      <c r="H91" s="151"/>
    </row>
    <row r="92" spans="1:8" ht="12.75">
      <c r="A92" s="158" t="s">
        <v>342</v>
      </c>
      <c r="B92" s="127">
        <v>24</v>
      </c>
      <c r="C92" s="263">
        <f>C72</f>
        <v>23130.111</v>
      </c>
      <c r="D92" s="20"/>
      <c r="E92" s="139"/>
      <c r="F92" s="412" t="s">
        <v>465</v>
      </c>
      <c r="G92" s="269">
        <f>TAXREC!E157</f>
        <v>26655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457</v>
      </c>
      <c r="B95" s="125">
        <v>25</v>
      </c>
      <c r="C95" s="268">
        <f>SUM(C90:C93)</f>
        <v>493958.73595196736</v>
      </c>
      <c r="D95" s="6"/>
      <c r="E95" s="139"/>
      <c r="F95" s="412" t="s">
        <v>465</v>
      </c>
      <c r="G95" s="395">
        <f>SUM(G90:G94)</f>
        <v>48896</v>
      </c>
      <c r="H95" s="164"/>
    </row>
    <row r="96" spans="1:8" ht="12.75">
      <c r="A96" s="386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1814000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/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109562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/>
      <c r="F111" s="37"/>
      <c r="G111" s="200"/>
      <c r="H111" s="164"/>
    </row>
    <row r="112" spans="1:8" ht="12.75">
      <c r="A112" s="155" t="s">
        <v>461</v>
      </c>
      <c r="B112" s="127">
        <v>11</v>
      </c>
      <c r="C112" s="112"/>
      <c r="D112" s="3"/>
      <c r="E112" s="454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1872951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98606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-47995</v>
      </c>
      <c r="F120" s="37"/>
      <c r="G120" s="200"/>
      <c r="H120" s="164"/>
      <c r="I120" s="483" t="s">
        <v>496</v>
      </c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7" t="s">
        <v>474</v>
      </c>
      <c r="B122" s="127"/>
      <c r="C122" s="112"/>
      <c r="D122" s="3" t="s">
        <v>230</v>
      </c>
      <c r="E122" s="489">
        <f>'Tax Rates'!F34</f>
        <v>0.3074</v>
      </c>
      <c r="F122" s="452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-14753.663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-14753.663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9">
        <f>'Tax Rates'!F34-'Tax Rates'!C38</f>
        <v>0.2962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6">
        <f>E128/(1-E130)</f>
        <v>-20962.86302926968</v>
      </c>
      <c r="F132" s="37"/>
      <c r="G132" s="200"/>
      <c r="H132" s="164"/>
      <c r="I132" s="483" t="s">
        <v>497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'Tax Rates'!F34</f>
        <v>0.3074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230028.4592022184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230028.4592022184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-58966.30639276124</v>
      </c>
      <c r="F148" s="475"/>
      <c r="G148" s="200"/>
      <c r="H148" s="164"/>
      <c r="I148" s="475" t="s">
        <v>498</v>
      </c>
    </row>
    <row r="149" spans="1:8" ht="12.75">
      <c r="A149" s="171"/>
      <c r="B149" s="130"/>
      <c r="C149" s="112"/>
      <c r="D149" s="119"/>
      <c r="E149" s="144"/>
      <c r="F149" s="475"/>
      <c r="G149" s="200"/>
      <c r="H149" s="164"/>
    </row>
    <row r="150" spans="1:8" ht="12.75">
      <c r="A150" s="369" t="s">
        <v>20</v>
      </c>
      <c r="B150" s="130"/>
      <c r="C150" s="112"/>
      <c r="D150" s="119"/>
      <c r="E150" s="462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6" t="s">
        <v>472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23130.111</v>
      </c>
      <c r="F157" s="37"/>
      <c r="G157" s="200"/>
      <c r="H157" s="164"/>
    </row>
    <row r="158" spans="1:8" ht="25.5">
      <c r="A158" s="171" t="s">
        <v>306</v>
      </c>
      <c r="B158" s="130"/>
      <c r="C158" s="112"/>
      <c r="D158" s="118" t="s">
        <v>187</v>
      </c>
      <c r="E158" s="304">
        <f>C72</f>
        <v>23130.111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6">
        <f>E157-E158</f>
        <v>0</v>
      </c>
      <c r="F159" s="37"/>
      <c r="G159" s="200"/>
      <c r="H159" s="164"/>
      <c r="I159" s="483" t="s">
        <v>476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9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12710037</v>
      </c>
      <c r="F162" s="37"/>
      <c r="G162" s="200"/>
      <c r="H162" s="164"/>
    </row>
    <row r="163" spans="1:9" ht="12.75">
      <c r="A163" s="171" t="s">
        <v>348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3" t="s">
        <v>478</v>
      </c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-37289963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6" t="s">
        <v>471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18747.6128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6" t="s">
        <v>494</v>
      </c>
      <c r="B172" s="130"/>
      <c r="C172" s="112"/>
      <c r="D172" s="118" t="s">
        <v>187</v>
      </c>
      <c r="E172" s="304">
        <f>C91</f>
        <v>8437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6">
        <f>E170-E172</f>
        <v>-8437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340</v>
      </c>
      <c r="B175" s="130"/>
      <c r="C175" s="112"/>
      <c r="D175" s="119"/>
      <c r="E175" s="451">
        <f>'Tax Rates'!F34-'Tax Rates'!C38</f>
        <v>0.2962</v>
      </c>
      <c r="F175" s="452"/>
      <c r="G175" s="200"/>
      <c r="H175" s="164"/>
      <c r="I175" s="475" t="s">
        <v>499</v>
      </c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5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-83782.75986467923</v>
      </c>
      <c r="F177" s="37"/>
      <c r="G177" s="200"/>
      <c r="H177" s="164"/>
      <c r="I177" s="475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-8437</v>
      </c>
      <c r="F178" s="475"/>
      <c r="G178" s="200"/>
      <c r="H178" s="164"/>
      <c r="I178" s="475" t="s">
        <v>477</v>
      </c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5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188</v>
      </c>
      <c r="E181" s="465">
        <f>SUM(E177:E179)</f>
        <v>-92219.75986467923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460</v>
      </c>
      <c r="B183" s="130"/>
      <c r="C183" s="112"/>
      <c r="D183" s="119" t="s">
        <v>186</v>
      </c>
      <c r="E183" s="465">
        <f>E132</f>
        <v>-20962.86302926968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8" t="s">
        <v>345</v>
      </c>
      <c r="B185" s="130"/>
      <c r="C185" s="112"/>
      <c r="D185" s="119" t="s">
        <v>188</v>
      </c>
      <c r="E185" s="484">
        <f>E181+E183</f>
        <v>-113182.62289394891</v>
      </c>
      <c r="F185" s="37"/>
      <c r="G185" s="200"/>
      <c r="H185" s="164"/>
    </row>
    <row r="186" spans="1:8" ht="12.75">
      <c r="A186" s="479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460738.84124999994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7">
        <f>E193-E194</f>
        <v>133235.22186879744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0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324312</v>
      </c>
      <c r="F201" s="3"/>
      <c r="G201" s="470"/>
      <c r="H201" s="164"/>
    </row>
    <row r="202" spans="1:8" ht="12.75">
      <c r="A202" s="477" t="s">
        <v>473</v>
      </c>
      <c r="B202" s="127"/>
      <c r="C202" s="112"/>
      <c r="D202" s="120"/>
      <c r="E202" s="471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462</v>
      </c>
      <c r="B206" s="127"/>
      <c r="C206" s="112"/>
      <c r="D206" s="120"/>
      <c r="E206" s="45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zoomScale="90" zoomScaleNormal="90" zoomScalePageLayoutView="0" workbookViewId="0" topLeftCell="A124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7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8">
        <f>Ratebase*REGINFO!D33*0.0025</f>
        <v>15887.546250000001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322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258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222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320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321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>
        <v>17611558</v>
      </c>
      <c r="D31" s="285"/>
      <c r="E31" s="283">
        <f>C31-D31</f>
        <v>17611558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4267794</v>
      </c>
      <c r="D32" s="285"/>
      <c r="E32" s="283">
        <f>C32-D32</f>
        <v>4267794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555816</v>
      </c>
      <c r="D33" s="285"/>
      <c r="E33" s="283">
        <f>C33-D33</f>
        <v>555816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f>37575+58951</f>
        <v>96526</v>
      </c>
      <c r="D34" s="285"/>
      <c r="E34" s="283">
        <f>C34-D34</f>
        <v>96526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17611558</v>
      </c>
      <c r="D39" s="285"/>
      <c r="E39" s="283">
        <f>C39-D39</f>
        <v>17611558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865930+22784</f>
        <v>888714</v>
      </c>
      <c r="D40" s="285"/>
      <c r="E40" s="283">
        <f aca="true" t="shared" si="0" ref="E40:E48">C40-D40</f>
        <v>888714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916970</v>
      </c>
      <c r="D41" s="285"/>
      <c r="E41" s="283">
        <f t="shared" si="0"/>
        <v>916970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v>1270375</v>
      </c>
      <c r="D42" s="285"/>
      <c r="E42" s="283">
        <f t="shared" si="0"/>
        <v>1270375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763664</v>
      </c>
      <c r="D43" s="285"/>
      <c r="E43" s="283">
        <f t="shared" si="0"/>
        <v>763664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85" t="s">
        <v>479</v>
      </c>
      <c r="B45" s="23" t="s">
        <v>187</v>
      </c>
      <c r="C45" s="284"/>
      <c r="D45" s="285"/>
      <c r="E45" s="283">
        <f t="shared" si="0"/>
        <v>0</v>
      </c>
      <c r="F45" s="11"/>
      <c r="G45" s="473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1080413</v>
      </c>
      <c r="D50" s="280">
        <f>SUM(D31:D36)-SUM(D39:D49)</f>
        <v>0</v>
      </c>
      <c r="E50" s="280">
        <f>SUM(E31:E35)-SUM(E39:E48)</f>
        <v>1080413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2435+321877</f>
        <v>324312</v>
      </c>
      <c r="D51" s="284"/>
      <c r="E51" s="281">
        <f>+C51-D51</f>
        <v>324312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40057</v>
      </c>
      <c r="D52" s="284"/>
      <c r="E52" s="282">
        <f>+C52-D52</f>
        <v>40057</v>
      </c>
      <c r="F52" s="8"/>
      <c r="G52" s="397"/>
    </row>
    <row r="53" spans="1:6" ht="12.75">
      <c r="A53" s="2" t="s">
        <v>130</v>
      </c>
      <c r="B53" s="8" t="s">
        <v>188</v>
      </c>
      <c r="C53" s="280">
        <f>C50-C51-C52</f>
        <v>716044</v>
      </c>
      <c r="D53" s="280">
        <f>D50-D51-D52</f>
        <v>0</v>
      </c>
      <c r="E53" s="280">
        <f>E50-E51-E52</f>
        <v>716044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40057</v>
      </c>
      <c r="D59" s="286">
        <f>D52</f>
        <v>0</v>
      </c>
      <c r="E59" s="271">
        <f>+C59-D59</f>
        <v>40057</v>
      </c>
      <c r="F59" s="8"/>
      <c r="G59" s="397"/>
    </row>
    <row r="60" spans="1:6" ht="12.75">
      <c r="A60" s="4" t="s">
        <v>323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C43+136260</f>
        <v>899924</v>
      </c>
      <c r="D61" s="286">
        <f>D43</f>
        <v>0</v>
      </c>
      <c r="E61" s="271">
        <f>+C61-D61</f>
        <v>899924</v>
      </c>
      <c r="F61" s="8"/>
      <c r="G61" s="397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1814000</v>
      </c>
      <c r="D64" s="316">
        <f>'Tax Reserves'!D63</f>
        <v>0</v>
      </c>
      <c r="E64" s="271">
        <f>+C64-D64</f>
        <v>1814000</v>
      </c>
      <c r="F64" s="8"/>
    </row>
    <row r="65" spans="1:6" ht="12.75">
      <c r="A65" t="s">
        <v>429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9" t="s">
        <v>380</v>
      </c>
      <c r="B66" s="8"/>
      <c r="C66" s="428">
        <f>'TAXREC 3 No True-up'!C47</f>
        <v>3281502</v>
      </c>
      <c r="D66" s="428">
        <f>'TAXREC 3 No True-up'!D47</f>
        <v>0</v>
      </c>
      <c r="E66" s="271">
        <f>+C66-D66</f>
        <v>3281502</v>
      </c>
      <c r="F66" s="8"/>
    </row>
    <row r="67" spans="1:6" ht="12.75">
      <c r="A67" t="s">
        <v>159</v>
      </c>
      <c r="B67" s="8" t="s">
        <v>186</v>
      </c>
      <c r="C67" s="250">
        <f>'TAXREC 2'!C77</f>
        <v>109562</v>
      </c>
      <c r="D67" s="250">
        <f>'TAXREC 2'!D77</f>
        <v>0</v>
      </c>
      <c r="E67" s="271">
        <f>+C67-D67</f>
        <v>109562</v>
      </c>
      <c r="F67" s="8"/>
    </row>
    <row r="68" spans="1:11" ht="12.75">
      <c r="A68" t="s">
        <v>160</v>
      </c>
      <c r="B68" s="8" t="s">
        <v>186</v>
      </c>
      <c r="C68" s="250">
        <f>'TAXREC 2'!C78</f>
        <v>3653</v>
      </c>
      <c r="D68" s="250">
        <f>'TAXREC 2'!D78</f>
        <v>0</v>
      </c>
      <c r="E68" s="271">
        <f>+C68-D68</f>
        <v>3653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6148698</v>
      </c>
      <c r="D70" s="271">
        <f>SUM(D59:D68)</f>
        <v>0</v>
      </c>
      <c r="E70" s="271">
        <f>SUM(E59:E68)</f>
        <v>6148698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4">
        <v>0</v>
      </c>
      <c r="D76" s="293"/>
      <c r="E76" s="46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6148698</v>
      </c>
      <c r="D82" s="250">
        <f>D70+D80</f>
        <v>0</v>
      </c>
      <c r="E82" s="250">
        <f>E70+E80</f>
        <v>6148698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417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695744</v>
      </c>
      <c r="D97" s="293"/>
      <c r="E97" s="271">
        <f>+C97-D97</f>
        <v>695744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160122</v>
      </c>
      <c r="D98" s="293"/>
      <c r="E98" s="271">
        <f>+C98-D98</f>
        <v>160122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1872951</v>
      </c>
      <c r="D105" s="318">
        <f>'Tax Reserves'!D50</f>
        <v>0</v>
      </c>
      <c r="E105" s="281">
        <f t="shared" si="5"/>
        <v>1872951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380</v>
      </c>
      <c r="B108" s="8"/>
      <c r="C108" s="253">
        <f>'TAXREC 3 No True-up'!C73</f>
        <v>2363425</v>
      </c>
      <c r="D108" s="253">
        <f>'TAXREC 3 No True-up'!D73</f>
        <v>0</v>
      </c>
      <c r="E108" s="271">
        <f t="shared" si="5"/>
        <v>2363425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98606</v>
      </c>
      <c r="D110" s="250">
        <f>'TAXREC 2'!D119</f>
        <v>0</v>
      </c>
      <c r="E110" s="250">
        <f>'TAXREC 2'!E119</f>
        <v>98606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5190848</v>
      </c>
      <c r="D113" s="250">
        <f>SUM(D97:D111)</f>
        <v>0</v>
      </c>
      <c r="E113" s="250">
        <f>SUM(E97:E111)</f>
        <v>5190848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4"/>
      <c r="B117" s="8" t="s">
        <v>187</v>
      </c>
      <c r="C117" s="293"/>
      <c r="D117" s="293"/>
      <c r="E117" s="271">
        <f>+C117-D117</f>
        <v>0</v>
      </c>
      <c r="F117" s="8"/>
      <c r="G117" s="480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5190848</v>
      </c>
      <c r="D122" s="250">
        <f>D113+D120</f>
        <v>0</v>
      </c>
      <c r="E122" s="250">
        <f>+E113+E120</f>
        <v>5190848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1673894</v>
      </c>
      <c r="D134" s="250">
        <f>D53+D82-D122</f>
        <v>0</v>
      </c>
      <c r="E134" s="250">
        <f>E53+E82-E122</f>
        <v>1673894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187</v>
      </c>
      <c r="C136" s="293">
        <v>1673894</v>
      </c>
      <c r="D136" s="293"/>
      <c r="E136" s="263">
        <f>C136-D136</f>
        <v>1673894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187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0</v>
      </c>
      <c r="D142" s="467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22241</v>
      </c>
      <c r="D143" s="467"/>
      <c r="E143" s="291">
        <f>C143-D143</f>
        <v>22241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22241</v>
      </c>
      <c r="D144" s="251"/>
      <c r="E144" s="251">
        <f>E142+E143</f>
        <v>22241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22241</v>
      </c>
      <c r="D146" s="251">
        <f>D144-D145</f>
        <v>0</v>
      </c>
      <c r="E146" s="251">
        <f>E144-E145</f>
        <v>22241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7">
        <f>C142/C134</f>
        <v>0</v>
      </c>
      <c r="D149" s="5"/>
      <c r="E149" s="388">
        <f>C149</f>
        <v>0</v>
      </c>
      <c r="F149" s="8"/>
      <c r="G149" s="482" t="s">
        <v>475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7" t="e">
        <f>C143/C139</f>
        <v>#DIV/0!</v>
      </c>
      <c r="D150" s="5"/>
      <c r="E150" s="388" t="e">
        <f>C150</f>
        <v>#DIV/0!</v>
      </c>
      <c r="F150" s="8"/>
      <c r="G150" s="482" t="s">
        <v>475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8" t="e">
        <f>SUM(C149:C150)</f>
        <v>#DIV/0!</v>
      </c>
      <c r="D151" s="5"/>
      <c r="E151" s="388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456</v>
      </c>
      <c r="B155" s="8"/>
    </row>
    <row r="156" spans="1:5" ht="12.75">
      <c r="A156" t="s">
        <v>218</v>
      </c>
      <c r="B156" s="86" t="s">
        <v>186</v>
      </c>
      <c r="C156" s="250">
        <f>C146</f>
        <v>22241</v>
      </c>
      <c r="D156" s="250">
        <f>D146</f>
        <v>0</v>
      </c>
      <c r="E156" s="250">
        <f>E146</f>
        <v>22241</v>
      </c>
    </row>
    <row r="157" spans="1:5" ht="12.75">
      <c r="A157" t="s">
        <v>20</v>
      </c>
      <c r="B157" s="86" t="s">
        <v>186</v>
      </c>
      <c r="C157" s="461">
        <v>26655</v>
      </c>
      <c r="D157" s="250"/>
      <c r="E157" s="250">
        <f>C157+D157</f>
        <v>26655</v>
      </c>
    </row>
    <row r="158" spans="1:5" ht="12.75">
      <c r="A158" t="s">
        <v>217</v>
      </c>
      <c r="B158" s="86" t="s">
        <v>186</v>
      </c>
      <c r="C158" s="461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48896</v>
      </c>
      <c r="D160" s="250">
        <f>D156+D157+D158</f>
        <v>0</v>
      </c>
      <c r="E160" s="250">
        <f>E156+E157+E158</f>
        <v>48896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3" horizontalDpi="600" verticalDpi="600" orientation="portrait" scale="63" r:id="rId3"/>
  <rowBreaks count="1" manualBreakCount="1">
    <brk id="8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434</v>
      </c>
      <c r="B18" s="61"/>
      <c r="C18" s="293"/>
      <c r="D18" s="293"/>
      <c r="E18" s="250">
        <f t="shared" si="0"/>
        <v>0</v>
      </c>
    </row>
    <row r="19" spans="1:5" ht="12.75">
      <c r="A19" s="61" t="s">
        <v>434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434</v>
      </c>
      <c r="B30" s="61"/>
      <c r="C30" s="293"/>
      <c r="D30" s="293"/>
      <c r="E30" s="250">
        <f t="shared" si="1"/>
        <v>0</v>
      </c>
    </row>
    <row r="31" spans="1:5" ht="12.75">
      <c r="A31" s="61" t="s">
        <v>434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0">
        <f t="shared" si="2"/>
        <v>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486</v>
      </c>
      <c r="B47" s="61"/>
      <c r="C47" s="293">
        <v>1872951</v>
      </c>
      <c r="D47" s="293"/>
      <c r="E47" s="250">
        <f t="shared" si="2"/>
        <v>1872951</v>
      </c>
    </row>
    <row r="48" spans="1:5" ht="12.75">
      <c r="A48" s="61" t="s">
        <v>434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1872951</v>
      </c>
      <c r="D50" s="250">
        <f>SUM(D41:D49)</f>
        <v>0</v>
      </c>
      <c r="E50" s="250">
        <f>SUM(E41:E49)</f>
        <v>1872951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/>
      <c r="D55" s="293"/>
      <c r="E55" s="250">
        <f t="shared" si="3"/>
        <v>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486</v>
      </c>
      <c r="B59" s="61"/>
      <c r="C59" s="293">
        <v>1814000</v>
      </c>
      <c r="D59" s="293"/>
      <c r="E59" s="250">
        <f t="shared" si="3"/>
        <v>1814000</v>
      </c>
    </row>
    <row r="60" spans="1:5" ht="12.75">
      <c r="A60" s="61" t="s">
        <v>434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1814000</v>
      </c>
      <c r="D63" s="250">
        <f>SUM(D53:D61)</f>
        <v>0</v>
      </c>
      <c r="E63" s="250">
        <f>SUM(E53:E61)</f>
        <v>1814000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88" sqref="H8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450</v>
      </c>
      <c r="B5" s="8"/>
      <c r="C5" s="8" t="s">
        <v>2</v>
      </c>
      <c r="D5" s="8"/>
      <c r="E5" s="8"/>
      <c r="F5" s="8"/>
    </row>
    <row r="6" spans="1:6" ht="12.75">
      <c r="A6" s="397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9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435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>
        <v>109562</v>
      </c>
      <c r="D23" s="294"/>
      <c r="E23" s="312">
        <f t="shared" si="0"/>
        <v>109562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455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1" t="s">
        <v>485</v>
      </c>
      <c r="B41" t="s">
        <v>186</v>
      </c>
      <c r="C41" s="293">
        <v>3653</v>
      </c>
      <c r="D41" s="293"/>
      <c r="E41" s="250">
        <f t="shared" si="0"/>
        <v>3653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113215</v>
      </c>
      <c r="D46" s="250">
        <f>SUM(D17:D45)</f>
        <v>0</v>
      </c>
      <c r="E46" s="250">
        <f>SUM(E17:E45)</f>
        <v>113215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Taxable capital gains</v>
      </c>
      <c r="B55" s="272"/>
      <c r="C55" s="250">
        <f t="shared" si="1"/>
        <v>109562</v>
      </c>
      <c r="D55" s="250">
        <f t="shared" si="1"/>
        <v>0</v>
      </c>
      <c r="E55" s="250">
        <f t="shared" si="1"/>
        <v>109562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109562</v>
      </c>
      <c r="D77" s="250">
        <f>SUM(D49:D75)</f>
        <v>0</v>
      </c>
      <c r="E77" s="250">
        <f>SUM(E49:E75)</f>
        <v>109562</v>
      </c>
    </row>
    <row r="78" spans="1:5" ht="12.75">
      <c r="A78" s="275" t="s">
        <v>202</v>
      </c>
      <c r="B78" s="276"/>
      <c r="C78" s="314">
        <f>C46-C77</f>
        <v>3653</v>
      </c>
      <c r="D78" s="314">
        <f>D46-D77</f>
        <v>0</v>
      </c>
      <c r="E78" s="314">
        <f>E46-E77</f>
        <v>3653</v>
      </c>
    </row>
    <row r="79" spans="1:5" ht="12.75">
      <c r="A79" s="275" t="s">
        <v>169</v>
      </c>
      <c r="B79" s="276"/>
      <c r="C79" s="314">
        <f>C77+C78</f>
        <v>113215</v>
      </c>
      <c r="D79" s="314">
        <f>D77+D78</f>
        <v>0</v>
      </c>
      <c r="E79" s="314">
        <f>E77+E78</f>
        <v>113215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>
        <v>98606</v>
      </c>
      <c r="D86" s="293"/>
      <c r="E86" s="250">
        <f t="shared" si="5"/>
        <v>98606</v>
      </c>
    </row>
    <row r="87" spans="1:5" ht="12.75">
      <c r="A87" s="67" t="s">
        <v>365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1" t="s">
        <v>480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98606</v>
      </c>
      <c r="D99" s="250">
        <f>SUM(D82:D98)</f>
        <v>0</v>
      </c>
      <c r="E99" s="250">
        <f>SUM(E82:E98)</f>
        <v>98606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Scientific research expenses claimed in year from Form T661</v>
      </c>
      <c r="B106" s="272"/>
      <c r="C106" s="250">
        <f t="shared" si="7"/>
        <v>98606</v>
      </c>
      <c r="D106" s="250">
        <f t="shared" si="7"/>
        <v>0</v>
      </c>
      <c r="E106" s="250">
        <f t="shared" si="7"/>
        <v>98606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98606</v>
      </c>
      <c r="D119" s="250">
        <f>SUM(D102:D118)</f>
        <v>0</v>
      </c>
      <c r="E119" s="250">
        <f>SUM(E102:E118)</f>
        <v>98606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98606</v>
      </c>
      <c r="D121" s="250">
        <f>D119+D120</f>
        <v>0</v>
      </c>
      <c r="E121" s="250">
        <f>E119+E120</f>
        <v>98606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A67" sqref="A6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6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374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439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377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378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440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423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376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375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418</v>
      </c>
      <c r="B32" t="s">
        <v>186</v>
      </c>
      <c r="C32" s="294">
        <v>210</v>
      </c>
      <c r="D32" s="294"/>
      <c r="E32" s="312">
        <f t="shared" si="0"/>
        <v>210</v>
      </c>
    </row>
    <row r="33" spans="1:5" ht="12.75">
      <c r="A33" s="67" t="s">
        <v>419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436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437</v>
      </c>
      <c r="C35" s="294">
        <v>400</v>
      </c>
      <c r="D35" s="294"/>
      <c r="E35" s="312">
        <f t="shared" si="0"/>
        <v>400</v>
      </c>
    </row>
    <row r="36" spans="1:5" ht="12.75">
      <c r="A36" s="67" t="s">
        <v>420</v>
      </c>
      <c r="C36" s="294"/>
      <c r="D36" s="294"/>
      <c r="E36" s="312">
        <f t="shared" si="0"/>
        <v>0</v>
      </c>
    </row>
    <row r="37" spans="1:5" ht="12.75">
      <c r="A37" s="67" t="s">
        <v>421</v>
      </c>
      <c r="C37" s="294"/>
      <c r="D37" s="294"/>
      <c r="E37" s="312">
        <f t="shared" si="0"/>
        <v>0</v>
      </c>
    </row>
    <row r="38" spans="1:5" ht="12.75">
      <c r="A38" s="81" t="s">
        <v>379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481" t="s">
        <v>489</v>
      </c>
      <c r="B40" t="s">
        <v>186</v>
      </c>
      <c r="C40" s="294">
        <v>900317</v>
      </c>
      <c r="D40" s="294"/>
      <c r="E40" s="312">
        <f t="shared" si="0"/>
        <v>900317</v>
      </c>
    </row>
    <row r="41" spans="1:5" ht="12.75">
      <c r="A41" s="481" t="s">
        <v>487</v>
      </c>
      <c r="B41" t="s">
        <v>186</v>
      </c>
      <c r="C41" s="294">
        <v>1568713</v>
      </c>
      <c r="D41" s="294"/>
      <c r="E41" s="312">
        <f t="shared" si="0"/>
        <v>1568713</v>
      </c>
    </row>
    <row r="42" spans="1:5" ht="12.75">
      <c r="A42" s="481" t="s">
        <v>488</v>
      </c>
      <c r="B42" t="s">
        <v>186</v>
      </c>
      <c r="C42" s="294">
        <v>400948</v>
      </c>
      <c r="D42" s="294"/>
      <c r="E42" s="312">
        <f t="shared" si="0"/>
        <v>400948</v>
      </c>
    </row>
    <row r="43" spans="1:5" ht="12.75">
      <c r="A43" s="481" t="s">
        <v>490</v>
      </c>
      <c r="B43" t="s">
        <v>186</v>
      </c>
      <c r="C43" s="294">
        <v>410633</v>
      </c>
      <c r="D43" s="294"/>
      <c r="E43" s="312">
        <f t="shared" si="0"/>
        <v>410633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1" t="s">
        <v>491</v>
      </c>
      <c r="B45" t="s">
        <v>186</v>
      </c>
      <c r="C45" s="293">
        <v>281</v>
      </c>
      <c r="D45" s="293"/>
      <c r="E45" s="250">
        <f t="shared" si="0"/>
        <v>281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1" t="s">
        <v>382</v>
      </c>
      <c r="B47" t="s">
        <v>188</v>
      </c>
      <c r="C47" s="250">
        <f>SUM(C19:C46)</f>
        <v>3281502</v>
      </c>
      <c r="D47" s="250">
        <f>SUM(D19:D46)</f>
        <v>0</v>
      </c>
      <c r="E47" s="250">
        <f>SUM(E19:E46)</f>
        <v>3281502</v>
      </c>
    </row>
    <row r="48" ht="12.75">
      <c r="A48" s="67"/>
    </row>
    <row r="49" ht="12.75">
      <c r="A49" s="81" t="s">
        <v>144</v>
      </c>
    </row>
    <row r="51" spans="1:5" ht="12.75">
      <c r="A51" s="71" t="s">
        <v>374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439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375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422</v>
      </c>
      <c r="B54" s="8" t="s">
        <v>187</v>
      </c>
      <c r="C54" s="293">
        <v>37575</v>
      </c>
      <c r="D54" s="293"/>
      <c r="E54" s="250">
        <f t="shared" si="1"/>
        <v>37575</v>
      </c>
    </row>
    <row r="55" spans="1:5" ht="12.75">
      <c r="A55" s="67" t="s">
        <v>430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442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438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441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4"/>
      <c r="B59" s="8" t="s">
        <v>187</v>
      </c>
      <c r="C59" s="293"/>
      <c r="D59" s="293"/>
      <c r="E59" s="250">
        <f t="shared" si="1"/>
        <v>0</v>
      </c>
    </row>
    <row r="60" spans="1:5" ht="12.75">
      <c r="A60" s="450"/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87" t="s">
        <v>492</v>
      </c>
      <c r="B62" s="8" t="s">
        <v>187</v>
      </c>
      <c r="C62" s="293">
        <v>1604177</v>
      </c>
      <c r="D62" s="293"/>
      <c r="E62" s="250">
        <f aca="true" t="shared" si="2" ref="E62:E72">C62-D62</f>
        <v>1604177</v>
      </c>
    </row>
    <row r="63" spans="1:5" ht="12.75">
      <c r="A63" s="485" t="s">
        <v>493</v>
      </c>
      <c r="B63" s="8" t="s">
        <v>187</v>
      </c>
      <c r="C63" s="293">
        <v>721673</v>
      </c>
      <c r="D63" s="293"/>
      <c r="E63" s="250">
        <f t="shared" si="2"/>
        <v>721673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30" t="s">
        <v>381</v>
      </c>
      <c r="B73" s="8" t="s">
        <v>188</v>
      </c>
      <c r="C73" s="250">
        <f>SUM(C51:C72)</f>
        <v>2363425</v>
      </c>
      <c r="D73" s="250">
        <f>SUM(D51:D72)</f>
        <v>0</v>
      </c>
      <c r="E73" s="250">
        <f>SUM(E51:E72)</f>
        <v>2363425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7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2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6" t="s">
        <v>458</v>
      </c>
      <c r="B8" s="497"/>
      <c r="C8" s="497"/>
      <c r="D8" s="497"/>
      <c r="E8" s="341"/>
      <c r="F8" s="365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7">
        <v>0</v>
      </c>
      <c r="D9" s="357"/>
      <c r="E9" s="357">
        <v>200001</v>
      </c>
      <c r="F9" s="35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451</v>
      </c>
      <c r="B10" s="326"/>
      <c r="C10" s="359" t="s">
        <v>110</v>
      </c>
      <c r="D10" s="359"/>
      <c r="E10" s="359" t="s">
        <v>110</v>
      </c>
      <c r="F10" s="360" t="s">
        <v>459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1">
        <v>200000</v>
      </c>
      <c r="D11" s="361"/>
      <c r="E11" s="361">
        <v>700000</v>
      </c>
      <c r="F11" s="36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299</v>
      </c>
      <c r="B13" s="391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298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259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389" t="s">
        <v>453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390" t="s">
        <v>454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2" t="s">
        <v>470</v>
      </c>
      <c r="B23" s="493"/>
      <c r="C23" s="493"/>
      <c r="D23" s="493"/>
      <c r="E23" s="493"/>
      <c r="F23" s="493"/>
      <c r="G23" s="420"/>
      <c r="H23" s="402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3"/>
      <c r="B24" s="394"/>
      <c r="C24" s="394"/>
      <c r="D24" s="394"/>
      <c r="E24" s="394"/>
      <c r="F24" s="394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3"/>
      <c r="B25" s="364"/>
      <c r="C25" s="366"/>
      <c r="D25" s="341"/>
      <c r="E25" s="341"/>
      <c r="F25" s="392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6" t="s">
        <v>467</v>
      </c>
      <c r="B26" s="497"/>
      <c r="C26" s="497"/>
      <c r="D26" s="497"/>
      <c r="E26" s="497"/>
      <c r="F26" s="497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/>
      <c r="D27" s="352"/>
      <c r="E27" s="352"/>
      <c r="F27" s="353" t="s">
        <v>495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426</v>
      </c>
      <c r="B28" s="326"/>
      <c r="C28" s="354"/>
      <c r="D28" s="354"/>
      <c r="E28" s="354"/>
      <c r="F28" s="355" t="s">
        <v>297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/>
      <c r="D29" s="356"/>
      <c r="E29" s="356"/>
      <c r="F29" s="488">
        <v>748303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1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298</v>
      </c>
      <c r="B32" s="391">
        <v>2004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1">
        <v>2004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259</v>
      </c>
      <c r="B34" s="391">
        <v>2004</v>
      </c>
      <c r="C34" s="331"/>
      <c r="D34" s="331"/>
      <c r="E34" s="332"/>
      <c r="F34" s="332">
        <v>0.3074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1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1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1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468</v>
      </c>
      <c r="B39" s="389" t="s">
        <v>453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469</v>
      </c>
      <c r="B40" s="390" t="s">
        <v>466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4" t="s">
        <v>331</v>
      </c>
      <c r="B41" s="493"/>
      <c r="C41" s="493"/>
      <c r="D41" s="493"/>
      <c r="E41" s="493"/>
      <c r="F41" s="493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5"/>
      <c r="B42" s="495"/>
      <c r="C42" s="495"/>
      <c r="D42" s="495"/>
      <c r="E42" s="495"/>
      <c r="F42" s="495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2" t="s">
        <v>484</v>
      </c>
      <c r="O3" s="398" t="str">
        <f>REGINFO!E1</f>
        <v>Version 2009.1</v>
      </c>
    </row>
    <row r="4" spans="1:15" ht="12.75">
      <c r="A4" s="2" t="str">
        <f>REGINFO!A4</f>
        <v>Reporting period:  2004</v>
      </c>
      <c r="E4" s="399" t="s">
        <v>317</v>
      </c>
      <c r="F4" s="381"/>
      <c r="G4" s="381"/>
      <c r="H4" s="381"/>
      <c r="I4" s="381"/>
      <c r="O4" s="39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5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7">
        <v>0</v>
      </c>
      <c r="D11" s="373"/>
      <c r="E11" s="379">
        <f>C22</f>
        <v>0</v>
      </c>
      <c r="F11" s="401"/>
      <c r="G11" s="379">
        <f>E22</f>
        <v>0</v>
      </c>
      <c r="H11" s="401"/>
      <c r="I11" s="379">
        <f>G22</f>
        <v>0</v>
      </c>
      <c r="J11" s="373"/>
      <c r="K11" s="379">
        <f>I22</f>
        <v>0</v>
      </c>
      <c r="L11" s="373"/>
      <c r="M11" s="379">
        <f>K22</f>
        <v>0</v>
      </c>
      <c r="N11" s="373"/>
      <c r="O11" s="379">
        <f>C11</f>
        <v>0</v>
      </c>
    </row>
    <row r="12" spans="1:15" ht="27" customHeight="1">
      <c r="A12" s="81" t="s">
        <v>383</v>
      </c>
      <c r="B12" s="66" t="s">
        <v>189</v>
      </c>
      <c r="C12" s="378"/>
      <c r="D12" s="374"/>
      <c r="E12" s="378"/>
      <c r="F12" s="95"/>
      <c r="G12" s="400">
        <f>C12+E12</f>
        <v>0</v>
      </c>
      <c r="H12" s="95"/>
      <c r="I12" s="400">
        <f>(E12/12*9)+(G12/12*3)</f>
        <v>0</v>
      </c>
      <c r="J12" s="374"/>
      <c r="K12" s="400">
        <f>E12/12*3</f>
        <v>0</v>
      </c>
      <c r="L12" s="374"/>
      <c r="M12" s="400">
        <f>K13/9*12/4</f>
        <v>0</v>
      </c>
      <c r="N12" s="374"/>
      <c r="O12" s="379">
        <f aca="true" t="shared" si="0" ref="O12:O20">SUM(C12:N12)</f>
        <v>0</v>
      </c>
    </row>
    <row r="13" spans="1:15" ht="27" customHeight="1">
      <c r="A13" s="81" t="s">
        <v>425</v>
      </c>
      <c r="B13" s="66"/>
      <c r="C13" s="400"/>
      <c r="D13" s="374"/>
      <c r="E13" s="400"/>
      <c r="F13" s="95"/>
      <c r="G13" s="400"/>
      <c r="H13" s="95"/>
      <c r="I13" s="400"/>
      <c r="J13" s="374"/>
      <c r="K13" s="378"/>
      <c r="L13" s="374"/>
      <c r="M13" s="400"/>
      <c r="N13" s="374"/>
      <c r="O13" s="379">
        <f t="shared" si="0"/>
        <v>0</v>
      </c>
    </row>
    <row r="14" spans="1:15" ht="25.5">
      <c r="A14" s="81" t="s">
        <v>384</v>
      </c>
      <c r="B14" s="66" t="s">
        <v>189</v>
      </c>
      <c r="C14" s="378"/>
      <c r="D14" s="374"/>
      <c r="E14" s="378"/>
      <c r="F14" s="95"/>
      <c r="G14" s="378"/>
      <c r="H14" s="95"/>
      <c r="I14" s="378"/>
      <c r="J14" s="374"/>
      <c r="K14" s="378"/>
      <c r="L14" s="374"/>
      <c r="M14" s="378"/>
      <c r="N14" s="374"/>
      <c r="O14" s="379">
        <f t="shared" si="0"/>
        <v>0</v>
      </c>
    </row>
    <row r="15" spans="1:15" ht="27" customHeight="1">
      <c r="A15" s="81" t="s">
        <v>385</v>
      </c>
      <c r="B15" s="66" t="s">
        <v>189</v>
      </c>
      <c r="C15" s="378"/>
      <c r="D15" s="374"/>
      <c r="E15" s="378"/>
      <c r="F15" s="95"/>
      <c r="G15" s="378"/>
      <c r="H15" s="95"/>
      <c r="I15" s="378"/>
      <c r="J15" s="374"/>
      <c r="K15" s="378"/>
      <c r="L15" s="374"/>
      <c r="M15" s="400">
        <f>TAXCALC!E132</f>
        <v>-20962.86302926968</v>
      </c>
      <c r="N15" s="374"/>
      <c r="O15" s="379">
        <f t="shared" si="0"/>
        <v>-20962.86302926968</v>
      </c>
    </row>
    <row r="16" spans="1:15" ht="27" customHeight="1">
      <c r="A16" s="81" t="s">
        <v>386</v>
      </c>
      <c r="B16" s="66"/>
      <c r="C16" s="378"/>
      <c r="D16" s="374"/>
      <c r="E16" s="378"/>
      <c r="F16" s="95"/>
      <c r="G16" s="378"/>
      <c r="H16" s="95"/>
      <c r="I16" s="378"/>
      <c r="J16" s="374"/>
      <c r="K16" s="378"/>
      <c r="L16" s="374"/>
      <c r="M16" s="378"/>
      <c r="N16" s="374"/>
      <c r="O16" s="379">
        <f t="shared" si="0"/>
        <v>0</v>
      </c>
    </row>
    <row r="17" spans="1:15" ht="27.75" customHeight="1">
      <c r="A17" s="81" t="s">
        <v>387</v>
      </c>
      <c r="B17" s="66" t="s">
        <v>189</v>
      </c>
      <c r="C17" s="378"/>
      <c r="D17" s="374"/>
      <c r="E17" s="378"/>
      <c r="F17" s="95"/>
      <c r="G17" s="378"/>
      <c r="H17" s="95"/>
      <c r="I17" s="378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388</v>
      </c>
      <c r="B18" s="66" t="s">
        <v>189</v>
      </c>
      <c r="C18" s="378"/>
      <c r="D18" s="374"/>
      <c r="E18" s="378"/>
      <c r="F18" s="95"/>
      <c r="G18" s="378"/>
      <c r="H18" s="95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4" customHeight="1">
      <c r="A19" s="414" t="s">
        <v>389</v>
      </c>
      <c r="B19" s="66" t="s">
        <v>189</v>
      </c>
      <c r="C19" s="378"/>
      <c r="D19" s="374"/>
      <c r="E19" s="378"/>
      <c r="F19" s="95"/>
      <c r="G19" s="378"/>
      <c r="H19" s="95"/>
      <c r="I19" s="378"/>
      <c r="J19" s="374"/>
      <c r="K19" s="378"/>
      <c r="L19" s="374"/>
      <c r="M19" s="378"/>
      <c r="N19" s="374"/>
      <c r="O19" s="379">
        <f t="shared" si="0"/>
        <v>0</v>
      </c>
    </row>
    <row r="20" spans="1:15" ht="24.75" customHeight="1">
      <c r="A20" s="81" t="s">
        <v>452</v>
      </c>
      <c r="B20" s="66" t="s">
        <v>187</v>
      </c>
      <c r="C20" s="400">
        <v>0</v>
      </c>
      <c r="D20" s="374"/>
      <c r="E20" s="378"/>
      <c r="F20" s="95"/>
      <c r="G20" s="378"/>
      <c r="H20" s="95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12.75">
      <c r="A21" s="65"/>
      <c r="C21" s="374"/>
      <c r="D21" s="95"/>
      <c r="E21" s="374"/>
      <c r="F21" s="95"/>
      <c r="G21" s="374"/>
      <c r="H21" s="95"/>
      <c r="I21" s="374"/>
      <c r="J21" s="374"/>
      <c r="K21" s="374"/>
      <c r="L21" s="374"/>
      <c r="M21" s="374"/>
      <c r="N21" s="374"/>
      <c r="O21" s="401"/>
    </row>
    <row r="22" spans="1:15" ht="13.5" thickBot="1">
      <c r="A22" s="81" t="s">
        <v>362</v>
      </c>
      <c r="B22" s="34"/>
      <c r="C22" s="380">
        <f>SUM(C11:C20)</f>
        <v>0</v>
      </c>
      <c r="D22" s="401"/>
      <c r="E22" s="380">
        <f>SUM(E11:E20)</f>
        <v>0</v>
      </c>
      <c r="F22" s="401"/>
      <c r="G22" s="380">
        <f>SUM(G11:G20)</f>
        <v>0</v>
      </c>
      <c r="H22" s="401"/>
      <c r="I22" s="380">
        <f>SUM(I11:I20)</f>
        <v>0</v>
      </c>
      <c r="J22" s="373"/>
      <c r="K22" s="380">
        <f>SUM(K11:K20)</f>
        <v>0</v>
      </c>
      <c r="L22" s="373"/>
      <c r="M22" s="380">
        <f>SUM(M11:M21)</f>
        <v>-20962.86302926968</v>
      </c>
      <c r="N22" s="373"/>
      <c r="O22" s="432">
        <f>SUM(O11:O20)</f>
        <v>-20962.86302926968</v>
      </c>
    </row>
    <row r="23" spans="1:15" ht="13.5" thickTop="1">
      <c r="A23" s="415"/>
      <c r="B23" s="416"/>
      <c r="C23" s="422"/>
      <c r="D23" s="423"/>
      <c r="E23" s="422"/>
      <c r="F23" s="423"/>
      <c r="G23" s="422"/>
      <c r="H23" s="423"/>
      <c r="I23" s="422"/>
      <c r="J23" s="416"/>
      <c r="K23" s="422"/>
      <c r="L23" s="187"/>
      <c r="M23" s="424"/>
      <c r="N23" s="187"/>
      <c r="O23" s="424"/>
    </row>
    <row r="24" spans="1:15" ht="12.75">
      <c r="A24" s="438"/>
      <c r="B24" s="439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1"/>
    </row>
    <row r="25" spans="1:15" ht="12.75">
      <c r="A25" s="415"/>
      <c r="B25" s="416"/>
      <c r="C25" s="442"/>
      <c r="D25" s="442"/>
      <c r="E25" s="442"/>
      <c r="F25" s="442"/>
      <c r="G25" s="442"/>
      <c r="H25" s="442"/>
      <c r="I25" s="442"/>
      <c r="J25" s="443"/>
      <c r="K25" s="442"/>
      <c r="L25" s="444"/>
      <c r="M25" s="445"/>
      <c r="N25" s="444"/>
      <c r="O25" s="445"/>
    </row>
    <row r="26" spans="1:15" ht="12.75">
      <c r="A26" s="415" t="s">
        <v>390</v>
      </c>
      <c r="B26" s="416"/>
      <c r="C26" s="442"/>
      <c r="D26" s="442"/>
      <c r="E26" s="442"/>
      <c r="F26" s="442"/>
      <c r="G26" s="442"/>
      <c r="H26" s="442"/>
      <c r="I26" s="442"/>
      <c r="J26" s="443"/>
      <c r="K26" s="442"/>
      <c r="L26" s="444"/>
      <c r="M26" s="445"/>
      <c r="N26" s="444"/>
      <c r="O26" s="445"/>
    </row>
    <row r="27" spans="1:15" ht="9" customHeight="1">
      <c r="A27" s="415"/>
      <c r="B27" s="416"/>
      <c r="C27" s="416"/>
      <c r="D27" s="416"/>
      <c r="E27" s="416"/>
      <c r="F27" s="416"/>
      <c r="G27" s="416"/>
      <c r="H27" s="416"/>
      <c r="I27" s="416"/>
      <c r="J27" s="416"/>
      <c r="K27" s="417"/>
      <c r="L27" s="187"/>
      <c r="M27" s="187"/>
      <c r="N27" s="187"/>
      <c r="O27" s="187"/>
    </row>
    <row r="28" spans="1:15" ht="12.75">
      <c r="A28" s="415" t="s">
        <v>391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187"/>
      <c r="M28" s="187"/>
      <c r="N28" s="187"/>
      <c r="O28" s="187"/>
    </row>
    <row r="29" spans="1:15" ht="12.75">
      <c r="A29" s="418" t="s">
        <v>392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187"/>
      <c r="M29" s="187"/>
      <c r="N29" s="187"/>
      <c r="O29" s="187"/>
    </row>
    <row r="30" spans="1:15" ht="9" customHeight="1">
      <c r="A30" s="187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187"/>
      <c r="M30" s="187"/>
      <c r="N30" s="187"/>
      <c r="O30" s="187"/>
    </row>
    <row r="31" spans="1:15" ht="12.75">
      <c r="A31" s="433" t="s">
        <v>393</v>
      </c>
      <c r="B31" s="80"/>
      <c r="C31" s="80"/>
      <c r="D31" s="80"/>
      <c r="E31" s="80"/>
      <c r="F31" s="80"/>
      <c r="G31" s="80"/>
      <c r="H31" s="80"/>
      <c r="I31" s="429"/>
      <c r="J31" s="429"/>
      <c r="K31" s="429"/>
      <c r="L31" s="429"/>
      <c r="M31" s="429"/>
      <c r="N31" s="429"/>
      <c r="O31" s="429"/>
    </row>
    <row r="32" spans="1:15" ht="9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</row>
    <row r="33" spans="1:19" ht="12.75">
      <c r="A33" s="499" t="s">
        <v>394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402"/>
      <c r="Q33" s="402"/>
      <c r="R33" s="402"/>
      <c r="S33" s="402"/>
    </row>
    <row r="34" spans="1:19" ht="12.75">
      <c r="A34" s="498" t="s">
        <v>395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402"/>
      <c r="Q34" s="402"/>
      <c r="R34" s="402"/>
      <c r="S34" s="402"/>
    </row>
    <row r="35" spans="1:19" ht="12.75">
      <c r="A35" s="498" t="s">
        <v>416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402"/>
      <c r="Q35" s="402"/>
      <c r="R35" s="402"/>
      <c r="S35" s="402"/>
    </row>
    <row r="36" spans="1:19" ht="12.75">
      <c r="A36" s="498" t="s">
        <v>396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402"/>
      <c r="Q36" s="402"/>
      <c r="R36" s="402"/>
      <c r="S36" s="402"/>
    </row>
    <row r="37" spans="1:19" ht="12.75">
      <c r="A37" s="419" t="s">
        <v>359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02"/>
      <c r="Q37" s="402"/>
      <c r="R37" s="402"/>
      <c r="S37" s="402"/>
    </row>
    <row r="38" spans="1:19" ht="12.75">
      <c r="A38" s="419" t="s">
        <v>360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02"/>
      <c r="Q38" s="402"/>
      <c r="R38" s="402"/>
      <c r="S38" s="402"/>
    </row>
    <row r="39" spans="1:19" ht="12.75">
      <c r="A39" s="419" t="s">
        <v>397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02"/>
      <c r="Q39" s="402"/>
      <c r="R39" s="402"/>
      <c r="S39" s="402"/>
    </row>
    <row r="40" spans="1:19" ht="12.75">
      <c r="A40" s="419" t="s">
        <v>398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02"/>
      <c r="Q40" s="402"/>
      <c r="R40" s="402"/>
      <c r="S40" s="402"/>
    </row>
    <row r="41" spans="2:19" ht="9" customHeight="1"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5" ht="12.75">
      <c r="A42" s="421" t="s">
        <v>399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187"/>
      <c r="M42" s="187"/>
      <c r="N42" s="187"/>
      <c r="O42" s="187"/>
    </row>
    <row r="43" spans="1:15" ht="12.75">
      <c r="A43" s="416" t="s">
        <v>400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187"/>
      <c r="M43" s="187"/>
      <c r="N43" s="187"/>
      <c r="O43" s="187"/>
    </row>
    <row r="44" spans="1:15" ht="9" customHeight="1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187"/>
      <c r="M44" s="187"/>
      <c r="N44" s="187"/>
      <c r="O44" s="187"/>
    </row>
    <row r="45" spans="1:15" ht="12.75">
      <c r="A45" s="421" t="s">
        <v>401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187"/>
      <c r="M45" s="187"/>
      <c r="N45" s="187"/>
      <c r="O45" s="187"/>
    </row>
    <row r="46" spans="1:15" ht="12.75">
      <c r="A46" s="416" t="s">
        <v>402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7"/>
      <c r="M46" s="187"/>
      <c r="N46" s="187"/>
      <c r="O46" s="187"/>
    </row>
    <row r="47" spans="1:15" ht="9" customHeight="1">
      <c r="A47" s="41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7"/>
      <c r="M47" s="187"/>
      <c r="N47" s="187"/>
      <c r="O47" s="187"/>
    </row>
    <row r="48" spans="1:15" ht="12.75">
      <c r="A48" s="421" t="s">
        <v>403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7"/>
      <c r="M48" s="187"/>
      <c r="N48" s="187"/>
      <c r="O48" s="187"/>
    </row>
    <row r="49" spans="1:15" ht="12.75">
      <c r="A49" s="416" t="s">
        <v>404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7"/>
      <c r="M49" s="187"/>
      <c r="N49" s="187"/>
      <c r="O49" s="187"/>
    </row>
    <row r="50" spans="1:15" ht="9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7"/>
      <c r="M50" s="187"/>
      <c r="N50" s="187"/>
      <c r="O50" s="187"/>
    </row>
    <row r="51" spans="1:15" ht="12.75">
      <c r="A51" s="421" t="s">
        <v>405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7"/>
      <c r="M51" s="187"/>
      <c r="N51" s="187"/>
      <c r="O51" s="187"/>
    </row>
    <row r="52" spans="1:15" ht="12.75">
      <c r="A52" s="416" t="s">
        <v>402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7"/>
      <c r="M52" s="187"/>
      <c r="N52" s="187"/>
      <c r="O52" s="187"/>
    </row>
    <row r="53" spans="1:15" ht="9" customHeight="1">
      <c r="A53" s="421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7"/>
      <c r="M53" s="187"/>
      <c r="N53" s="187"/>
      <c r="O53" s="187"/>
    </row>
    <row r="54" spans="1:15" ht="12.75">
      <c r="A54" s="416" t="s">
        <v>406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7"/>
      <c r="M54" s="187"/>
      <c r="N54" s="187"/>
      <c r="O54" s="187"/>
    </row>
    <row r="55" spans="1:15" ht="9" customHeight="1">
      <c r="A55" s="41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7"/>
      <c r="M55" s="187"/>
      <c r="N55" s="187"/>
      <c r="O55" s="187"/>
    </row>
    <row r="56" spans="1:15" ht="12.75" customHeight="1">
      <c r="A56" s="421" t="s">
        <v>407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7"/>
      <c r="M56" s="187"/>
      <c r="N56" s="187"/>
      <c r="O56" s="187"/>
    </row>
    <row r="57" spans="1:15" ht="9" customHeight="1">
      <c r="A57" s="416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7"/>
      <c r="M57" s="187"/>
      <c r="N57" s="187"/>
      <c r="O57" s="187"/>
    </row>
    <row r="58" spans="1:15" ht="12.75">
      <c r="A58" s="416" t="s">
        <v>408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7"/>
      <c r="M58" s="187"/>
      <c r="N58" s="187"/>
      <c r="O58" s="187"/>
    </row>
    <row r="59" spans="1:15" ht="12.75">
      <c r="A59" s="416" t="s">
        <v>409</v>
      </c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7"/>
      <c r="M59" s="187"/>
      <c r="N59" s="187"/>
      <c r="O59" s="187"/>
    </row>
    <row r="60" spans="1:15" ht="12.75">
      <c r="A60" s="416" t="s">
        <v>410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7"/>
      <c r="M60" s="187"/>
      <c r="N60" s="187"/>
      <c r="O60" s="187"/>
    </row>
    <row r="61" spans="1:15" ht="12.75">
      <c r="A61" s="416" t="s">
        <v>369</v>
      </c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7"/>
      <c r="M61" s="187"/>
      <c r="N61" s="187"/>
      <c r="O61" s="187"/>
    </row>
    <row r="62" spans="1:15" ht="9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7"/>
      <c r="M62" s="187"/>
      <c r="N62" s="187"/>
      <c r="O62" s="187"/>
    </row>
    <row r="63" spans="1:15" ht="12.75">
      <c r="A63" s="416" t="s">
        <v>411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7"/>
      <c r="M63" s="187"/>
      <c r="N63" s="187"/>
      <c r="O63" s="187"/>
    </row>
    <row r="64" spans="1:15" ht="12.75">
      <c r="A64" s="416" t="s">
        <v>412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7"/>
      <c r="M64" s="187"/>
      <c r="N64" s="187"/>
      <c r="O64" s="187"/>
    </row>
    <row r="65" spans="1:15" ht="12.75">
      <c r="A65" s="416" t="s">
        <v>371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7"/>
      <c r="M65" s="187"/>
      <c r="N65" s="187"/>
      <c r="O65" s="187"/>
    </row>
    <row r="66" spans="1:15" ht="3.75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7"/>
      <c r="M66" s="187"/>
      <c r="N66" s="187"/>
      <c r="O66" s="187"/>
    </row>
    <row r="67" spans="1:15" ht="12.75">
      <c r="A67" s="416" t="s">
        <v>370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7"/>
      <c r="M67" s="187"/>
      <c r="N67" s="187"/>
      <c r="O67" s="187"/>
    </row>
    <row r="68" spans="1:15" ht="12.75">
      <c r="A68" s="416" t="s">
        <v>372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7"/>
      <c r="M68" s="187"/>
      <c r="N68" s="187"/>
      <c r="O68" s="187"/>
    </row>
    <row r="69" spans="1:15" ht="3.75" customHeight="1">
      <c r="A69" s="416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7"/>
      <c r="M69" s="187"/>
      <c r="N69" s="187"/>
      <c r="O69" s="187"/>
    </row>
    <row r="70" spans="1:15" ht="12.75">
      <c r="A70" s="416" t="s">
        <v>413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7"/>
      <c r="M70" s="187"/>
      <c r="N70" s="187"/>
      <c r="O70" s="187"/>
    </row>
    <row r="71" spans="1:15" ht="12.75">
      <c r="A71" s="416" t="s">
        <v>414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7"/>
      <c r="M71" s="187"/>
      <c r="N71" s="187"/>
      <c r="O71" s="187"/>
    </row>
    <row r="72" spans="1:15" ht="12.75">
      <c r="A72" s="416" t="s">
        <v>415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7"/>
      <c r="M72" s="187"/>
      <c r="N72" s="187"/>
      <c r="O72" s="187"/>
    </row>
    <row r="73" spans="1:15" ht="9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7"/>
      <c r="M73" s="187"/>
      <c r="N73" s="187"/>
      <c r="O73" s="187"/>
    </row>
    <row r="74" spans="1:15" ht="12.75" customHeight="1">
      <c r="A74" s="498" t="s">
        <v>444</v>
      </c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</row>
    <row r="75" spans="1:15" ht="12.75">
      <c r="A75" s="416" t="s">
        <v>361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7"/>
      <c r="M75" s="187"/>
      <c r="N75" s="187"/>
      <c r="O75" s="187"/>
    </row>
    <row r="76" spans="1:15" ht="12.75">
      <c r="A76" s="187"/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7"/>
      <c r="M76" s="187"/>
      <c r="N76" s="187"/>
      <c r="O76" s="187"/>
    </row>
    <row r="77" spans="1:15" ht="12.75">
      <c r="A77" s="187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7"/>
      <c r="M77" s="187"/>
      <c r="N77" s="187"/>
      <c r="O77" s="187"/>
    </row>
    <row r="78" spans="1:17" ht="12.75">
      <c r="A78" s="187"/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187"/>
      <c r="O78" s="187"/>
      <c r="P78" s="187"/>
      <c r="Q78" s="187"/>
    </row>
    <row r="79" spans="1:17" ht="12.75">
      <c r="A79" s="187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187"/>
      <c r="O79" s="187"/>
      <c r="P79" s="187"/>
      <c r="Q79" s="187"/>
    </row>
    <row r="80" spans="1:17" ht="12.75">
      <c r="A80" s="187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187"/>
      <c r="O80" s="187"/>
      <c r="P80" s="187"/>
      <c r="Q80" s="187"/>
    </row>
    <row r="81" spans="1:17" ht="12.75">
      <c r="A81" s="41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187"/>
      <c r="O81" s="187"/>
      <c r="P81" s="187"/>
      <c r="Q81" s="187"/>
    </row>
    <row r="82" spans="1:17" ht="12.75">
      <c r="A82" s="187"/>
      <c r="B82" s="187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7"/>
      <c r="O82" s="187"/>
      <c r="P82" s="187"/>
      <c r="Q82" s="187"/>
    </row>
    <row r="83" spans="1:17" ht="12.75">
      <c r="A83" s="187"/>
      <c r="B83" s="187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7"/>
      <c r="O83" s="187"/>
      <c r="P83" s="187"/>
      <c r="Q83" s="187"/>
    </row>
    <row r="84" spans="1:17" ht="12.75">
      <c r="A84" s="41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7"/>
      <c r="O84" s="187"/>
      <c r="P84" s="187"/>
      <c r="Q84" s="187"/>
    </row>
    <row r="85" spans="1:17" ht="12.75">
      <c r="A85" s="187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7"/>
      <c r="O85" s="187"/>
      <c r="P85" s="187"/>
      <c r="Q85" s="187"/>
    </row>
    <row r="86" spans="1:17" ht="12.75">
      <c r="A86" s="187"/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7"/>
      <c r="O86" s="187"/>
      <c r="P86" s="187"/>
      <c r="Q86" s="187"/>
    </row>
    <row r="87" spans="1:17" ht="12.75">
      <c r="A87" s="187"/>
      <c r="B87" s="187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7"/>
      <c r="O87" s="187"/>
      <c r="P87" s="187"/>
      <c r="Q87" s="187"/>
    </row>
    <row r="88" spans="1:17" ht="12.75">
      <c r="A88" s="187"/>
      <c r="B88" s="187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7"/>
      <c r="O88" s="187"/>
      <c r="P88" s="187"/>
      <c r="Q88" s="187"/>
    </row>
    <row r="89" spans="1:17" ht="12.75">
      <c r="A89" s="187"/>
      <c r="B89" s="187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7"/>
      <c r="O89" s="187"/>
      <c r="P89" s="187"/>
      <c r="Q89" s="187"/>
    </row>
    <row r="90" spans="1:17" ht="12.75">
      <c r="A90" s="187"/>
      <c r="B90" s="187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7"/>
      <c r="O90" s="187"/>
      <c r="P90" s="187"/>
      <c r="Q90" s="187"/>
    </row>
    <row r="91" spans="1:17" ht="12.75">
      <c r="A91" s="187"/>
      <c r="B91" s="187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7"/>
      <c r="O91" s="187"/>
      <c r="P91" s="187"/>
      <c r="Q91" s="187"/>
    </row>
    <row r="92" spans="1:17" ht="12.75">
      <c r="A92" s="187"/>
      <c r="B92" s="187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</row>
    <row r="93" spans="1:17" ht="12.75">
      <c r="A93" s="187"/>
      <c r="B93" s="187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2011-07-07T18:02:45Z</cp:lastPrinted>
  <dcterms:created xsi:type="dcterms:W3CDTF">2001-11-07T16:15:53Z</dcterms:created>
  <dcterms:modified xsi:type="dcterms:W3CDTF">2011-10-24T17:26:24Z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