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490" windowHeight="8325" activeTab="3"/>
  </bookViews>
  <sheets>
    <sheet name="App 1 - Continuity Schedule" sheetId="1" r:id="rId1"/>
    <sheet name="App 32 - Mar02 to Feb04 Revenue" sheetId="2" r:id="rId2"/>
    <sheet name="App 33 - Mar04 to Feb05 Revenue" sheetId="3" r:id="rId3"/>
    <sheet name="App 34 - 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0">'App 1 - Continuity Schedule'!$A$1:$L$208</definedName>
    <definedName name="_xlnm.Print_Titles" localSheetId="0">'App 1 - Continuity Schedule'!$1:$2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IMBSI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</commentList>
</comments>
</file>

<file path=xl/sharedStrings.xml><?xml version="1.0" encoding="utf-8"?>
<sst xmlns="http://schemas.openxmlformats.org/spreadsheetml/2006/main" count="546" uniqueCount="113">
  <si>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</si>
  <si>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</si>
  <si>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</si>
  <si>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</si>
  <si>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</si>
  <si>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</si>
  <si>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</si>
  <si>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</si>
  <si>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</si>
  <si>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</si>
  <si>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</si>
  <si>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</si>
  <si>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</si>
  <si>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</si>
  <si>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</si>
  <si>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</si>
  <si>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</si>
  <si>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</si>
  <si>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</si>
  <si>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</si>
  <si>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</si>
  <si>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</si>
  <si>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</si>
  <si>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</si>
  <si>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</si>
  <si>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</si>
  <si>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</si>
  <si>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</si>
  <si>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</si>
  <si>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</si>
  <si>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</si>
  <si>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</si>
  <si>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</si>
  <si>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</si>
  <si>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</si>
  <si>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</si>
  <si>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</si>
  <si>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</si>
  <si>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</si>
  <si>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</si>
  <si>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</si>
  <si>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</si>
  <si>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</si>
  <si>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</si>
  <si>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</si>
  <si>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</si>
  <si>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</si>
  <si>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</si>
  <si>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</si>
  <si>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</si>
  <si>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</si>
  <si>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</si>
  <si>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</si>
  <si>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</si>
  <si>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</si>
  <si>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</si>
  <si>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</si>
  <si>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</si>
  <si>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</si>
  <si>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</si>
  <si>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</si>
  <si>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</si>
  <si>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</si>
  <si>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</si>
  <si>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</si>
  <si>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</si>
  <si>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</si>
  <si>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</si>
  <si>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</si>
  <si>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</si>
  <si>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</si>
  <si>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</si>
  <si>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</si>
  <si>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</si>
  <si>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</si>
  <si>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</si>
  <si>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</si>
  <si>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</si>
  <si>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</si>
  <si>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</si>
  <si>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</si>
  <si>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</si>
  <si>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</si>
  <si>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</si>
  <si>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</si>
  <si>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</si>
  <si>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</si>
  <si>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</si>
  <si>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</si>
  <si>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</si>
  <si>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</si>
  <si>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</si>
  <si>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</si>
  <si>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</si>
  <si>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</si>
  <si>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</si>
  <si>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</si>
  <si>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</si>
  <si>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</si>
  <si>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</si>
  <si>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</si>
  <si>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</si>
  <si>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</si>
  <si>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Welland Hydro-Electric System Corp.</t>
  </si>
  <si>
    <t>1562 Deferred PILS - Continuity Schedule</t>
  </si>
  <si>
    <t>Large Use</t>
  </si>
  <si>
    <t>2009    Approved DRR</t>
  </si>
  <si>
    <t>2009 Approved    Billing Determinant (kWh / kW)</t>
  </si>
  <si>
    <t>Note: WHESC did not have any LCT included in approved PILS entitlement, therefore no adjustment to revenue required.</t>
  </si>
  <si>
    <t>March 31, 2004</t>
  </si>
  <si>
    <t>April1, 2004</t>
  </si>
  <si>
    <t>March 31, 2005</t>
  </si>
  <si>
    <t>April 1, 2005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</si>
</sst>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#,##0.0000;[Red]\(#,##0.0000\)"/>
    <numFmt numFmtId="178" formatCode="_-&quot;$&quot;* #,##0.000000_-;\-&quot;$&quot;* #,##0.000000_-;_-&quot;$&quot;* &quot;-&quot;??_-;_-@_-"/>
  </numFmts>
  <fonts count="32"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0" fontId="0" fillId="24" borderId="0" xfId="59" applyNumberFormat="1" applyFont="1" applyFill="1" applyAlignment="1">
      <alignment/>
    </xf>
    <xf numFmtId="0" fontId="6" fillId="0" borderId="0" xfId="0" applyFont="1" applyAlignment="1">
      <alignment/>
    </xf>
    <xf numFmtId="44" fontId="0" fillId="24" borderId="0" xfId="45" applyFont="1" applyFill="1" applyAlignment="1">
      <alignment/>
    </xf>
    <xf numFmtId="44" fontId="0" fillId="24" borderId="10" xfId="45" applyFont="1" applyFill="1" applyBorder="1" applyAlignment="1">
      <alignment/>
    </xf>
    <xf numFmtId="44" fontId="0" fillId="0" borderId="0" xfId="45" applyFont="1" applyAlignment="1">
      <alignment/>
    </xf>
    <xf numFmtId="44" fontId="6" fillId="0" borderId="0" xfId="45" applyFont="1" applyAlignment="1">
      <alignment/>
    </xf>
    <xf numFmtId="44" fontId="5" fillId="0" borderId="0" xfId="45" applyFont="1" applyAlignment="1">
      <alignment horizontal="center"/>
    </xf>
    <xf numFmtId="44" fontId="5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5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6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172" fontId="0" fillId="0" borderId="0" xfId="45" applyNumberFormat="1" applyFont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173" fontId="8" fillId="0" borderId="0" xfId="0" applyNumberFormat="1" applyFont="1" applyFill="1" applyAlignment="1">
      <alignment/>
    </xf>
    <xf numFmtId="173" fontId="4" fillId="0" borderId="0" xfId="56" applyNumberFormat="1">
      <alignment/>
      <protection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75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45" applyNumberFormat="1" applyFont="1" applyBorder="1" applyAlignment="1">
      <alignment/>
    </xf>
    <xf numFmtId="0" fontId="11" fillId="0" borderId="0" xfId="0" applyFont="1" applyAlignment="1">
      <alignment/>
    </xf>
    <xf numFmtId="175" fontId="5" fillId="0" borderId="0" xfId="45" applyNumberFormat="1" applyFont="1" applyAlignment="1">
      <alignment/>
    </xf>
    <xf numFmtId="10" fontId="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0" fillId="25" borderId="0" xfId="0" applyFont="1" applyFill="1" applyAlignment="1">
      <alignment horizontal="center"/>
    </xf>
    <xf numFmtId="0" fontId="10" fillId="25" borderId="0" xfId="0" applyFont="1" applyFill="1" applyAlignment="1">
      <alignment horizontal="center" wrapText="1"/>
    </xf>
    <xf numFmtId="172" fontId="0" fillId="0" borderId="0" xfId="45" applyNumberFormat="1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8" fontId="0" fillId="0" borderId="0" xfId="45" applyNumberFormat="1" applyFont="1" applyAlignment="1">
      <alignment/>
    </xf>
    <xf numFmtId="178" fontId="0" fillId="0" borderId="0" xfId="45" applyNumberFormat="1" applyFont="1" applyAlignment="1">
      <alignment/>
    </xf>
    <xf numFmtId="173" fontId="4" fillId="0" borderId="0" xfId="56" applyNumberFormat="1" applyAlignment="1">
      <alignment horizontal="center"/>
      <protection/>
    </xf>
    <xf numFmtId="173" fontId="4" fillId="0" borderId="0" xfId="56" applyNumberFormat="1" applyFill="1" applyAlignment="1">
      <alignment horizontal="center"/>
      <protection/>
    </xf>
    <xf numFmtId="0" fontId="0" fillId="0" borderId="0" xfId="0" applyAlignment="1" quotePrefix="1">
      <alignment horizontal="center"/>
    </xf>
    <xf numFmtId="15" fontId="0" fillId="0" borderId="0" xfId="0" applyNumberFormat="1" applyAlignment="1" quotePrefix="1">
      <alignment horizontal="center"/>
    </xf>
    <xf numFmtId="44" fontId="5" fillId="0" borderId="0" xfId="45" applyFont="1" applyAlignment="1">
      <alignment horizontal="center" wrapText="1"/>
    </xf>
    <xf numFmtId="0" fontId="12" fillId="0" borderId="0" xfId="0" applyFont="1" applyAlignment="1">
      <alignment horizontal="center"/>
    </xf>
    <xf numFmtId="44" fontId="5" fillId="0" borderId="0" xfId="45" applyFont="1" applyAlignment="1">
      <alignment horizontal="center"/>
    </xf>
    <xf numFmtId="0" fontId="6" fillId="2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3" fillId="26" borderId="0" xfId="0" applyFont="1" applyFill="1" applyAlignment="1">
      <alignment horizontal="center"/>
    </xf>
    <xf numFmtId="0" fontId="14" fillId="20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0" fontId="10" fillId="25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ocoolna\LOCALS~1\Temp\Welland\Data%20Needs\Rate%20Models\WHESC%202002%20RAM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ocoolna\LOCALS~1\Temp\Welland\Data%20Needs\Rate%20Models\WHESC%202004%20RAM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ocoolna\LOCALS~1\Temp\Welland\Data%20Needs\Rate%20Models\WHESC%202005%20RAM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14">
          <cell r="E14">
            <v>24240.567374085367</v>
          </cell>
        </row>
        <row r="54">
          <cell r="B54">
            <v>3.841960025615493E-05</v>
          </cell>
        </row>
        <row r="58">
          <cell r="C58">
            <v>0.04696159419198337</v>
          </cell>
        </row>
        <row r="78">
          <cell r="B78">
            <v>2.0047202919726015E-05</v>
          </cell>
        </row>
        <row r="82">
          <cell r="C82">
            <v>0.06917679362218752</v>
          </cell>
        </row>
        <row r="102">
          <cell r="B102">
            <v>0.002979681079559379</v>
          </cell>
        </row>
        <row r="106">
          <cell r="C106">
            <v>0.5850960441079576</v>
          </cell>
        </row>
        <row r="176">
          <cell r="B176">
            <v>0.002062003677515188</v>
          </cell>
        </row>
        <row r="180">
          <cell r="C180">
            <v>38.78124483034849</v>
          </cell>
        </row>
        <row r="201">
          <cell r="B201">
            <v>0.0024049604444152176</v>
          </cell>
        </row>
        <row r="205">
          <cell r="C205">
            <v>0.0013005628540037678</v>
          </cell>
        </row>
        <row r="226">
          <cell r="B226">
            <v>0.0022893929436207465</v>
          </cell>
        </row>
        <row r="230">
          <cell r="C230">
            <v>0.0006660296332661166</v>
          </cell>
        </row>
      </sheetData>
      <sheetData sheetId="7">
        <row r="14">
          <cell r="E14">
            <v>443349.1643125694</v>
          </cell>
        </row>
        <row r="54">
          <cell r="B54">
            <v>0.0007026773509022274</v>
          </cell>
        </row>
        <row r="58">
          <cell r="C58">
            <v>0.85890660967202</v>
          </cell>
        </row>
        <row r="78">
          <cell r="B78">
            <v>0.0003666543989711538</v>
          </cell>
        </row>
        <row r="82">
          <cell r="C82">
            <v>1.2652126977443376</v>
          </cell>
        </row>
        <row r="102">
          <cell r="B102">
            <v>0.05449703780254319</v>
          </cell>
        </row>
        <row r="106">
          <cell r="C106">
            <v>10.701145653676798</v>
          </cell>
        </row>
        <row r="176">
          <cell r="B176">
            <v>0.03771312746636142</v>
          </cell>
        </row>
        <row r="180">
          <cell r="C180">
            <v>709.2916688458864</v>
          </cell>
        </row>
        <row r="201">
          <cell r="B201">
            <v>0.043985653750668575</v>
          </cell>
        </row>
        <row r="205">
          <cell r="C205">
            <v>0.023786714459289624</v>
          </cell>
        </row>
        <row r="226">
          <cell r="B226">
            <v>0.04187197571218767</v>
          </cell>
        </row>
        <row r="230">
          <cell r="C230">
            <v>0.012181384897435032</v>
          </cell>
        </row>
      </sheetData>
      <sheetData sheetId="15">
        <row r="19">
          <cell r="F19">
            <v>9.926230925202065</v>
          </cell>
        </row>
        <row r="20">
          <cell r="F20">
            <v>0.008221555976384607</v>
          </cell>
        </row>
        <row r="37">
          <cell r="F37">
            <v>14.72033279539349</v>
          </cell>
        </row>
        <row r="38">
          <cell r="F38">
            <v>0.004240161331187261</v>
          </cell>
        </row>
        <row r="57">
          <cell r="F57">
            <v>146.44550390828337</v>
          </cell>
        </row>
        <row r="58">
          <cell r="F58">
            <v>0.5195282588433584</v>
          </cell>
        </row>
        <row r="93">
          <cell r="F93">
            <v>8162.752110217142</v>
          </cell>
        </row>
        <row r="94">
          <cell r="F94">
            <v>0.44444888424451445</v>
          </cell>
        </row>
        <row r="110">
          <cell r="F110">
            <v>0.28228441129043574</v>
          </cell>
        </row>
        <row r="111">
          <cell r="F111">
            <v>0.49082305872943555</v>
          </cell>
        </row>
        <row r="132">
          <cell r="F132">
            <v>0.14133747698838323</v>
          </cell>
        </row>
        <row r="133">
          <cell r="F133">
            <v>0.48655958308177366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0.002149285145156183</v>
          </cell>
        </row>
        <row r="66">
          <cell r="B66">
            <v>0.001102395489926897</v>
          </cell>
        </row>
        <row r="84">
          <cell r="B84">
            <v>0.11763328043871306</v>
          </cell>
        </row>
        <row r="138">
          <cell r="B138">
            <v>0.10777343126317812</v>
          </cell>
        </row>
        <row r="156">
          <cell r="B156">
            <v>0.12416592359259801</v>
          </cell>
        </row>
        <row r="174">
          <cell r="B174">
            <v>0.1290415661347677</v>
          </cell>
        </row>
      </sheetData>
      <sheetData sheetId="9">
        <row r="10">
          <cell r="F10">
            <v>9.926230925202065</v>
          </cell>
        </row>
        <row r="11">
          <cell r="F11">
            <v>0.009730393055206467</v>
          </cell>
        </row>
        <row r="22">
          <cell r="F22">
            <v>14.72033279539349</v>
          </cell>
        </row>
        <row r="23">
          <cell r="F23">
            <v>0.005702130337154854</v>
          </cell>
        </row>
        <row r="28">
          <cell r="F28">
            <v>146.45</v>
          </cell>
        </row>
        <row r="29">
          <cell r="F29">
            <v>1.1234794727885369</v>
          </cell>
        </row>
        <row r="46">
          <cell r="F46">
            <v>8162.752110217142</v>
          </cell>
        </row>
        <row r="47">
          <cell r="F47">
            <v>0.9662634546025786</v>
          </cell>
        </row>
        <row r="63">
          <cell r="F63">
            <v>0.28228441129043574</v>
          </cell>
        </row>
        <row r="64">
          <cell r="F64">
            <v>1.4235144815265268</v>
          </cell>
        </row>
        <row r="81">
          <cell r="F81">
            <v>0.14133747698838323</v>
          </cell>
        </row>
        <row r="82">
          <cell r="F82">
            <v>1.009847672651065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14">
          <cell r="G14">
            <v>413836.9374137933</v>
          </cell>
        </row>
        <row r="50">
          <cell r="B50">
            <v>0.0018461799060139046</v>
          </cell>
        </row>
        <row r="67">
          <cell r="B67">
            <v>0.0009062697546834847</v>
          </cell>
        </row>
        <row r="84">
          <cell r="B84">
            <v>0.12229569107602063</v>
          </cell>
        </row>
        <row r="135">
          <cell r="B135">
            <v>0.11142961421452419</v>
          </cell>
        </row>
        <row r="152">
          <cell r="B152">
            <v>0.15946953795751515</v>
          </cell>
        </row>
        <row r="169">
          <cell r="B169">
            <v>0.10669337214394434</v>
          </cell>
        </row>
      </sheetData>
      <sheetData sheetId="11">
        <row r="13">
          <cell r="F13">
            <v>10.512205704839644</v>
          </cell>
        </row>
        <row r="14">
          <cell r="F14">
            <v>0.012328064494951475</v>
          </cell>
        </row>
        <row r="25">
          <cell r="F25">
            <v>15.606443863920159</v>
          </cell>
        </row>
        <row r="26">
          <cell r="F26">
            <v>0.007156894246060717</v>
          </cell>
        </row>
        <row r="31">
          <cell r="F31">
            <v>157.52859461395786</v>
          </cell>
        </row>
        <row r="32">
          <cell r="F32">
            <v>1.2701155200572916</v>
          </cell>
        </row>
        <row r="49">
          <cell r="F49">
            <v>8641.815948579353</v>
          </cell>
        </row>
        <row r="50">
          <cell r="F50">
            <v>1.2675427608694707</v>
          </cell>
        </row>
        <row r="56">
          <cell r="F56">
            <v>0.29986174130953885</v>
          </cell>
        </row>
        <row r="57">
          <cell r="F57">
            <v>1.5140419400788452</v>
          </cell>
        </row>
        <row r="74">
          <cell r="F74">
            <v>0.1497055150864772</v>
          </cell>
        </row>
        <row r="75">
          <cell r="F75">
            <v>1.2538756195090497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zoomScale="150" zoomScaleNormal="150" zoomScalePageLayoutView="40" workbookViewId="0" topLeftCell="A178">
      <selection activeCell="C67" sqref="C67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1.574218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8.5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2" t="s">
        <v>70</v>
      </c>
      <c r="E5" s="64" t="s">
        <v>14</v>
      </c>
      <c r="F5" s="64"/>
      <c r="G5" s="10"/>
      <c r="H5" s="64" t="s">
        <v>15</v>
      </c>
      <c r="I5" s="64"/>
      <c r="J5" s="64"/>
      <c r="K5" s="10"/>
      <c r="L5" s="62" t="s">
        <v>5</v>
      </c>
      <c r="M5" s="3"/>
    </row>
    <row r="6" spans="2:13" ht="28.5" customHeight="1">
      <c r="B6" s="11" t="s">
        <v>2</v>
      </c>
      <c r="C6" s="11" t="s">
        <v>3</v>
      </c>
      <c r="D6" s="62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2"/>
      <c r="M6" s="3"/>
    </row>
    <row r="7" spans="1:12" ht="15">
      <c r="A7" t="s">
        <v>10</v>
      </c>
      <c r="B7" s="6">
        <f>'PILS Entitlement Summary'!H3</f>
        <v>8080.189124695123</v>
      </c>
      <c r="C7" s="6">
        <v>0</v>
      </c>
      <c r="D7" s="8"/>
      <c r="E7" s="8">
        <f>B7-C7+D7</f>
        <v>8080.189124695123</v>
      </c>
      <c r="F7" s="8">
        <f>E7</f>
        <v>8080.189124695123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8080.189124695123</v>
      </c>
    </row>
    <row r="8" spans="1:12" ht="15">
      <c r="A8" t="s">
        <v>11</v>
      </c>
      <c r="B8" s="12">
        <f>B7</f>
        <v>8080.189124695123</v>
      </c>
      <c r="C8" s="6">
        <v>0</v>
      </c>
      <c r="D8" s="8"/>
      <c r="E8" s="8">
        <f>B8-C8+D8</f>
        <v>8080.189124695123</v>
      </c>
      <c r="F8" s="8">
        <f>F7+E8</f>
        <v>16160.378249390245</v>
      </c>
      <c r="G8" s="8"/>
      <c r="H8" s="15">
        <f>H7</f>
        <v>0.0725</v>
      </c>
      <c r="I8" s="8">
        <f>F7*H8/12</f>
        <v>48.81780929503304</v>
      </c>
      <c r="J8" s="8">
        <f>I8+J7</f>
        <v>48.81780929503304</v>
      </c>
      <c r="K8" s="8"/>
      <c r="L8" s="8">
        <f>F8+J8</f>
        <v>16209.196058685278</v>
      </c>
    </row>
    <row r="9" spans="1:12" ht="15">
      <c r="A9" t="s">
        <v>12</v>
      </c>
      <c r="B9" s="13">
        <f>B8</f>
        <v>8080.189124695123</v>
      </c>
      <c r="C9" s="7">
        <v>0</v>
      </c>
      <c r="D9" s="14"/>
      <c r="E9" s="14">
        <f>B9-C9+D9</f>
        <v>8080.189124695123</v>
      </c>
      <c r="F9" s="14">
        <f>F8+E9</f>
        <v>24240.567374085367</v>
      </c>
      <c r="G9" s="14"/>
      <c r="H9" s="17">
        <f>H8</f>
        <v>0.0725</v>
      </c>
      <c r="I9" s="14">
        <f>F8*H9/12</f>
        <v>97.63561859006607</v>
      </c>
      <c r="J9" s="14">
        <f>I9+J8</f>
        <v>146.4534278850991</v>
      </c>
      <c r="K9" s="14"/>
      <c r="L9" s="14">
        <f>F9+J9</f>
        <v>24387.020801970466</v>
      </c>
    </row>
    <row r="10" spans="1:12" ht="15">
      <c r="A10" s="2" t="s">
        <v>13</v>
      </c>
      <c r="B10" s="8">
        <f>SUM(B7:B9)</f>
        <v>24240.567374085367</v>
      </c>
      <c r="C10" s="8">
        <f>SUM(C7:C9)</f>
        <v>0</v>
      </c>
      <c r="D10" s="8">
        <f>SUM(D7:D9)</f>
        <v>0</v>
      </c>
      <c r="E10" s="8">
        <f>SUM(E7:E9)</f>
        <v>24240.567374085367</v>
      </c>
      <c r="F10" s="8"/>
      <c r="G10" s="8"/>
      <c r="I10" s="8">
        <f>SUM(I7:I9)</f>
        <v>146.4534278850991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2" t="str">
        <f>$D$5</f>
        <v>SIMPILS True-Up Adjustments    (neg = CR)</v>
      </c>
      <c r="E14" s="64" t="s">
        <v>14</v>
      </c>
      <c r="F14" s="64"/>
      <c r="G14" s="10"/>
      <c r="H14" s="64" t="s">
        <v>15</v>
      </c>
      <c r="I14" s="64"/>
      <c r="J14" s="64"/>
      <c r="K14" s="10"/>
      <c r="L14" s="62" t="s">
        <v>5</v>
      </c>
    </row>
    <row r="15" spans="2:12" ht="45">
      <c r="B15" s="11" t="s">
        <v>2</v>
      </c>
      <c r="C15" s="11" t="s">
        <v>3</v>
      </c>
      <c r="D15" s="62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2"/>
    </row>
    <row r="16" spans="1:12" ht="15">
      <c r="A16" t="s">
        <v>7</v>
      </c>
      <c r="B16" s="6">
        <f>'PILS Entitlement Summary'!H4</f>
        <v>36945.76369271412</v>
      </c>
      <c r="C16" s="6">
        <v>0</v>
      </c>
      <c r="D16" s="8"/>
      <c r="E16" s="8">
        <f aca="true" t="shared" si="0" ref="E16:E27">B16-C16+D16</f>
        <v>36945.76369271412</v>
      </c>
      <c r="F16" s="8">
        <f>F9+E16</f>
        <v>61186.33106679949</v>
      </c>
      <c r="G16" s="8"/>
      <c r="H16" s="15">
        <f>H9</f>
        <v>0.0725</v>
      </c>
      <c r="I16" s="8">
        <f>H16*F9/12</f>
        <v>146.45342788509907</v>
      </c>
      <c r="J16" s="8">
        <f>J9+I16</f>
        <v>292.90685577019815</v>
      </c>
      <c r="K16" s="8"/>
      <c r="L16" s="8">
        <f aca="true" t="shared" si="1" ref="L16:L27">F16+J16</f>
        <v>61479.237922569686</v>
      </c>
    </row>
    <row r="17" spans="1:12" ht="15">
      <c r="A17" t="s">
        <v>8</v>
      </c>
      <c r="B17" s="12">
        <f>B16</f>
        <v>36945.76369271412</v>
      </c>
      <c r="C17" s="6">
        <v>0</v>
      </c>
      <c r="D17" s="8"/>
      <c r="E17" s="8">
        <f t="shared" si="0"/>
        <v>36945.76369271412</v>
      </c>
      <c r="F17" s="8">
        <f>F16+E17</f>
        <v>98132.09475951361</v>
      </c>
      <c r="G17" s="8"/>
      <c r="H17" s="15">
        <f>H16</f>
        <v>0.0725</v>
      </c>
      <c r="I17" s="8">
        <f>H17*F16/12</f>
        <v>369.6674168619136</v>
      </c>
      <c r="J17" s="8">
        <f>I17+J16</f>
        <v>662.5742726321117</v>
      </c>
      <c r="K17" s="8"/>
      <c r="L17" s="8">
        <f t="shared" si="1"/>
        <v>98794.66903214573</v>
      </c>
    </row>
    <row r="18" spans="1:12" ht="15">
      <c r="A18" t="s">
        <v>9</v>
      </c>
      <c r="B18" s="12">
        <f>B17</f>
        <v>36945.76369271412</v>
      </c>
      <c r="C18" s="6">
        <f>'App 32 - Mar02 to Feb04 Revenue'!B$51</f>
        <v>38162.142742887</v>
      </c>
      <c r="D18" s="8"/>
      <c r="E18" s="8">
        <f t="shared" si="0"/>
        <v>-1216.37905017288</v>
      </c>
      <c r="F18" s="8">
        <f aca="true" t="shared" si="2" ref="F18:F27">F17+E18</f>
        <v>96915.71570934073</v>
      </c>
      <c r="G18" s="8"/>
      <c r="H18" s="15">
        <f aca="true" t="shared" si="3" ref="H18:H27">H17</f>
        <v>0.0725</v>
      </c>
      <c r="I18" s="8">
        <f aca="true" t="shared" si="4" ref="I18:I27">H18*F17/12</f>
        <v>592.881405838728</v>
      </c>
      <c r="J18" s="8">
        <f aca="true" t="shared" si="5" ref="J18:J27">I18+J17</f>
        <v>1255.4556784708398</v>
      </c>
      <c r="K18" s="8"/>
      <c r="L18" s="8">
        <f t="shared" si="1"/>
        <v>98171.17138781157</v>
      </c>
    </row>
    <row r="19" spans="1:12" ht="15">
      <c r="A19" t="s">
        <v>16</v>
      </c>
      <c r="B19" s="12">
        <f aca="true" t="shared" si="6" ref="B19:B27">B18</f>
        <v>36945.76369271412</v>
      </c>
      <c r="C19" s="6">
        <f>'App 32 - Mar02 to Feb04 Revenue'!C$51</f>
        <v>36508.98803556075</v>
      </c>
      <c r="D19" s="8"/>
      <c r="E19" s="8">
        <f t="shared" si="0"/>
        <v>436.77565715336823</v>
      </c>
      <c r="F19" s="8">
        <f t="shared" si="2"/>
        <v>97352.4913664941</v>
      </c>
      <c r="G19" s="8"/>
      <c r="H19" s="15">
        <f t="shared" si="3"/>
        <v>0.0725</v>
      </c>
      <c r="I19" s="8">
        <f>H19*F18/12</f>
        <v>585.5324490772668</v>
      </c>
      <c r="J19" s="8">
        <f>I19+J18</f>
        <v>1840.9881275481066</v>
      </c>
      <c r="K19" s="8"/>
      <c r="L19" s="8">
        <f t="shared" si="1"/>
        <v>99193.4794940422</v>
      </c>
    </row>
    <row r="20" spans="1:12" ht="15">
      <c r="A20" t="s">
        <v>17</v>
      </c>
      <c r="B20" s="12">
        <f t="shared" si="6"/>
        <v>36945.76369271412</v>
      </c>
      <c r="C20" s="6">
        <f>'App 32 - Mar02 to Feb04 Revenue'!D$51</f>
        <v>36909.89901876546</v>
      </c>
      <c r="D20" s="8"/>
      <c r="E20" s="8">
        <f t="shared" si="0"/>
        <v>35.86467394865758</v>
      </c>
      <c r="F20" s="8">
        <f t="shared" si="2"/>
        <v>97388.35604044276</v>
      </c>
      <c r="G20" s="8"/>
      <c r="H20" s="15">
        <f t="shared" si="3"/>
        <v>0.0725</v>
      </c>
      <c r="I20" s="8">
        <f t="shared" si="4"/>
        <v>588.1713020059018</v>
      </c>
      <c r="J20" s="8">
        <f t="shared" si="5"/>
        <v>2429.1594295540085</v>
      </c>
      <c r="K20" s="8"/>
      <c r="L20" s="8">
        <f t="shared" si="1"/>
        <v>99817.51546999677</v>
      </c>
    </row>
    <row r="21" spans="1:12" ht="15">
      <c r="A21" t="s">
        <v>18</v>
      </c>
      <c r="B21" s="12">
        <f t="shared" si="6"/>
        <v>36945.76369271412</v>
      </c>
      <c r="C21" s="6">
        <f>'App 32 - Mar02 to Feb04 Revenue'!E$51</f>
        <v>38526.10161203316</v>
      </c>
      <c r="D21" s="8"/>
      <c r="E21" s="8">
        <f t="shared" si="0"/>
        <v>-1580.3379193190412</v>
      </c>
      <c r="F21" s="8">
        <f t="shared" si="2"/>
        <v>95808.01812112372</v>
      </c>
      <c r="G21" s="8"/>
      <c r="H21" s="15">
        <f t="shared" si="3"/>
        <v>0.0725</v>
      </c>
      <c r="I21" s="8">
        <f t="shared" si="4"/>
        <v>588.3879844110082</v>
      </c>
      <c r="J21" s="8">
        <f t="shared" si="5"/>
        <v>3017.547413965017</v>
      </c>
      <c r="K21" s="8"/>
      <c r="L21" s="8">
        <f t="shared" si="1"/>
        <v>98825.56553508874</v>
      </c>
    </row>
    <row r="22" spans="1:12" ht="15">
      <c r="A22" t="s">
        <v>19</v>
      </c>
      <c r="B22" s="12">
        <f t="shared" si="6"/>
        <v>36945.76369271412</v>
      </c>
      <c r="C22" s="6">
        <f>'App 32 - Mar02 to Feb04 Revenue'!F$51</f>
        <v>41658.31271759209</v>
      </c>
      <c r="D22" s="6">
        <v>5819.008780487805</v>
      </c>
      <c r="E22" s="8">
        <f t="shared" si="0"/>
        <v>1106.459755609837</v>
      </c>
      <c r="F22" s="8">
        <f t="shared" si="2"/>
        <v>96914.47787673355</v>
      </c>
      <c r="G22" s="8"/>
      <c r="H22" s="15">
        <f t="shared" si="3"/>
        <v>0.0725</v>
      </c>
      <c r="I22" s="8">
        <f t="shared" si="4"/>
        <v>578.8401094817891</v>
      </c>
      <c r="J22" s="8">
        <f t="shared" si="5"/>
        <v>3596.387523446806</v>
      </c>
      <c r="K22" s="8"/>
      <c r="L22" s="8">
        <f t="shared" si="1"/>
        <v>100510.86540018035</v>
      </c>
    </row>
    <row r="23" spans="1:12" ht="15">
      <c r="A23" t="s">
        <v>20</v>
      </c>
      <c r="B23" s="12">
        <f t="shared" si="6"/>
        <v>36945.76369271412</v>
      </c>
      <c r="C23" s="6">
        <f>'App 32 - Mar02 to Feb04 Revenue'!G$51</f>
        <v>41155.71484155785</v>
      </c>
      <c r="D23" s="8"/>
      <c r="E23" s="8">
        <f t="shared" si="0"/>
        <v>-4209.951148843727</v>
      </c>
      <c r="F23" s="8">
        <f t="shared" si="2"/>
        <v>92704.52672788982</v>
      </c>
      <c r="G23" s="8"/>
      <c r="H23" s="15">
        <f t="shared" si="3"/>
        <v>0.0725</v>
      </c>
      <c r="I23" s="8">
        <f t="shared" si="4"/>
        <v>585.5249705052652</v>
      </c>
      <c r="J23" s="8">
        <f t="shared" si="5"/>
        <v>4181.912493952072</v>
      </c>
      <c r="K23" s="8"/>
      <c r="L23" s="8">
        <f t="shared" si="1"/>
        <v>96886.4392218419</v>
      </c>
    </row>
    <row r="24" spans="1:12" ht="15">
      <c r="A24" t="s">
        <v>21</v>
      </c>
      <c r="B24" s="12">
        <f t="shared" si="6"/>
        <v>36945.76369271412</v>
      </c>
      <c r="C24" s="6">
        <f>'App 32 - Mar02 to Feb04 Revenue'!H$51</f>
        <v>38220.191643385246</v>
      </c>
      <c r="D24" s="8"/>
      <c r="E24" s="8">
        <f t="shared" si="0"/>
        <v>-1274.4279506711246</v>
      </c>
      <c r="F24" s="8">
        <f t="shared" si="2"/>
        <v>91430.09877721869</v>
      </c>
      <c r="G24" s="8"/>
      <c r="H24" s="15">
        <f t="shared" si="3"/>
        <v>0.0725</v>
      </c>
      <c r="I24" s="8">
        <f t="shared" si="4"/>
        <v>560.089848981001</v>
      </c>
      <c r="J24" s="8">
        <f t="shared" si="5"/>
        <v>4742.002342933072</v>
      </c>
      <c r="K24" s="8"/>
      <c r="L24" s="8">
        <f t="shared" si="1"/>
        <v>96172.10112015177</v>
      </c>
    </row>
    <row r="25" spans="1:12" ht="15">
      <c r="A25" t="s">
        <v>10</v>
      </c>
      <c r="B25" s="12">
        <f t="shared" si="6"/>
        <v>36945.76369271412</v>
      </c>
      <c r="C25" s="6">
        <f>'App 32 - Mar02 to Feb04 Revenue'!I$51</f>
        <v>37198.92614313524</v>
      </c>
      <c r="D25" s="8"/>
      <c r="E25" s="8">
        <f t="shared" si="0"/>
        <v>-253.16245042112132</v>
      </c>
      <c r="F25" s="8">
        <f t="shared" si="2"/>
        <v>91176.93632679757</v>
      </c>
      <c r="G25" s="8"/>
      <c r="H25" s="15">
        <f t="shared" si="3"/>
        <v>0.0725</v>
      </c>
      <c r="I25" s="8">
        <f t="shared" si="4"/>
        <v>552.3901801123628</v>
      </c>
      <c r="J25" s="8">
        <f t="shared" si="5"/>
        <v>5294.392523045435</v>
      </c>
      <c r="K25" s="8"/>
      <c r="L25" s="8">
        <f t="shared" si="1"/>
        <v>96471.328849843</v>
      </c>
    </row>
    <row r="26" spans="1:12" ht="15">
      <c r="A26" t="s">
        <v>11</v>
      </c>
      <c r="B26" s="12">
        <f t="shared" si="6"/>
        <v>36945.76369271412</v>
      </c>
      <c r="C26" s="6">
        <f>'App 32 - Mar02 to Feb04 Revenue'!J$51</f>
        <v>37094.84826036108</v>
      </c>
      <c r="D26" s="8"/>
      <c r="E26" s="8">
        <f t="shared" si="0"/>
        <v>-149.08456764696166</v>
      </c>
      <c r="F26" s="8">
        <f t="shared" si="2"/>
        <v>91027.85175915061</v>
      </c>
      <c r="G26" s="8"/>
      <c r="H26" s="15">
        <f t="shared" si="3"/>
        <v>0.0725</v>
      </c>
      <c r="I26" s="8">
        <f t="shared" si="4"/>
        <v>550.860656974402</v>
      </c>
      <c r="J26" s="8">
        <f t="shared" si="5"/>
        <v>5845.253180019838</v>
      </c>
      <c r="K26" s="8"/>
      <c r="L26" s="8">
        <f t="shared" si="1"/>
        <v>96873.10493917044</v>
      </c>
    </row>
    <row r="27" spans="1:12" ht="15">
      <c r="A27" t="s">
        <v>12</v>
      </c>
      <c r="B27" s="13">
        <f t="shared" si="6"/>
        <v>36945.76369271412</v>
      </c>
      <c r="C27" s="7">
        <f>'App 32 - Mar02 to Feb04 Revenue'!K$51</f>
        <v>38135.81865615791</v>
      </c>
      <c r="D27" s="14"/>
      <c r="E27" s="14">
        <f t="shared" si="0"/>
        <v>-1190.054963443792</v>
      </c>
      <c r="F27" s="14">
        <f t="shared" si="2"/>
        <v>89837.79679570682</v>
      </c>
      <c r="G27" s="14"/>
      <c r="H27" s="17">
        <f t="shared" si="3"/>
        <v>0.0725</v>
      </c>
      <c r="I27" s="14">
        <f t="shared" si="4"/>
        <v>549.959937711535</v>
      </c>
      <c r="J27" s="14">
        <f t="shared" si="5"/>
        <v>6395.213117731372</v>
      </c>
      <c r="K27" s="14"/>
      <c r="L27" s="14">
        <f t="shared" si="1"/>
        <v>96233.00991343819</v>
      </c>
    </row>
    <row r="28" spans="1:12" ht="15">
      <c r="A28" s="2" t="s">
        <v>13</v>
      </c>
      <c r="B28" s="8">
        <f>SUM(B16:B27)</f>
        <v>443349.16431256937</v>
      </c>
      <c r="C28" s="8">
        <f>SUM(C16:C27)</f>
        <v>383570.94367143576</v>
      </c>
      <c r="D28" s="8">
        <f>SUM(D16:D27)</f>
        <v>5819.008780487805</v>
      </c>
      <c r="E28" s="8">
        <f>SUM(E16:E27)</f>
        <v>65597.22942162145</v>
      </c>
      <c r="F28" s="8"/>
      <c r="G28" s="8"/>
      <c r="I28" s="8">
        <f>SUM(I16:I27)</f>
        <v>6248.759689846272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2" t="str">
        <f>$D$5</f>
        <v>SIMPILS True-Up Adjustments    (neg = CR)</v>
      </c>
      <c r="E32" s="64" t="s">
        <v>14</v>
      </c>
      <c r="F32" s="64"/>
      <c r="G32" s="10"/>
      <c r="H32" s="64" t="s">
        <v>15</v>
      </c>
      <c r="I32" s="64"/>
      <c r="J32" s="64"/>
      <c r="K32" s="10"/>
      <c r="L32" s="62" t="s">
        <v>5</v>
      </c>
    </row>
    <row r="33" spans="2:12" ht="45">
      <c r="B33" s="11" t="s">
        <v>2</v>
      </c>
      <c r="C33" s="11" t="s">
        <v>3</v>
      </c>
      <c r="D33" s="62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2"/>
    </row>
    <row r="34" spans="1:12" ht="15">
      <c r="A34" t="s">
        <v>7</v>
      </c>
      <c r="B34" s="6">
        <f>'PILS Entitlement Summary'!H5</f>
        <v>38965.8109738879</v>
      </c>
      <c r="C34" s="6">
        <f>'App 32 - Mar02 to Feb04 Revenue'!L$51</f>
        <v>39983.481398162</v>
      </c>
      <c r="D34" s="8"/>
      <c r="E34" s="8">
        <f aca="true" t="shared" si="7" ref="E34:E45">B34-C34+D34</f>
        <v>-1017.6704242741034</v>
      </c>
      <c r="F34" s="8">
        <f>F27+E34</f>
        <v>88820.1263714327</v>
      </c>
      <c r="G34" s="8"/>
      <c r="H34" s="15">
        <f>H27</f>
        <v>0.0725</v>
      </c>
      <c r="I34" s="8">
        <f>H34*F27/12</f>
        <v>542.7700223073954</v>
      </c>
      <c r="J34" s="8">
        <f>J27+I34</f>
        <v>6937.9831400387675</v>
      </c>
      <c r="K34" s="8"/>
      <c r="L34" s="8">
        <f aca="true" t="shared" si="8" ref="L34:L45">F34+J34</f>
        <v>95758.10951147147</v>
      </c>
    </row>
    <row r="35" spans="1:12" ht="15">
      <c r="A35" t="s">
        <v>8</v>
      </c>
      <c r="B35" s="12">
        <f>B34</f>
        <v>38965.8109738879</v>
      </c>
      <c r="C35" s="6">
        <f>'App 32 - Mar02 to Feb04 Revenue'!M$51</f>
        <v>38638.520743193265</v>
      </c>
      <c r="D35" s="8"/>
      <c r="E35" s="8">
        <f t="shared" si="7"/>
        <v>327.2902306946344</v>
      </c>
      <c r="F35" s="8">
        <f>F34+E35</f>
        <v>89147.41660212734</v>
      </c>
      <c r="G35" s="8"/>
      <c r="H35" s="15">
        <f>H34</f>
        <v>0.0725</v>
      </c>
      <c r="I35" s="8">
        <f>H35*F34/12</f>
        <v>536.6215968274059</v>
      </c>
      <c r="J35" s="8">
        <f>I35+J34</f>
        <v>7474.604736866173</v>
      </c>
      <c r="K35" s="8"/>
      <c r="L35" s="8">
        <f t="shared" si="8"/>
        <v>96622.02133899351</v>
      </c>
    </row>
    <row r="36" spans="1:12" ht="15">
      <c r="A36" t="s">
        <v>9</v>
      </c>
      <c r="B36" s="12">
        <f aca="true" t="shared" si="9" ref="B36:B45">B35</f>
        <v>38965.8109738879</v>
      </c>
      <c r="C36" s="6">
        <f>'App 32 - Mar02 to Feb04 Revenue'!N$51</f>
        <v>38855.75928346844</v>
      </c>
      <c r="D36" s="8"/>
      <c r="E36" s="8">
        <f t="shared" si="7"/>
        <v>110.05169041945919</v>
      </c>
      <c r="F36" s="8">
        <f aca="true" t="shared" si="10" ref="F36:F45">F35+E36</f>
        <v>89257.46829254681</v>
      </c>
      <c r="G36" s="8"/>
      <c r="H36" s="15">
        <f aca="true" t="shared" si="11" ref="H36:H45">H35</f>
        <v>0.0725</v>
      </c>
      <c r="I36" s="8">
        <f>H36*F35/12</f>
        <v>538.5989753045193</v>
      </c>
      <c r="J36" s="8">
        <f>I36+J35</f>
        <v>8013.203712170693</v>
      </c>
      <c r="K36" s="8"/>
      <c r="L36" s="8">
        <f t="shared" si="8"/>
        <v>97270.6720047175</v>
      </c>
    </row>
    <row r="37" spans="1:12" ht="15">
      <c r="A37" t="s">
        <v>16</v>
      </c>
      <c r="B37" s="12">
        <f t="shared" si="9"/>
        <v>38965.8109738879</v>
      </c>
      <c r="C37" s="6">
        <f>'App 32 - Mar02 to Feb04 Revenue'!O$51</f>
        <v>37262.010622622955</v>
      </c>
      <c r="D37" s="8"/>
      <c r="E37" s="8">
        <f t="shared" si="7"/>
        <v>1703.8003512649448</v>
      </c>
      <c r="F37" s="8">
        <f t="shared" si="10"/>
        <v>90961.26864381175</v>
      </c>
      <c r="G37" s="8"/>
      <c r="H37" s="15">
        <f t="shared" si="11"/>
        <v>0.0725</v>
      </c>
      <c r="I37" s="8">
        <f>H37*F36/12</f>
        <v>539.2638709341369</v>
      </c>
      <c r="J37" s="8">
        <f>I37+J36</f>
        <v>8552.46758310483</v>
      </c>
      <c r="K37" s="8"/>
      <c r="L37" s="8">
        <f t="shared" si="8"/>
        <v>99513.73622691658</v>
      </c>
    </row>
    <row r="38" spans="1:12" ht="15">
      <c r="A38" t="s">
        <v>17</v>
      </c>
      <c r="B38" s="12">
        <f t="shared" si="9"/>
        <v>38965.8109738879</v>
      </c>
      <c r="C38" s="6">
        <f>'App 32 - Mar02 to Feb04 Revenue'!P$51</f>
        <v>37388.62808503942</v>
      </c>
      <c r="D38" s="8"/>
      <c r="E38" s="8">
        <f t="shared" si="7"/>
        <v>1577.1828888484815</v>
      </c>
      <c r="F38" s="8">
        <f t="shared" si="10"/>
        <v>92538.45153266023</v>
      </c>
      <c r="G38" s="8"/>
      <c r="H38" s="15">
        <f t="shared" si="11"/>
        <v>0.0725</v>
      </c>
      <c r="I38" s="8">
        <f aca="true" t="shared" si="12" ref="I38:I45">H38*F37/12</f>
        <v>549.5576647230292</v>
      </c>
      <c r="J38" s="8">
        <f aca="true" t="shared" si="13" ref="J38:J45">I38+J37</f>
        <v>9102.02524782786</v>
      </c>
      <c r="K38" s="8"/>
      <c r="L38" s="8">
        <f t="shared" si="8"/>
        <v>101640.47678048808</v>
      </c>
    </row>
    <row r="39" spans="1:12" ht="15">
      <c r="A39" t="s">
        <v>18</v>
      </c>
      <c r="B39" s="12">
        <f t="shared" si="9"/>
        <v>38965.8109738879</v>
      </c>
      <c r="C39" s="6">
        <f>'App 32 - Mar02 to Feb04 Revenue'!Q$51</f>
        <v>38278.51616334815</v>
      </c>
      <c r="D39" s="8"/>
      <c r="E39" s="8">
        <f t="shared" si="7"/>
        <v>687.2948105397518</v>
      </c>
      <c r="F39" s="8">
        <f t="shared" si="10"/>
        <v>93225.74634319998</v>
      </c>
      <c r="G39" s="8"/>
      <c r="H39" s="15">
        <f t="shared" si="11"/>
        <v>0.0725</v>
      </c>
      <c r="I39" s="8">
        <f t="shared" si="12"/>
        <v>559.0864780098221</v>
      </c>
      <c r="J39" s="8">
        <f t="shared" si="13"/>
        <v>9661.111725837682</v>
      </c>
      <c r="K39" s="8"/>
      <c r="L39" s="8">
        <f t="shared" si="8"/>
        <v>102886.85806903765</v>
      </c>
    </row>
    <row r="40" spans="1:12" ht="15">
      <c r="A40" t="s">
        <v>19</v>
      </c>
      <c r="B40" s="12">
        <f t="shared" si="9"/>
        <v>38965.8109738879</v>
      </c>
      <c r="C40" s="6">
        <f>'App 32 - Mar02 to Feb04 Revenue'!R$51</f>
        <v>40706.97128743518</v>
      </c>
      <c r="D40" s="6">
        <v>46542.68215684109</v>
      </c>
      <c r="E40" s="8">
        <f t="shared" si="7"/>
        <v>44801.521843293805</v>
      </c>
      <c r="F40" s="8">
        <f t="shared" si="10"/>
        <v>138027.26818649378</v>
      </c>
      <c r="G40" s="8"/>
      <c r="H40" s="15">
        <f t="shared" si="11"/>
        <v>0.0725</v>
      </c>
      <c r="I40" s="8">
        <f t="shared" si="12"/>
        <v>563.2388841568331</v>
      </c>
      <c r="J40" s="8">
        <f t="shared" si="13"/>
        <v>10224.350609994515</v>
      </c>
      <c r="K40" s="8"/>
      <c r="L40" s="8">
        <f t="shared" si="8"/>
        <v>148251.6187964883</v>
      </c>
    </row>
    <row r="41" spans="1:12" ht="15">
      <c r="A41" t="s">
        <v>20</v>
      </c>
      <c r="B41" s="12">
        <f t="shared" si="9"/>
        <v>38965.8109738879</v>
      </c>
      <c r="C41" s="6">
        <f>'App 32 - Mar02 to Feb04 Revenue'!S$51</f>
        <v>40680.46414375311</v>
      </c>
      <c r="D41" s="8"/>
      <c r="E41" s="8">
        <f t="shared" si="7"/>
        <v>-1714.6531698652107</v>
      </c>
      <c r="F41" s="8">
        <f t="shared" si="10"/>
        <v>136312.61501662858</v>
      </c>
      <c r="G41" s="8"/>
      <c r="H41" s="15">
        <f t="shared" si="11"/>
        <v>0.0725</v>
      </c>
      <c r="I41" s="8">
        <f t="shared" si="12"/>
        <v>833.9147452933998</v>
      </c>
      <c r="J41" s="8">
        <f t="shared" si="13"/>
        <v>11058.265355287915</v>
      </c>
      <c r="K41" s="8"/>
      <c r="L41" s="8">
        <f t="shared" si="8"/>
        <v>147370.8803719165</v>
      </c>
    </row>
    <row r="42" spans="1:12" ht="15">
      <c r="A42" t="s">
        <v>21</v>
      </c>
      <c r="B42" s="12">
        <f t="shared" si="9"/>
        <v>38965.8109738879</v>
      </c>
      <c r="C42" s="6">
        <f>'App 32 - Mar02 to Feb04 Revenue'!T$51</f>
        <v>38484.885748723915</v>
      </c>
      <c r="D42" s="8"/>
      <c r="E42" s="8">
        <f t="shared" si="7"/>
        <v>480.9252251639846</v>
      </c>
      <c r="F42" s="8">
        <f t="shared" si="10"/>
        <v>136793.54024179257</v>
      </c>
      <c r="G42" s="8"/>
      <c r="H42" s="15">
        <f t="shared" si="11"/>
        <v>0.0725</v>
      </c>
      <c r="I42" s="8">
        <f t="shared" si="12"/>
        <v>823.5553823921309</v>
      </c>
      <c r="J42" s="8">
        <f t="shared" si="13"/>
        <v>11881.820737680046</v>
      </c>
      <c r="K42" s="8"/>
      <c r="L42" s="8">
        <f t="shared" si="8"/>
        <v>148675.3609794726</v>
      </c>
    </row>
    <row r="43" spans="1:12" ht="15">
      <c r="A43" t="s">
        <v>10</v>
      </c>
      <c r="B43" s="12">
        <f t="shared" si="9"/>
        <v>38965.8109738879</v>
      </c>
      <c r="C43" s="6">
        <f>'App 32 - Mar02 to Feb04 Revenue'!U$51</f>
        <v>38130.37372539625</v>
      </c>
      <c r="D43" s="8"/>
      <c r="E43" s="8">
        <f t="shared" si="7"/>
        <v>835.4372484916457</v>
      </c>
      <c r="F43" s="8">
        <f t="shared" si="10"/>
        <v>137628.97749028422</v>
      </c>
      <c r="G43" s="8"/>
      <c r="H43" s="15">
        <f t="shared" si="11"/>
        <v>0.0725</v>
      </c>
      <c r="I43" s="8">
        <f t="shared" si="12"/>
        <v>826.4609722941633</v>
      </c>
      <c r="J43" s="8">
        <f t="shared" si="13"/>
        <v>12708.28170997421</v>
      </c>
      <c r="K43" s="8"/>
      <c r="L43" s="8">
        <f t="shared" si="8"/>
        <v>150337.2592002584</v>
      </c>
    </row>
    <row r="44" spans="1:12" ht="15">
      <c r="A44" t="s">
        <v>11</v>
      </c>
      <c r="B44" s="12">
        <f t="shared" si="9"/>
        <v>38965.8109738879</v>
      </c>
      <c r="C44" s="6">
        <f>'App 32 - Mar02 to Feb04 Revenue'!V$51</f>
        <v>38420.513501402456</v>
      </c>
      <c r="D44" s="8"/>
      <c r="E44" s="8">
        <f t="shared" si="7"/>
        <v>545.297472485443</v>
      </c>
      <c r="F44" s="8">
        <f t="shared" si="10"/>
        <v>138174.27496276965</v>
      </c>
      <c r="G44" s="8"/>
      <c r="H44" s="15">
        <f t="shared" si="11"/>
        <v>0.0725</v>
      </c>
      <c r="I44" s="8">
        <f t="shared" si="12"/>
        <v>831.5084056704671</v>
      </c>
      <c r="J44" s="8">
        <f t="shared" si="13"/>
        <v>13539.790115644677</v>
      </c>
      <c r="K44" s="8"/>
      <c r="L44" s="8">
        <f t="shared" si="8"/>
        <v>151714.06507841434</v>
      </c>
    </row>
    <row r="45" spans="1:12" ht="15">
      <c r="A45" t="s">
        <v>12</v>
      </c>
      <c r="B45" s="13">
        <f t="shared" si="9"/>
        <v>38965.8109738879</v>
      </c>
      <c r="C45" s="7">
        <f>'App 32 - Mar02 to Feb04 Revenue'!W$51</f>
        <v>39668.25384860424</v>
      </c>
      <c r="D45" s="14"/>
      <c r="E45" s="14">
        <f t="shared" si="7"/>
        <v>-702.4428747163402</v>
      </c>
      <c r="F45" s="14">
        <f t="shared" si="10"/>
        <v>137471.8320880533</v>
      </c>
      <c r="G45" s="14"/>
      <c r="H45" s="17">
        <f t="shared" si="11"/>
        <v>0.0725</v>
      </c>
      <c r="I45" s="14">
        <f t="shared" si="12"/>
        <v>834.8029112333999</v>
      </c>
      <c r="J45" s="14">
        <f t="shared" si="13"/>
        <v>14374.593026878078</v>
      </c>
      <c r="K45" s="14"/>
      <c r="L45" s="14">
        <f t="shared" si="8"/>
        <v>151846.4251149314</v>
      </c>
    </row>
    <row r="46" spans="1:12" ht="15">
      <c r="A46" s="2" t="s">
        <v>13</v>
      </c>
      <c r="B46" s="8">
        <f>SUM(B34:B45)</f>
        <v>467589.7316866549</v>
      </c>
      <c r="C46" s="8">
        <f>SUM(C34:C45)</f>
        <v>466498.37855114933</v>
      </c>
      <c r="D46" s="8">
        <f>SUM(D34:D45)</f>
        <v>46542.68215684109</v>
      </c>
      <c r="E46" s="8">
        <f>SUM(E34:E45)</f>
        <v>47634.035292346496</v>
      </c>
      <c r="F46" s="8"/>
      <c r="G46" s="8"/>
      <c r="I46" s="8">
        <f>SUM(I34:I45)</f>
        <v>7979.379909146703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2" t="str">
        <f>$D$5</f>
        <v>SIMPILS True-Up Adjustments    (neg = CR)</v>
      </c>
      <c r="E50" s="64" t="s">
        <v>14</v>
      </c>
      <c r="F50" s="64"/>
      <c r="G50" s="10"/>
      <c r="H50" s="64" t="s">
        <v>15</v>
      </c>
      <c r="I50" s="64"/>
      <c r="J50" s="64"/>
      <c r="K50" s="10"/>
      <c r="L50" s="62" t="s">
        <v>5</v>
      </c>
    </row>
    <row r="51" spans="2:12" ht="30">
      <c r="B51" s="11" t="s">
        <v>2</v>
      </c>
      <c r="C51" s="11" t="s">
        <v>3</v>
      </c>
      <c r="D51" s="62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2"/>
    </row>
    <row r="52" spans="1:12" ht="15">
      <c r="A52" t="s">
        <v>7</v>
      </c>
      <c r="B52" s="6">
        <f>'PILS Entitlement Summary'!H6</f>
        <v>38965.8109738879</v>
      </c>
      <c r="C52" s="6">
        <f>'App 32 - Mar02 to Feb04 Revenue'!X$51</f>
        <v>40412.08942780112</v>
      </c>
      <c r="D52" s="8"/>
      <c r="E52" s="8">
        <f aca="true" t="shared" si="14" ref="E52:E63">B52-C52+D52</f>
        <v>-1446.278453913219</v>
      </c>
      <c r="F52" s="8">
        <f>F45+E52</f>
        <v>136025.5536341401</v>
      </c>
      <c r="G52" s="8"/>
      <c r="H52" s="15">
        <f>H45</f>
        <v>0.0725</v>
      </c>
      <c r="I52" s="8">
        <f>H52*F45/12</f>
        <v>830.5589855319887</v>
      </c>
      <c r="J52" s="8">
        <f>J45+I52</f>
        <v>15205.152012410066</v>
      </c>
      <c r="K52" s="8"/>
      <c r="L52" s="8">
        <f aca="true" t="shared" si="15" ref="L52:L63">F52+J52</f>
        <v>151230.70564655017</v>
      </c>
    </row>
    <row r="53" spans="1:12" ht="15">
      <c r="A53" t="s">
        <v>8</v>
      </c>
      <c r="B53" s="12">
        <f>B52</f>
        <v>38965.8109738879</v>
      </c>
      <c r="C53" s="6">
        <f>'App 32 - Mar02 to Feb04 Revenue'!Y$51</f>
        <v>39046.031288787126</v>
      </c>
      <c r="D53" s="8"/>
      <c r="E53" s="8">
        <f t="shared" si="14"/>
        <v>-80.22031489922665</v>
      </c>
      <c r="F53" s="8">
        <f>F52+E53</f>
        <v>135945.33331924086</v>
      </c>
      <c r="G53" s="8"/>
      <c r="H53" s="15">
        <f>H52</f>
        <v>0.0725</v>
      </c>
      <c r="I53" s="8">
        <f>H53*F52/12</f>
        <v>821.821053206263</v>
      </c>
      <c r="J53" s="8">
        <f>I53+J52</f>
        <v>16026.973065616328</v>
      </c>
      <c r="K53" s="8"/>
      <c r="L53" s="8">
        <f t="shared" si="15"/>
        <v>151972.3063848572</v>
      </c>
    </row>
    <row r="54" spans="1:14" ht="15">
      <c r="A54" t="s">
        <v>9</v>
      </c>
      <c r="B54" s="12">
        <f>B53</f>
        <v>38965.8109738879</v>
      </c>
      <c r="C54" s="6">
        <f>'App 33 - Mar04 to Feb05 Revenue'!B39</f>
        <v>39412.37046522458</v>
      </c>
      <c r="D54" s="8"/>
      <c r="E54" s="8">
        <f t="shared" si="14"/>
        <v>-446.55949133668037</v>
      </c>
      <c r="F54" s="8">
        <f aca="true" t="shared" si="16" ref="F54:F63">F53+E54</f>
        <v>135498.7738279042</v>
      </c>
      <c r="G54" s="8"/>
      <c r="H54" s="15">
        <f aca="true" t="shared" si="17" ref="H54:H63">H53</f>
        <v>0.0725</v>
      </c>
      <c r="I54" s="8">
        <f>H54*F53/12</f>
        <v>821.3363888037469</v>
      </c>
      <c r="J54" s="8">
        <f>I54+J53</f>
        <v>16848.309454420076</v>
      </c>
      <c r="K54" s="8"/>
      <c r="L54" s="8">
        <f t="shared" si="15"/>
        <v>152347.08328232428</v>
      </c>
      <c r="N54" s="21"/>
    </row>
    <row r="55" spans="1:12" ht="15">
      <c r="A55" t="s">
        <v>16</v>
      </c>
      <c r="B55" s="12">
        <f>'PILS Entitlement Summary'!H7</f>
        <v>36945.76369271412</v>
      </c>
      <c r="C55" s="6">
        <f>'App 33 - Mar04 to Feb05 Revenue'!C$39</f>
        <v>36083.60380897153</v>
      </c>
      <c r="D55" s="8"/>
      <c r="E55" s="8">
        <f t="shared" si="14"/>
        <v>862.1598837425918</v>
      </c>
      <c r="F55" s="8">
        <f t="shared" si="16"/>
        <v>136360.9337116468</v>
      </c>
      <c r="G55" s="8"/>
      <c r="H55" s="15">
        <f t="shared" si="17"/>
        <v>0.0725</v>
      </c>
      <c r="I55" s="8">
        <f>H55*F54/12</f>
        <v>818.6384252102545</v>
      </c>
      <c r="J55" s="8">
        <f>I55+J54</f>
        <v>17666.94787963033</v>
      </c>
      <c r="K55" s="8"/>
      <c r="L55" s="8">
        <f t="shared" si="15"/>
        <v>154027.88159127714</v>
      </c>
    </row>
    <row r="56" spans="1:12" ht="15">
      <c r="A56" t="s">
        <v>17</v>
      </c>
      <c r="B56" s="20">
        <f>B55</f>
        <v>36945.76369271412</v>
      </c>
      <c r="C56" s="6">
        <f>'App 33 - Mar04 to Feb05 Revenue'!D$39</f>
        <v>36798.468715885014</v>
      </c>
      <c r="D56" s="8"/>
      <c r="E56" s="8">
        <f t="shared" si="14"/>
        <v>147.29497682910733</v>
      </c>
      <c r="F56" s="8">
        <f t="shared" si="16"/>
        <v>136508.2286884759</v>
      </c>
      <c r="G56" s="8"/>
      <c r="H56" s="15">
        <f t="shared" si="17"/>
        <v>0.0725</v>
      </c>
      <c r="I56" s="8">
        <f aca="true" t="shared" si="18" ref="I56:I63">H56*F55/12</f>
        <v>823.8473078411994</v>
      </c>
      <c r="J56" s="8">
        <f aca="true" t="shared" si="19" ref="J56:J63">I56+J55</f>
        <v>18490.79518747153</v>
      </c>
      <c r="K56" s="8"/>
      <c r="L56" s="8">
        <f t="shared" si="15"/>
        <v>154999.02387594743</v>
      </c>
    </row>
    <row r="57" spans="1:12" ht="15">
      <c r="A57" t="s">
        <v>18</v>
      </c>
      <c r="B57" s="20">
        <f aca="true" t="shared" si="20" ref="B57:B63">B56</f>
        <v>36945.76369271412</v>
      </c>
      <c r="C57" s="6">
        <f>'App 33 - Mar04 to Feb05 Revenue'!E$39</f>
        <v>37861.94760768845</v>
      </c>
      <c r="D57" s="8"/>
      <c r="E57" s="8">
        <f t="shared" si="14"/>
        <v>-916.1839149743319</v>
      </c>
      <c r="F57" s="8">
        <f t="shared" si="16"/>
        <v>135592.04477350158</v>
      </c>
      <c r="G57" s="8"/>
      <c r="H57" s="15">
        <f t="shared" si="17"/>
        <v>0.0725</v>
      </c>
      <c r="I57" s="8">
        <f t="shared" si="18"/>
        <v>824.7372149928752</v>
      </c>
      <c r="J57" s="8">
        <f t="shared" si="19"/>
        <v>19315.532402464403</v>
      </c>
      <c r="K57" s="8"/>
      <c r="L57" s="8">
        <f t="shared" si="15"/>
        <v>154907.57717596597</v>
      </c>
    </row>
    <row r="58" spans="1:12" ht="15">
      <c r="A58" t="s">
        <v>19</v>
      </c>
      <c r="B58" s="20">
        <f t="shared" si="20"/>
        <v>36945.76369271412</v>
      </c>
      <c r="C58" s="6">
        <f>'App 33 - Mar04 to Feb05 Revenue'!F$39</f>
        <v>42773.04279703806</v>
      </c>
      <c r="D58" s="6">
        <v>30837.091865308146</v>
      </c>
      <c r="E58" s="8">
        <f t="shared" si="14"/>
        <v>25009.812760984205</v>
      </c>
      <c r="F58" s="8">
        <f t="shared" si="16"/>
        <v>160601.85753448578</v>
      </c>
      <c r="G58" s="8"/>
      <c r="H58" s="15">
        <f t="shared" si="17"/>
        <v>0.0725</v>
      </c>
      <c r="I58" s="8">
        <f t="shared" si="18"/>
        <v>819.2019371732387</v>
      </c>
      <c r="J58" s="8">
        <f t="shared" si="19"/>
        <v>20134.734339637642</v>
      </c>
      <c r="K58" s="8"/>
      <c r="L58" s="8">
        <f t="shared" si="15"/>
        <v>180736.59187412343</v>
      </c>
    </row>
    <row r="59" spans="1:12" ht="15">
      <c r="A59" t="s">
        <v>20</v>
      </c>
      <c r="B59" s="20">
        <f t="shared" si="20"/>
        <v>36945.76369271412</v>
      </c>
      <c r="C59" s="6">
        <f>'App 33 - Mar04 to Feb05 Revenue'!G$39</f>
        <v>42797.72854785821</v>
      </c>
      <c r="D59" s="8"/>
      <c r="E59" s="8">
        <f t="shared" si="14"/>
        <v>-5851.964855144091</v>
      </c>
      <c r="F59" s="8">
        <f t="shared" si="16"/>
        <v>154749.8926793417</v>
      </c>
      <c r="G59" s="8"/>
      <c r="H59" s="15">
        <f t="shared" si="17"/>
        <v>0.0725</v>
      </c>
      <c r="I59" s="8">
        <f t="shared" si="18"/>
        <v>970.3028892708516</v>
      </c>
      <c r="J59" s="8">
        <f t="shared" si="19"/>
        <v>21105.03722890849</v>
      </c>
      <c r="K59" s="8"/>
      <c r="L59" s="8">
        <f t="shared" si="15"/>
        <v>175854.92990825017</v>
      </c>
    </row>
    <row r="60" spans="1:12" ht="15">
      <c r="A60" t="s">
        <v>21</v>
      </c>
      <c r="B60" s="20">
        <f t="shared" si="20"/>
        <v>36945.76369271412</v>
      </c>
      <c r="C60" s="6">
        <f>'App 33 - Mar04 to Feb05 Revenue'!H$39</f>
        <v>39086.08728436087</v>
      </c>
      <c r="D60" s="8"/>
      <c r="E60" s="8">
        <f t="shared" si="14"/>
        <v>-2140.3235916467456</v>
      </c>
      <c r="F60" s="8">
        <f t="shared" si="16"/>
        <v>152609.56908769495</v>
      </c>
      <c r="G60" s="8"/>
      <c r="H60" s="15">
        <f t="shared" si="17"/>
        <v>0.0725</v>
      </c>
      <c r="I60" s="8">
        <f t="shared" si="18"/>
        <v>934.9472682710226</v>
      </c>
      <c r="J60" s="8">
        <f t="shared" si="19"/>
        <v>22039.984497179514</v>
      </c>
      <c r="K60" s="8"/>
      <c r="L60" s="8">
        <f t="shared" si="15"/>
        <v>174649.55358487446</v>
      </c>
    </row>
    <row r="61" spans="1:12" ht="15">
      <c r="A61" t="s">
        <v>10</v>
      </c>
      <c r="B61" s="20">
        <f t="shared" si="20"/>
        <v>36945.76369271412</v>
      </c>
      <c r="C61" s="6">
        <f>'App 33 - Mar04 to Feb05 Revenue'!I$39</f>
        <v>38805.492736493215</v>
      </c>
      <c r="D61" s="8"/>
      <c r="E61" s="8">
        <f t="shared" si="14"/>
        <v>-1859.7290437790944</v>
      </c>
      <c r="F61" s="8">
        <f t="shared" si="16"/>
        <v>150749.84004391584</v>
      </c>
      <c r="G61" s="8"/>
      <c r="H61" s="15">
        <f t="shared" si="17"/>
        <v>0.0725</v>
      </c>
      <c r="I61" s="8">
        <f t="shared" si="18"/>
        <v>922.0161465714904</v>
      </c>
      <c r="J61" s="8">
        <f t="shared" si="19"/>
        <v>22962.000643751006</v>
      </c>
      <c r="K61" s="8"/>
      <c r="L61" s="8">
        <f t="shared" si="15"/>
        <v>173711.84068766685</v>
      </c>
    </row>
    <row r="62" spans="1:12" ht="15">
      <c r="A62" t="s">
        <v>11</v>
      </c>
      <c r="B62" s="20">
        <f t="shared" si="20"/>
        <v>36945.76369271412</v>
      </c>
      <c r="C62" s="6">
        <f>'App 33 - Mar04 to Feb05 Revenue'!J$39</f>
        <v>38737.17172110728</v>
      </c>
      <c r="D62" s="8"/>
      <c r="E62" s="8">
        <f t="shared" si="14"/>
        <v>-1791.4080283931617</v>
      </c>
      <c r="F62" s="8">
        <f t="shared" si="16"/>
        <v>148958.43201552267</v>
      </c>
      <c r="G62" s="8"/>
      <c r="H62" s="15">
        <f t="shared" si="17"/>
        <v>0.0725</v>
      </c>
      <c r="I62" s="8">
        <f t="shared" si="18"/>
        <v>910.7802835986581</v>
      </c>
      <c r="J62" s="8">
        <f t="shared" si="19"/>
        <v>23872.780927349664</v>
      </c>
      <c r="K62" s="8"/>
      <c r="L62" s="8">
        <f t="shared" si="15"/>
        <v>172831.21294287234</v>
      </c>
    </row>
    <row r="63" spans="1:12" ht="15">
      <c r="A63" t="s">
        <v>12</v>
      </c>
      <c r="B63" s="13">
        <f t="shared" si="20"/>
        <v>36945.76369271412</v>
      </c>
      <c r="C63" s="7">
        <f>'App 33 - Mar04 to Feb05 Revenue'!K$39</f>
        <v>42846.98165673337</v>
      </c>
      <c r="D63" s="14"/>
      <c r="E63" s="14">
        <f t="shared" si="14"/>
        <v>-5901.217964019248</v>
      </c>
      <c r="F63" s="14">
        <f t="shared" si="16"/>
        <v>143057.21405150343</v>
      </c>
      <c r="G63" s="14"/>
      <c r="H63" s="17">
        <f t="shared" si="17"/>
        <v>0.0725</v>
      </c>
      <c r="I63" s="14">
        <f t="shared" si="18"/>
        <v>899.9571934271161</v>
      </c>
      <c r="J63" s="14">
        <f t="shared" si="19"/>
        <v>24772.73812077678</v>
      </c>
      <c r="K63" s="14"/>
      <c r="L63" s="14">
        <f t="shared" si="15"/>
        <v>167829.9521722802</v>
      </c>
    </row>
    <row r="64" spans="1:12" ht="15">
      <c r="A64" s="2" t="s">
        <v>13</v>
      </c>
      <c r="B64" s="8">
        <f>SUM(B52:B63)</f>
        <v>449409.3061560907</v>
      </c>
      <c r="C64" s="8">
        <f>SUM(C52:C63)</f>
        <v>474661.0160579488</v>
      </c>
      <c r="D64" s="8">
        <f>SUM(D52:D63)</f>
        <v>30837.091865308146</v>
      </c>
      <c r="E64" s="8">
        <f>SUM(E52:E63)</f>
        <v>5585.381963450105</v>
      </c>
      <c r="F64" s="8"/>
      <c r="G64" s="8"/>
      <c r="I64" s="8">
        <f>SUM(I52:I63)</f>
        <v>10398.145093898705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2" t="str">
        <f>$D$5</f>
        <v>SIMPILS True-Up Adjustments    (neg = CR)</v>
      </c>
      <c r="E68" s="64" t="s">
        <v>14</v>
      </c>
      <c r="F68" s="64"/>
      <c r="G68" s="10"/>
      <c r="H68" s="64" t="s">
        <v>15</v>
      </c>
      <c r="I68" s="64"/>
      <c r="J68" s="64"/>
      <c r="K68" s="10"/>
      <c r="L68" s="62" t="s">
        <v>5</v>
      </c>
    </row>
    <row r="69" spans="2:12" ht="30">
      <c r="B69" s="11" t="s">
        <v>2</v>
      </c>
      <c r="C69" s="11" t="s">
        <v>3</v>
      </c>
      <c r="D69" s="62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2"/>
    </row>
    <row r="70" spans="1:12" ht="15">
      <c r="A70" t="s">
        <v>7</v>
      </c>
      <c r="B70" s="12">
        <f>B63</f>
        <v>36945.76369271412</v>
      </c>
      <c r="C70" s="6">
        <f>'App 33 - Mar04 to Feb05 Revenue'!L$39</f>
        <v>43894.616328337645</v>
      </c>
      <c r="D70" s="8"/>
      <c r="E70" s="8">
        <f aca="true" t="shared" si="21" ref="E70:E81">B70-C70+D70</f>
        <v>-6948.852635623523</v>
      </c>
      <c r="F70" s="8">
        <f>F63+E70</f>
        <v>136108.36141587992</v>
      </c>
      <c r="G70" s="8"/>
      <c r="H70" s="15">
        <f>H63</f>
        <v>0.0725</v>
      </c>
      <c r="I70" s="8">
        <f>H70*F63/12</f>
        <v>864.3040015611665</v>
      </c>
      <c r="J70" s="8">
        <f>J63+I70</f>
        <v>25637.042122337945</v>
      </c>
      <c r="K70" s="8"/>
      <c r="L70" s="8">
        <f aca="true" t="shared" si="22" ref="L70:L81">F70+J70</f>
        <v>161745.40353821786</v>
      </c>
    </row>
    <row r="71" spans="1:14" ht="15">
      <c r="A71" t="s">
        <v>8</v>
      </c>
      <c r="B71" s="12">
        <f>B63</f>
        <v>36945.76369271412</v>
      </c>
      <c r="C71" s="6">
        <f>'App 33 - Mar04 to Feb05 Revenue'!M$39</f>
        <v>39425.949331602824</v>
      </c>
      <c r="D71" s="8"/>
      <c r="E71" s="8">
        <f t="shared" si="21"/>
        <v>-2480.1856388887027</v>
      </c>
      <c r="F71" s="8">
        <f>F70+E71</f>
        <v>133628.1757769912</v>
      </c>
      <c r="G71" s="8"/>
      <c r="H71" s="15">
        <f>H70</f>
        <v>0.0725</v>
      </c>
      <c r="I71" s="8">
        <f>H71*F70/12</f>
        <v>822.3213502209411</v>
      </c>
      <c r="J71" s="8">
        <f>I71+J70</f>
        <v>26459.363472558885</v>
      </c>
      <c r="K71" s="8"/>
      <c r="L71" s="8">
        <f t="shared" si="22"/>
        <v>160087.5392495501</v>
      </c>
      <c r="N71" s="21"/>
    </row>
    <row r="72" spans="1:12" ht="15">
      <c r="A72" t="s">
        <v>9</v>
      </c>
      <c r="B72" s="6">
        <f>B71</f>
        <v>36945.76369271412</v>
      </c>
      <c r="C72" s="6">
        <f>'App 34 - Mar05 to Apr06 Revenue'!B39</f>
        <v>35680.5781224693</v>
      </c>
      <c r="D72" s="8"/>
      <c r="E72" s="8">
        <f t="shared" si="21"/>
        <v>1265.1855702448229</v>
      </c>
      <c r="F72" s="8">
        <f aca="true" t="shared" si="23" ref="F72:F81">F71+E72</f>
        <v>134893.36134723603</v>
      </c>
      <c r="G72" s="8"/>
      <c r="H72" s="15">
        <f aca="true" t="shared" si="24" ref="H72:H81">H71</f>
        <v>0.0725</v>
      </c>
      <c r="I72" s="8">
        <f>H72*F71/12</f>
        <v>807.3368953193218</v>
      </c>
      <c r="J72" s="8">
        <f>I72+J71</f>
        <v>27266.700367878206</v>
      </c>
      <c r="K72" s="8"/>
      <c r="L72" s="8">
        <f t="shared" si="22"/>
        <v>162160.06171511422</v>
      </c>
    </row>
    <row r="73" spans="1:12" ht="15">
      <c r="A73" t="s">
        <v>16</v>
      </c>
      <c r="B73" s="12">
        <f>'PILS Entitlement Summary'!H8</f>
        <v>34486.41145114944</v>
      </c>
      <c r="C73" s="6">
        <f>'App 34 - Mar05 to Apr06 Revenue'!C$39</f>
        <v>31905.532509750432</v>
      </c>
      <c r="D73" s="8"/>
      <c r="E73" s="8">
        <f t="shared" si="21"/>
        <v>2580.878941399009</v>
      </c>
      <c r="F73" s="8">
        <f t="shared" si="23"/>
        <v>137474.24028863505</v>
      </c>
      <c r="G73" s="8"/>
      <c r="H73" s="15">
        <f t="shared" si="24"/>
        <v>0.0725</v>
      </c>
      <c r="I73" s="8">
        <f>H73*F72/12</f>
        <v>814.9807248062176</v>
      </c>
      <c r="J73" s="8">
        <f>I73+J72</f>
        <v>28081.681092684423</v>
      </c>
      <c r="K73" s="8"/>
      <c r="L73" s="8">
        <f t="shared" si="22"/>
        <v>165555.92138131947</v>
      </c>
    </row>
    <row r="74" spans="1:12" ht="15">
      <c r="A74" t="s">
        <v>17</v>
      </c>
      <c r="B74" s="12">
        <f>B73</f>
        <v>34486.41145114944</v>
      </c>
      <c r="C74" s="6">
        <f>'App 34 - Mar05 to Apr06 Revenue'!D$39</f>
        <v>34772.025082787535</v>
      </c>
      <c r="D74" s="8"/>
      <c r="E74" s="8">
        <f t="shared" si="21"/>
        <v>-285.6136316380944</v>
      </c>
      <c r="F74" s="8">
        <f t="shared" si="23"/>
        <v>137188.62665699696</v>
      </c>
      <c r="G74" s="8"/>
      <c r="H74" s="15">
        <f t="shared" si="24"/>
        <v>0.0725</v>
      </c>
      <c r="I74" s="8">
        <f aca="true" t="shared" si="25" ref="I74:I81">H74*F73/12</f>
        <v>830.57353507717</v>
      </c>
      <c r="J74" s="8">
        <f aca="true" t="shared" si="26" ref="J74:J81">I74+J73</f>
        <v>28912.25462776159</v>
      </c>
      <c r="K74" s="8"/>
      <c r="L74" s="8">
        <f t="shared" si="22"/>
        <v>166100.88128475857</v>
      </c>
    </row>
    <row r="75" spans="1:12" ht="15">
      <c r="A75" t="s">
        <v>18</v>
      </c>
      <c r="B75" s="12">
        <f aca="true" t="shared" si="27" ref="B75:B81">B74</f>
        <v>34486.41145114944</v>
      </c>
      <c r="C75" s="6">
        <f>'App 34 - Mar05 to Apr06 Revenue'!E$39</f>
        <v>39855.57512398619</v>
      </c>
      <c r="D75" s="8"/>
      <c r="E75" s="8">
        <f t="shared" si="21"/>
        <v>-5369.163672836752</v>
      </c>
      <c r="F75" s="8">
        <f t="shared" si="23"/>
        <v>131819.4629841602</v>
      </c>
      <c r="G75" s="8"/>
      <c r="H75" s="15">
        <f t="shared" si="24"/>
        <v>0.0725</v>
      </c>
      <c r="I75" s="8">
        <f t="shared" si="25"/>
        <v>828.8479527193566</v>
      </c>
      <c r="J75" s="8">
        <f t="shared" si="26"/>
        <v>29741.102580480947</v>
      </c>
      <c r="K75" s="8"/>
      <c r="L75" s="8">
        <f t="shared" si="22"/>
        <v>161560.56556464115</v>
      </c>
    </row>
    <row r="76" spans="1:12" ht="15">
      <c r="A76" t="s">
        <v>19</v>
      </c>
      <c r="B76" s="12">
        <f t="shared" si="27"/>
        <v>34486.41145114944</v>
      </c>
      <c r="C76" s="6">
        <f>'App 34 - Mar05 to Apr06 Revenue'!F$39</f>
        <v>46873.72730364488</v>
      </c>
      <c r="D76" s="6">
        <v>-75486.44229681772</v>
      </c>
      <c r="E76" s="8">
        <f t="shared" si="21"/>
        <v>-87873.75814931316</v>
      </c>
      <c r="F76" s="8">
        <f t="shared" si="23"/>
        <v>43945.70483484704</v>
      </c>
      <c r="G76" s="8"/>
      <c r="H76" s="15">
        <f t="shared" si="24"/>
        <v>0.0725</v>
      </c>
      <c r="I76" s="8">
        <f t="shared" si="25"/>
        <v>796.409255529301</v>
      </c>
      <c r="J76" s="8">
        <f t="shared" si="26"/>
        <v>30537.51183601025</v>
      </c>
      <c r="K76" s="8"/>
      <c r="L76" s="8">
        <f t="shared" si="22"/>
        <v>74483.21667085729</v>
      </c>
    </row>
    <row r="77" spans="1:12" ht="15">
      <c r="A77" t="s">
        <v>20</v>
      </c>
      <c r="B77" s="12">
        <f t="shared" si="27"/>
        <v>34486.41145114944</v>
      </c>
      <c r="C77" s="6">
        <f>'App 34 - Mar05 to Apr06 Revenue'!G$39</f>
        <v>44301.01566075592</v>
      </c>
      <c r="D77" s="8"/>
      <c r="E77" s="8">
        <f t="shared" si="21"/>
        <v>-9814.604209606478</v>
      </c>
      <c r="F77" s="8">
        <f t="shared" si="23"/>
        <v>34131.100625240564</v>
      </c>
      <c r="G77" s="8"/>
      <c r="H77" s="15">
        <f t="shared" si="24"/>
        <v>0.0725</v>
      </c>
      <c r="I77" s="8">
        <f t="shared" si="25"/>
        <v>265.5053000438675</v>
      </c>
      <c r="J77" s="8">
        <f t="shared" si="26"/>
        <v>30803.017136054117</v>
      </c>
      <c r="K77" s="8"/>
      <c r="L77" s="8">
        <f t="shared" si="22"/>
        <v>64934.11776129468</v>
      </c>
    </row>
    <row r="78" spans="1:12" ht="15">
      <c r="A78" t="s">
        <v>21</v>
      </c>
      <c r="B78" s="12">
        <f t="shared" si="27"/>
        <v>34486.41145114944</v>
      </c>
      <c r="C78" s="6">
        <f>'App 34 - Mar05 to Apr06 Revenue'!H$39</f>
        <v>36416.16437983195</v>
      </c>
      <c r="D78" s="8"/>
      <c r="E78" s="8">
        <f t="shared" si="21"/>
        <v>-1929.7529286825084</v>
      </c>
      <c r="F78" s="8">
        <f t="shared" si="23"/>
        <v>32201.347696558056</v>
      </c>
      <c r="G78" s="8"/>
      <c r="H78" s="15">
        <f t="shared" si="24"/>
        <v>0.0725</v>
      </c>
      <c r="I78" s="8">
        <f t="shared" si="25"/>
        <v>206.20873294416174</v>
      </c>
      <c r="J78" s="8">
        <f t="shared" si="26"/>
        <v>31009.225868998277</v>
      </c>
      <c r="K78" s="8"/>
      <c r="L78" s="8">
        <f t="shared" si="22"/>
        <v>63210.57356555633</v>
      </c>
    </row>
    <row r="79" spans="1:12" ht="15">
      <c r="A79" t="s">
        <v>10</v>
      </c>
      <c r="B79" s="12">
        <f t="shared" si="27"/>
        <v>34486.41145114944</v>
      </c>
      <c r="C79" s="6">
        <f>'App 34 - Mar05 to Apr06 Revenue'!I$39</f>
        <v>34799.43404288852</v>
      </c>
      <c r="D79" s="8"/>
      <c r="E79" s="8">
        <f t="shared" si="21"/>
        <v>-313.02259173907805</v>
      </c>
      <c r="F79" s="8">
        <f t="shared" si="23"/>
        <v>31888.325104818978</v>
      </c>
      <c r="G79" s="8"/>
      <c r="H79" s="15">
        <f t="shared" si="24"/>
        <v>0.0725</v>
      </c>
      <c r="I79" s="8">
        <f t="shared" si="25"/>
        <v>194.54980900003827</v>
      </c>
      <c r="J79" s="8">
        <f t="shared" si="26"/>
        <v>31203.775677998314</v>
      </c>
      <c r="K79" s="8"/>
      <c r="L79" s="8">
        <f t="shared" si="22"/>
        <v>63092.10078281729</v>
      </c>
    </row>
    <row r="80" spans="1:12" ht="15">
      <c r="A80" t="s">
        <v>11</v>
      </c>
      <c r="B80" s="12">
        <f t="shared" si="27"/>
        <v>34486.41145114944</v>
      </c>
      <c r="C80" s="6">
        <f>'App 34 - Mar05 to Apr06 Revenue'!J$39</f>
        <v>34753.907753634114</v>
      </c>
      <c r="D80" s="8"/>
      <c r="E80" s="8">
        <f t="shared" si="21"/>
        <v>-267.4963024846729</v>
      </c>
      <c r="F80" s="8">
        <f t="shared" si="23"/>
        <v>31620.828802334305</v>
      </c>
      <c r="G80" s="8"/>
      <c r="H80" s="15">
        <f t="shared" si="24"/>
        <v>0.0725</v>
      </c>
      <c r="I80" s="8">
        <f t="shared" si="25"/>
        <v>192.65863084161467</v>
      </c>
      <c r="J80" s="8">
        <f t="shared" si="26"/>
        <v>31396.43430883993</v>
      </c>
      <c r="K80" s="8"/>
      <c r="L80" s="8">
        <f t="shared" si="22"/>
        <v>63017.26311117424</v>
      </c>
    </row>
    <row r="81" spans="1:12" ht="15">
      <c r="A81" t="s">
        <v>12</v>
      </c>
      <c r="B81" s="13">
        <f t="shared" si="27"/>
        <v>34486.41145114944</v>
      </c>
      <c r="C81" s="7">
        <f>'App 34 - Mar05 to Apr06 Revenue'!K$39</f>
        <v>37879.32005959155</v>
      </c>
      <c r="D81" s="14"/>
      <c r="E81" s="14">
        <f t="shared" si="21"/>
        <v>-3392.908608442107</v>
      </c>
      <c r="F81" s="14">
        <f t="shared" si="23"/>
        <v>28227.920193892198</v>
      </c>
      <c r="G81" s="14"/>
      <c r="H81" s="17">
        <f t="shared" si="24"/>
        <v>0.0725</v>
      </c>
      <c r="I81" s="14">
        <f t="shared" si="25"/>
        <v>191.0425073474364</v>
      </c>
      <c r="J81" s="14">
        <f t="shared" si="26"/>
        <v>31587.476816187365</v>
      </c>
      <c r="K81" s="14"/>
      <c r="L81" s="14">
        <f t="shared" si="22"/>
        <v>59815.39701007956</v>
      </c>
    </row>
    <row r="82" spans="1:12" ht="15">
      <c r="A82" s="2" t="s">
        <v>13</v>
      </c>
      <c r="B82" s="8">
        <f>SUM(B70:B81)</f>
        <v>421214.9941384873</v>
      </c>
      <c r="C82" s="8">
        <f>SUM(C70:C81)</f>
        <v>460557.84569928085</v>
      </c>
      <c r="D82" s="8">
        <f>SUM(D70:D81)</f>
        <v>-75486.44229681772</v>
      </c>
      <c r="E82" s="8">
        <f>SUM(E70:E81)</f>
        <v>-114829.29385761125</v>
      </c>
      <c r="F82" s="8"/>
      <c r="G82" s="8"/>
      <c r="I82" s="8">
        <f>SUM(I70:I81)</f>
        <v>6814.738695410593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2" t="str">
        <f>$D$5</f>
        <v>SIMPILS True-Up Adjustments    (neg = CR)</v>
      </c>
      <c r="E86" s="64" t="s">
        <v>14</v>
      </c>
      <c r="F86" s="64"/>
      <c r="G86" s="10"/>
      <c r="H86" s="64" t="s">
        <v>15</v>
      </c>
      <c r="I86" s="64"/>
      <c r="J86" s="64"/>
      <c r="K86" s="10"/>
      <c r="L86" s="62" t="s">
        <v>5</v>
      </c>
    </row>
    <row r="87" spans="2:12" ht="30">
      <c r="B87" s="11" t="s">
        <v>2</v>
      </c>
      <c r="C87" s="11" t="s">
        <v>3</v>
      </c>
      <c r="D87" s="62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2"/>
    </row>
    <row r="88" spans="1:12" ht="15">
      <c r="A88" t="s">
        <v>7</v>
      </c>
      <c r="B88" s="12">
        <f>B81</f>
        <v>34486.41145114944</v>
      </c>
      <c r="C88" s="6">
        <f>'App 34 - Mar05 to Apr06 Revenue'!L$39</f>
        <v>37383.221559894315</v>
      </c>
      <c r="D88" s="8"/>
      <c r="E88" s="8">
        <f aca="true" t="shared" si="28" ref="E88:E99">B88-C88+D88</f>
        <v>-2896.810108744874</v>
      </c>
      <c r="F88" s="8">
        <f>F81+E88</f>
        <v>25331.110085147324</v>
      </c>
      <c r="G88" s="8"/>
      <c r="H88" s="15">
        <f>H81</f>
        <v>0.0725</v>
      </c>
      <c r="I88" s="8">
        <f>H88*F81/12</f>
        <v>170.54368450476537</v>
      </c>
      <c r="J88" s="8">
        <f>J81+I88</f>
        <v>31758.02050069213</v>
      </c>
      <c r="K88" s="8"/>
      <c r="L88" s="8">
        <f aca="true" t="shared" si="29" ref="L88:L99">F88+J88</f>
        <v>57089.130585839455</v>
      </c>
    </row>
    <row r="89" spans="1:12" ht="15">
      <c r="A89" t="s">
        <v>8</v>
      </c>
      <c r="B89" s="12">
        <f>B88</f>
        <v>34486.41145114944</v>
      </c>
      <c r="C89" s="6">
        <f>'App 34 - Mar05 to Apr06 Revenue'!M$39</f>
        <v>33873.092247638364</v>
      </c>
      <c r="D89" s="8"/>
      <c r="E89" s="8">
        <f t="shared" si="28"/>
        <v>613.3192035110769</v>
      </c>
      <c r="F89" s="8">
        <f>F88+E89</f>
        <v>25944.4292886584</v>
      </c>
      <c r="G89" s="8"/>
      <c r="H89" s="15">
        <f>H88</f>
        <v>0.0725</v>
      </c>
      <c r="I89" s="8">
        <f>H89*F88/12</f>
        <v>153.04212343109842</v>
      </c>
      <c r="J89" s="8">
        <f>I89+J88</f>
        <v>31911.06262412323</v>
      </c>
      <c r="K89" s="8"/>
      <c r="L89" s="8">
        <f t="shared" si="29"/>
        <v>57855.49191278163</v>
      </c>
    </row>
    <row r="90" spans="1:12" ht="15">
      <c r="A90" t="s">
        <v>9</v>
      </c>
      <c r="B90" s="12">
        <f>B89</f>
        <v>34486.41145114944</v>
      </c>
      <c r="C90" s="6">
        <f>'App 34 - Mar05 to Apr06 Revenue'!N$39</f>
        <v>34690.25368843469</v>
      </c>
      <c r="D90" s="8"/>
      <c r="E90" s="8">
        <f t="shared" si="28"/>
        <v>-203.84223728525103</v>
      </c>
      <c r="F90" s="8">
        <f aca="true" t="shared" si="30" ref="F90:F99">F89+E90</f>
        <v>25740.58705137315</v>
      </c>
      <c r="G90" s="8"/>
      <c r="H90" s="15">
        <f aca="true" t="shared" si="31" ref="H90:H99">H89</f>
        <v>0.0725</v>
      </c>
      <c r="I90" s="8">
        <f>H90*F89/12</f>
        <v>156.74759361897785</v>
      </c>
      <c r="J90" s="8">
        <f>I90+J89</f>
        <v>32067.810217742208</v>
      </c>
      <c r="K90" s="8"/>
      <c r="L90" s="8">
        <f t="shared" si="29"/>
        <v>57808.39726911536</v>
      </c>
    </row>
    <row r="91" spans="1:12" ht="15">
      <c r="A91" t="s">
        <v>16</v>
      </c>
      <c r="B91" s="12">
        <f>B90</f>
        <v>34486.41145114944</v>
      </c>
      <c r="C91" s="6">
        <f>'App 34 - Mar05 to Apr06 Revenue'!O$39</f>
        <v>30997.879695230182</v>
      </c>
      <c r="D91" s="8"/>
      <c r="E91" s="8">
        <f t="shared" si="28"/>
        <v>3488.531755919259</v>
      </c>
      <c r="F91" s="8">
        <f t="shared" si="30"/>
        <v>29229.11880729241</v>
      </c>
      <c r="G91" s="8"/>
      <c r="H91" s="18">
        <f>H90</f>
        <v>0.0725</v>
      </c>
      <c r="I91" s="8">
        <f>H91*F90/12</f>
        <v>155.51604676871276</v>
      </c>
      <c r="J91" s="8">
        <f>I91+J90</f>
        <v>32223.32626451092</v>
      </c>
      <c r="K91" s="8"/>
      <c r="L91" s="8">
        <f t="shared" si="29"/>
        <v>61452.44507180333</v>
      </c>
    </row>
    <row r="92" spans="1:12" ht="15">
      <c r="A92" t="s">
        <v>17</v>
      </c>
      <c r="B92" s="12"/>
      <c r="C92" s="12"/>
      <c r="D92" s="8"/>
      <c r="E92" s="8">
        <f t="shared" si="28"/>
        <v>0</v>
      </c>
      <c r="F92" s="8">
        <f t="shared" si="30"/>
        <v>29229.11880729241</v>
      </c>
      <c r="G92" s="8"/>
      <c r="H92" s="4">
        <v>0.0414</v>
      </c>
      <c r="I92" s="8">
        <f aca="true" t="shared" si="32" ref="I92:I99">H92*F91/12</f>
        <v>100.84045988515881</v>
      </c>
      <c r="J92" s="8">
        <f aca="true" t="shared" si="33" ref="J92:J99">I92+J91</f>
        <v>32324.16672439608</v>
      </c>
      <c r="K92" s="8"/>
      <c r="L92" s="8">
        <f t="shared" si="29"/>
        <v>61553.28553168849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29229.11880729241</v>
      </c>
      <c r="G93" s="8"/>
      <c r="H93" s="15">
        <f t="shared" si="31"/>
        <v>0.0414</v>
      </c>
      <c r="I93" s="8">
        <f t="shared" si="32"/>
        <v>100.84045988515881</v>
      </c>
      <c r="J93" s="8">
        <f t="shared" si="33"/>
        <v>32425.00718428124</v>
      </c>
      <c r="K93" s="8"/>
      <c r="L93" s="8">
        <f t="shared" si="29"/>
        <v>61654.125991573645</v>
      </c>
    </row>
    <row r="94" spans="1:12" ht="15">
      <c r="A94" t="s">
        <v>19</v>
      </c>
      <c r="B94" s="12"/>
      <c r="C94" s="12"/>
      <c r="D94" s="6">
        <v>-83003.18395868156</v>
      </c>
      <c r="E94" s="8">
        <f t="shared" si="28"/>
        <v>-83003.18395868156</v>
      </c>
      <c r="F94" s="8">
        <f t="shared" si="30"/>
        <v>-53774.06515138915</v>
      </c>
      <c r="G94" s="8"/>
      <c r="H94" s="4">
        <v>0.0459</v>
      </c>
      <c r="I94" s="8">
        <f t="shared" si="32"/>
        <v>111.80137943789346</v>
      </c>
      <c r="J94" s="8">
        <f t="shared" si="33"/>
        <v>32536.808563719133</v>
      </c>
      <c r="K94" s="8"/>
      <c r="L94" s="8">
        <f t="shared" si="29"/>
        <v>-21237.256587670017</v>
      </c>
    </row>
    <row r="95" spans="1:12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-53774.06515138915</v>
      </c>
      <c r="G95" s="8"/>
      <c r="H95" s="15">
        <f t="shared" si="31"/>
        <v>0.0459</v>
      </c>
      <c r="I95" s="8">
        <f t="shared" si="32"/>
        <v>-205.68579920406353</v>
      </c>
      <c r="J95" s="8">
        <f t="shared" si="33"/>
        <v>32331.12276451507</v>
      </c>
      <c r="K95" s="8"/>
      <c r="L95" s="8">
        <f t="shared" si="29"/>
        <v>-21442.94238687408</v>
      </c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-53774.06515138915</v>
      </c>
      <c r="G96" s="8"/>
      <c r="H96" s="15">
        <f t="shared" si="31"/>
        <v>0.0459</v>
      </c>
      <c r="I96" s="8">
        <f t="shared" si="32"/>
        <v>-205.68579920406353</v>
      </c>
      <c r="J96" s="8">
        <f t="shared" si="33"/>
        <v>32125.436965311004</v>
      </c>
      <c r="K96" s="8"/>
      <c r="L96" s="8">
        <f t="shared" si="29"/>
        <v>-21648.628186078146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-53774.06515138915</v>
      </c>
      <c r="G97" s="8"/>
      <c r="H97" s="18">
        <f t="shared" si="31"/>
        <v>0.0459</v>
      </c>
      <c r="I97" s="8">
        <f t="shared" si="32"/>
        <v>-205.68579920406353</v>
      </c>
      <c r="J97" s="8">
        <f t="shared" si="33"/>
        <v>31919.75116610694</v>
      </c>
      <c r="K97" s="8"/>
      <c r="L97" s="8">
        <f t="shared" si="29"/>
        <v>-21854.31398528221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-53774.06515138915</v>
      </c>
      <c r="G98" s="8"/>
      <c r="H98" s="15">
        <f t="shared" si="31"/>
        <v>0.0459</v>
      </c>
      <c r="I98" s="8">
        <f t="shared" si="32"/>
        <v>-205.68579920406353</v>
      </c>
      <c r="J98" s="8">
        <f t="shared" si="33"/>
        <v>31714.065366902876</v>
      </c>
      <c r="K98" s="8"/>
      <c r="L98" s="8">
        <f t="shared" si="29"/>
        <v>-22059.999784486274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-53774.06515138915</v>
      </c>
      <c r="G99" s="14"/>
      <c r="H99" s="17">
        <f t="shared" si="31"/>
        <v>0.0459</v>
      </c>
      <c r="I99" s="14">
        <f t="shared" si="32"/>
        <v>-205.68579920406353</v>
      </c>
      <c r="J99" s="14">
        <f t="shared" si="33"/>
        <v>31508.379567698812</v>
      </c>
      <c r="K99" s="14"/>
      <c r="L99" s="14">
        <f t="shared" si="29"/>
        <v>-22265.685583690338</v>
      </c>
    </row>
    <row r="100" spans="1:14" ht="15">
      <c r="A100" s="2" t="s">
        <v>13</v>
      </c>
      <c r="B100" s="8">
        <f>SUM(B88:B99)</f>
        <v>137945.64580459776</v>
      </c>
      <c r="C100" s="8">
        <f>SUM(C88:C99)</f>
        <v>136944.44719119757</v>
      </c>
      <c r="D100" s="8">
        <f>SUM(D88:D99)</f>
        <v>-83003.18395868156</v>
      </c>
      <c r="E100" s="8">
        <f>SUM(E88:E99)</f>
        <v>-82001.98534528135</v>
      </c>
      <c r="F100" s="8"/>
      <c r="G100" s="8"/>
      <c r="I100" s="8">
        <f>SUM(I88:I99)</f>
        <v>-79.09724848855217</v>
      </c>
      <c r="J100" s="8"/>
      <c r="K100" s="8"/>
      <c r="L100" s="8"/>
      <c r="N100" s="21"/>
    </row>
    <row r="101" spans="1:12" ht="30" customHeight="1">
      <c r="A101" s="36" t="s">
        <v>108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2" t="str">
        <f>$D$5</f>
        <v>SIMPILS True-Up Adjustments    (neg = CR)</v>
      </c>
      <c r="E104" s="64" t="s">
        <v>14</v>
      </c>
      <c r="F104" s="64"/>
      <c r="G104" s="10"/>
      <c r="H104" s="64" t="s">
        <v>15</v>
      </c>
      <c r="I104" s="64"/>
      <c r="J104" s="64"/>
      <c r="K104" s="10"/>
      <c r="L104" s="62" t="s">
        <v>5</v>
      </c>
    </row>
    <row r="105" spans="2:12" ht="30">
      <c r="B105" s="11" t="s">
        <v>2</v>
      </c>
      <c r="C105" s="11" t="s">
        <v>3</v>
      </c>
      <c r="D105" s="62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2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-53774.06515138915</v>
      </c>
      <c r="G106" s="8"/>
      <c r="H106" s="15">
        <f>H99</f>
        <v>0.0459</v>
      </c>
      <c r="I106" s="8">
        <f>H106*F99/12</f>
        <v>-205.68579920406353</v>
      </c>
      <c r="J106" s="8">
        <f>J99+I106</f>
        <v>31302.693768494748</v>
      </c>
      <c r="K106" s="8"/>
      <c r="L106" s="8">
        <f aca="true" t="shared" si="35" ref="L106:L117">F106+J106</f>
        <v>-22471.371382894402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-53774.06515138915</v>
      </c>
      <c r="G107" s="8"/>
      <c r="H107" s="15">
        <f>H106</f>
        <v>0.0459</v>
      </c>
      <c r="I107" s="8">
        <f>H107*F106/12</f>
        <v>-205.68579920406353</v>
      </c>
      <c r="J107" s="8">
        <f>I107+J106</f>
        <v>31097.007969290684</v>
      </c>
      <c r="K107" s="8"/>
      <c r="L107" s="8">
        <f t="shared" si="35"/>
        <v>-22677.057182098466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-53774.06515138915</v>
      </c>
      <c r="G108" s="8"/>
      <c r="H108" s="15">
        <f aca="true" t="shared" si="37" ref="H108:H117">H107</f>
        <v>0.0459</v>
      </c>
      <c r="I108" s="8">
        <f>H108*F107/12</f>
        <v>-205.68579920406353</v>
      </c>
      <c r="J108" s="8">
        <f>I108+J107</f>
        <v>30891.32217008662</v>
      </c>
      <c r="K108" s="8"/>
      <c r="L108" s="8">
        <f t="shared" si="35"/>
        <v>-22882.74298130253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-53774.06515138915</v>
      </c>
      <c r="G109" s="8"/>
      <c r="H109" s="15">
        <f t="shared" si="37"/>
        <v>0.0459</v>
      </c>
      <c r="I109" s="8">
        <f>H109*F108/12</f>
        <v>-205.68579920406353</v>
      </c>
      <c r="J109" s="8">
        <f>I109+J108</f>
        <v>30685.636370882556</v>
      </c>
      <c r="K109" s="8"/>
      <c r="L109" s="8">
        <f t="shared" si="35"/>
        <v>-23088.428780506594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-53774.06515138915</v>
      </c>
      <c r="G110" s="8"/>
      <c r="H110" s="15">
        <f t="shared" si="37"/>
        <v>0.0459</v>
      </c>
      <c r="I110" s="8">
        <f aca="true" t="shared" si="38" ref="I110:I117">H110*F109/12</f>
        <v>-205.68579920406353</v>
      </c>
      <c r="J110" s="8">
        <f aca="true" t="shared" si="39" ref="J110:J117">I110+J109</f>
        <v>30479.95057167849</v>
      </c>
      <c r="K110" s="8"/>
      <c r="L110" s="8">
        <f t="shared" si="35"/>
        <v>-23294.11457971066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-53774.06515138915</v>
      </c>
      <c r="G111" s="8"/>
      <c r="H111" s="15">
        <f t="shared" si="37"/>
        <v>0.0459</v>
      </c>
      <c r="I111" s="8">
        <f t="shared" si="38"/>
        <v>-205.68579920406353</v>
      </c>
      <c r="J111" s="8">
        <f t="shared" si="39"/>
        <v>30274.264772474427</v>
      </c>
      <c r="K111" s="8"/>
      <c r="L111" s="8">
        <f t="shared" si="35"/>
        <v>-23499.800378914722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-53774.06515138915</v>
      </c>
      <c r="G112" s="8"/>
      <c r="H112" s="15">
        <f t="shared" si="37"/>
        <v>0.0459</v>
      </c>
      <c r="I112" s="8">
        <f t="shared" si="38"/>
        <v>-205.68579920406353</v>
      </c>
      <c r="J112" s="8">
        <f t="shared" si="39"/>
        <v>30068.578973270363</v>
      </c>
      <c r="K112" s="8"/>
      <c r="L112" s="8">
        <f t="shared" si="35"/>
        <v>-23705.486178118786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-53774.06515138915</v>
      </c>
      <c r="G113" s="8"/>
      <c r="H113" s="15">
        <f t="shared" si="37"/>
        <v>0.0459</v>
      </c>
      <c r="I113" s="8">
        <f t="shared" si="38"/>
        <v>-205.68579920406353</v>
      </c>
      <c r="J113" s="8">
        <f t="shared" si="39"/>
        <v>29862.8931740663</v>
      </c>
      <c r="K113" s="8"/>
      <c r="L113" s="8">
        <f t="shared" si="35"/>
        <v>-23911.17197732285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-53774.06515138915</v>
      </c>
      <c r="G114" s="8"/>
      <c r="H114" s="15">
        <f t="shared" si="37"/>
        <v>0.0459</v>
      </c>
      <c r="I114" s="8">
        <f t="shared" si="38"/>
        <v>-205.68579920406353</v>
      </c>
      <c r="J114" s="8">
        <f t="shared" si="39"/>
        <v>29657.207374862235</v>
      </c>
      <c r="K114" s="8"/>
      <c r="L114" s="8">
        <f t="shared" si="35"/>
        <v>-24116.857776526915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-53774.06515138915</v>
      </c>
      <c r="G115" s="8"/>
      <c r="H115" s="4">
        <v>0.0514</v>
      </c>
      <c r="I115" s="8">
        <f t="shared" si="38"/>
        <v>-230.33224573178356</v>
      </c>
      <c r="J115" s="8">
        <f t="shared" si="39"/>
        <v>29426.87512913045</v>
      </c>
      <c r="K115" s="8"/>
      <c r="L115" s="8">
        <f t="shared" si="35"/>
        <v>-24347.1900222587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-53774.06515138915</v>
      </c>
      <c r="G116" s="8"/>
      <c r="H116" s="15">
        <f t="shared" si="37"/>
        <v>0.0514</v>
      </c>
      <c r="I116" s="8">
        <f t="shared" si="38"/>
        <v>-230.33224573178356</v>
      </c>
      <c r="J116" s="8">
        <f t="shared" si="39"/>
        <v>29196.542883398666</v>
      </c>
      <c r="K116" s="8"/>
      <c r="L116" s="8">
        <f t="shared" si="35"/>
        <v>-24577.522267990484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-53774.06515138915</v>
      </c>
      <c r="G117" s="14"/>
      <c r="H117" s="17">
        <f t="shared" si="37"/>
        <v>0.0514</v>
      </c>
      <c r="I117" s="14">
        <f t="shared" si="38"/>
        <v>-230.33224573178356</v>
      </c>
      <c r="J117" s="14">
        <f t="shared" si="39"/>
        <v>28966.21063766688</v>
      </c>
      <c r="K117" s="14"/>
      <c r="L117" s="14">
        <f t="shared" si="35"/>
        <v>-24807.854513722268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-2542.168930031923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2" t="str">
        <f>$D$5</f>
        <v>SIMPILS True-Up Adjustments    (neg = CR)</v>
      </c>
      <c r="E122" s="64" t="s">
        <v>14</v>
      </c>
      <c r="F122" s="64"/>
      <c r="G122" s="10"/>
      <c r="H122" s="64" t="s">
        <v>15</v>
      </c>
      <c r="I122" s="64"/>
      <c r="J122" s="64"/>
      <c r="K122" s="10"/>
      <c r="L122" s="62" t="s">
        <v>5</v>
      </c>
    </row>
    <row r="123" spans="2:12" ht="30">
      <c r="B123" s="11" t="s">
        <v>2</v>
      </c>
      <c r="C123" s="11" t="s">
        <v>3</v>
      </c>
      <c r="D123" s="62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2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-53774.06515138915</v>
      </c>
      <c r="G124" s="8"/>
      <c r="H124" s="15">
        <f>H117</f>
        <v>0.0514</v>
      </c>
      <c r="I124" s="8">
        <f>H124*F117/12</f>
        <v>-230.33224573178356</v>
      </c>
      <c r="J124" s="8">
        <f>J117+I124</f>
        <v>28735.878391935097</v>
      </c>
      <c r="K124" s="8"/>
      <c r="L124" s="8">
        <f aca="true" t="shared" si="41" ref="L124:L135">F124+J124</f>
        <v>-25038.186759454053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-53774.06515138915</v>
      </c>
      <c r="G125" s="8"/>
      <c r="H125" s="15">
        <f>H124</f>
        <v>0.0514</v>
      </c>
      <c r="I125" s="8">
        <f>H125*F124/12</f>
        <v>-230.33224573178356</v>
      </c>
      <c r="J125" s="8">
        <f>I125+J124</f>
        <v>28505.546146203313</v>
      </c>
      <c r="K125" s="8"/>
      <c r="L125" s="8">
        <f t="shared" si="41"/>
        <v>-25268.519005185837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-53774.06515138915</v>
      </c>
      <c r="G126" s="8"/>
      <c r="H126" s="15">
        <f aca="true" t="shared" si="43" ref="H126:H135">H125</f>
        <v>0.0514</v>
      </c>
      <c r="I126" s="8">
        <f>H126*F125/12</f>
        <v>-230.33224573178356</v>
      </c>
      <c r="J126" s="8">
        <f>I126+J125</f>
        <v>28275.213900471528</v>
      </c>
      <c r="K126" s="8"/>
      <c r="L126" s="8">
        <f t="shared" si="41"/>
        <v>-25498.85125091762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-53774.06515138915</v>
      </c>
      <c r="G127" s="8"/>
      <c r="H127" s="4">
        <v>0.0408</v>
      </c>
      <c r="I127" s="8">
        <f>H127*F126/12</f>
        <v>-182.83182151472315</v>
      </c>
      <c r="J127" s="8">
        <f>I127+J126</f>
        <v>28092.382078956805</v>
      </c>
      <c r="K127" s="8"/>
      <c r="L127" s="8">
        <f t="shared" si="41"/>
        <v>-25681.683072432344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-53774.06515138915</v>
      </c>
      <c r="G128" s="8"/>
      <c r="H128" s="15">
        <f t="shared" si="43"/>
        <v>0.0408</v>
      </c>
      <c r="I128" s="8">
        <f aca="true" t="shared" si="44" ref="I128:I135">H128*F127/12</f>
        <v>-182.83182151472315</v>
      </c>
      <c r="J128" s="8">
        <f aca="true" t="shared" si="45" ref="J128:J135">I128+J127</f>
        <v>27909.550257442083</v>
      </c>
      <c r="K128" s="8"/>
      <c r="L128" s="8">
        <f t="shared" si="41"/>
        <v>-25864.514893947067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-53774.06515138915</v>
      </c>
      <c r="G129" s="8"/>
      <c r="H129" s="15">
        <f t="shared" si="43"/>
        <v>0.0408</v>
      </c>
      <c r="I129" s="8">
        <f t="shared" si="44"/>
        <v>-182.83182151472315</v>
      </c>
      <c r="J129" s="8">
        <f t="shared" si="45"/>
        <v>27726.71843592736</v>
      </c>
      <c r="K129" s="8"/>
      <c r="L129" s="8">
        <f t="shared" si="41"/>
        <v>-26047.34671546179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-53774.06515138915</v>
      </c>
      <c r="G130" s="8"/>
      <c r="H130" s="4">
        <v>0.0335</v>
      </c>
      <c r="I130" s="8">
        <f t="shared" si="44"/>
        <v>-150.11926521429473</v>
      </c>
      <c r="J130" s="8">
        <f t="shared" si="45"/>
        <v>27576.599170713063</v>
      </c>
      <c r="K130" s="8"/>
      <c r="L130" s="8">
        <f t="shared" si="41"/>
        <v>-26197.465980676086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-53774.06515138915</v>
      </c>
      <c r="G131" s="8"/>
      <c r="H131" s="15">
        <f t="shared" si="43"/>
        <v>0.0335</v>
      </c>
      <c r="I131" s="8">
        <f t="shared" si="44"/>
        <v>-150.11926521429473</v>
      </c>
      <c r="J131" s="8">
        <f t="shared" si="45"/>
        <v>27426.479905498767</v>
      </c>
      <c r="K131" s="8"/>
      <c r="L131" s="8">
        <f t="shared" si="41"/>
        <v>-26347.585245890383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-53774.06515138915</v>
      </c>
      <c r="G132" s="8"/>
      <c r="H132" s="15">
        <f t="shared" si="43"/>
        <v>0.0335</v>
      </c>
      <c r="I132" s="8">
        <f t="shared" si="44"/>
        <v>-150.11926521429473</v>
      </c>
      <c r="J132" s="8">
        <f t="shared" si="45"/>
        <v>27276.36064028447</v>
      </c>
      <c r="K132" s="8"/>
      <c r="L132" s="8">
        <f t="shared" si="41"/>
        <v>-26497.70451110468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-53774.06515138915</v>
      </c>
      <c r="G133" s="8"/>
      <c r="H133" s="18">
        <f>H132</f>
        <v>0.0335</v>
      </c>
      <c r="I133" s="8">
        <f t="shared" si="44"/>
        <v>-150.11926521429473</v>
      </c>
      <c r="J133" s="8">
        <f t="shared" si="45"/>
        <v>27126.241375070174</v>
      </c>
      <c r="K133" s="8"/>
      <c r="L133" s="8">
        <f t="shared" si="41"/>
        <v>-26647.823776318975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-53774.06515138915</v>
      </c>
      <c r="G134" s="8"/>
      <c r="H134" s="15">
        <f t="shared" si="43"/>
        <v>0.0335</v>
      </c>
      <c r="I134" s="8">
        <f t="shared" si="44"/>
        <v>-150.11926521429473</v>
      </c>
      <c r="J134" s="8">
        <f t="shared" si="45"/>
        <v>26976.122109855878</v>
      </c>
      <c r="K134" s="8"/>
      <c r="L134" s="8">
        <f t="shared" si="41"/>
        <v>-26797.94304153327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-53774.06515138915</v>
      </c>
      <c r="G135" s="14"/>
      <c r="H135" s="17">
        <f t="shared" si="43"/>
        <v>0.0335</v>
      </c>
      <c r="I135" s="14">
        <f t="shared" si="44"/>
        <v>-150.11926521429473</v>
      </c>
      <c r="J135" s="14">
        <f t="shared" si="45"/>
        <v>26826.00284464158</v>
      </c>
      <c r="K135" s="14"/>
      <c r="L135" s="14">
        <f t="shared" si="41"/>
        <v>-26948.062306747568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-2140.207793025288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2" t="str">
        <f>$D$5</f>
        <v>SIMPILS True-Up Adjustments    (neg = CR)</v>
      </c>
      <c r="E140" s="64" t="s">
        <v>14</v>
      </c>
      <c r="F140" s="64"/>
      <c r="G140" s="10"/>
      <c r="H140" s="64" t="s">
        <v>15</v>
      </c>
      <c r="I140" s="64"/>
      <c r="J140" s="64"/>
      <c r="K140" s="10"/>
      <c r="L140" s="62" t="s">
        <v>5</v>
      </c>
    </row>
    <row r="141" spans="2:12" ht="30">
      <c r="B141" s="11" t="s">
        <v>2</v>
      </c>
      <c r="C141" s="11" t="s">
        <v>3</v>
      </c>
      <c r="D141" s="62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2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-53774.06515138915</v>
      </c>
      <c r="G142" s="8"/>
      <c r="H142" s="4">
        <v>0.0245</v>
      </c>
      <c r="I142" s="8">
        <f>H142*F135/12</f>
        <v>-109.78871635075285</v>
      </c>
      <c r="J142" s="8">
        <f>J135+I142</f>
        <v>26716.21412829083</v>
      </c>
      <c r="K142" s="8"/>
      <c r="L142" s="8">
        <f aca="true" t="shared" si="47" ref="L142:L153">F142+J142</f>
        <v>-27057.85102309832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-53774.06515138915</v>
      </c>
      <c r="G143" s="8"/>
      <c r="H143" s="15">
        <f>H142</f>
        <v>0.0245</v>
      </c>
      <c r="I143" s="8">
        <f>H143*F142/12</f>
        <v>-109.78871635075285</v>
      </c>
      <c r="J143" s="8">
        <f>I143+J142</f>
        <v>26606.42541194008</v>
      </c>
      <c r="K143" s="8"/>
      <c r="L143" s="8">
        <f t="shared" si="47"/>
        <v>-27167.63973944907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-53774.06515138915</v>
      </c>
      <c r="G144" s="8"/>
      <c r="H144" s="15">
        <f aca="true" t="shared" si="49" ref="H144:H153">H143</f>
        <v>0.0245</v>
      </c>
      <c r="I144" s="8">
        <f>H144*F143/12</f>
        <v>-109.78871635075285</v>
      </c>
      <c r="J144" s="8">
        <f>I144+J143</f>
        <v>26496.636695589328</v>
      </c>
      <c r="K144" s="8"/>
      <c r="L144" s="8">
        <f t="shared" si="47"/>
        <v>-27277.42845579982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-53774.06515138915</v>
      </c>
      <c r="G145" s="8"/>
      <c r="H145" s="4">
        <v>0.01</v>
      </c>
      <c r="I145" s="8">
        <f>H145*F144/12</f>
        <v>-44.81172095949096</v>
      </c>
      <c r="J145" s="8">
        <f>I145+J144</f>
        <v>26451.82497462984</v>
      </c>
      <c r="K145" s="8"/>
      <c r="L145" s="8">
        <f t="shared" si="47"/>
        <v>-27322.24017675931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-53774.06515138915</v>
      </c>
      <c r="G146" s="8"/>
      <c r="H146" s="15">
        <f t="shared" si="49"/>
        <v>0.01</v>
      </c>
      <c r="I146" s="8">
        <f aca="true" t="shared" si="50" ref="I146:I153">H146*F145/12</f>
        <v>-44.81172095949096</v>
      </c>
      <c r="J146" s="8">
        <f aca="true" t="shared" si="51" ref="J146:J153">I146+J145</f>
        <v>26407.01325367035</v>
      </c>
      <c r="K146" s="8"/>
      <c r="L146" s="8">
        <f t="shared" si="47"/>
        <v>-27367.0518977188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-53774.06515138915</v>
      </c>
      <c r="G147" s="8"/>
      <c r="H147" s="15">
        <f t="shared" si="49"/>
        <v>0.01</v>
      </c>
      <c r="I147" s="8">
        <f t="shared" si="50"/>
        <v>-44.81172095949096</v>
      </c>
      <c r="J147" s="8">
        <f t="shared" si="51"/>
        <v>26362.20153271086</v>
      </c>
      <c r="K147" s="8"/>
      <c r="L147" s="8">
        <f t="shared" si="47"/>
        <v>-27411.86361867829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-53774.06515138915</v>
      </c>
      <c r="G148" s="8"/>
      <c r="H148" s="4">
        <v>0.0055</v>
      </c>
      <c r="I148" s="8">
        <f t="shared" si="50"/>
        <v>-24.646446527720027</v>
      </c>
      <c r="J148" s="8">
        <f t="shared" si="51"/>
        <v>26337.55508618314</v>
      </c>
      <c r="K148" s="8"/>
      <c r="L148" s="8">
        <f t="shared" si="47"/>
        <v>-27436.51006520601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-53774.06515138915</v>
      </c>
      <c r="G149" s="8"/>
      <c r="H149" s="15">
        <f t="shared" si="49"/>
        <v>0.0055</v>
      </c>
      <c r="I149" s="8">
        <f t="shared" si="50"/>
        <v>-24.646446527720027</v>
      </c>
      <c r="J149" s="8">
        <f t="shared" si="51"/>
        <v>26312.90863965542</v>
      </c>
      <c r="K149" s="8"/>
      <c r="L149" s="8">
        <f t="shared" si="47"/>
        <v>-27461.15651173373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-53774.06515138915</v>
      </c>
      <c r="G150" s="8"/>
      <c r="H150" s="15">
        <f t="shared" si="49"/>
        <v>0.0055</v>
      </c>
      <c r="I150" s="8">
        <f t="shared" si="50"/>
        <v>-24.646446527720027</v>
      </c>
      <c r="J150" s="8">
        <f t="shared" si="51"/>
        <v>26288.2621931277</v>
      </c>
      <c r="K150" s="8"/>
      <c r="L150" s="8">
        <f t="shared" si="47"/>
        <v>-27485.80295826145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-53774.06515138915</v>
      </c>
      <c r="G151" s="8"/>
      <c r="H151" s="15">
        <f t="shared" si="49"/>
        <v>0.0055</v>
      </c>
      <c r="I151" s="8">
        <f t="shared" si="50"/>
        <v>-24.646446527720027</v>
      </c>
      <c r="J151" s="8">
        <f t="shared" si="51"/>
        <v>26263.61574659998</v>
      </c>
      <c r="K151" s="8"/>
      <c r="L151" s="8">
        <f t="shared" si="47"/>
        <v>-27510.44940478917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-53774.06515138915</v>
      </c>
      <c r="G152" s="8"/>
      <c r="H152" s="15">
        <f t="shared" si="49"/>
        <v>0.0055</v>
      </c>
      <c r="I152" s="8">
        <f t="shared" si="50"/>
        <v>-24.646446527720027</v>
      </c>
      <c r="J152" s="8">
        <f t="shared" si="51"/>
        <v>26238.96930007226</v>
      </c>
      <c r="K152" s="8"/>
      <c r="L152" s="8">
        <f t="shared" si="47"/>
        <v>-27535.09585131689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-53774.06515138915</v>
      </c>
      <c r="G153" s="14"/>
      <c r="H153" s="17">
        <f t="shared" si="49"/>
        <v>0.0055</v>
      </c>
      <c r="I153" s="14">
        <f t="shared" si="50"/>
        <v>-24.646446527720027</v>
      </c>
      <c r="J153" s="14">
        <f t="shared" si="51"/>
        <v>26214.322853544538</v>
      </c>
      <c r="K153" s="14"/>
      <c r="L153" s="14">
        <f t="shared" si="47"/>
        <v>-27559.742297844612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-611.6799910970517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2" t="str">
        <f>$D$5</f>
        <v>SIMPILS True-Up Adjustments    (neg = CR)</v>
      </c>
      <c r="E158" s="64" t="s">
        <v>14</v>
      </c>
      <c r="F158" s="64"/>
      <c r="G158" s="10"/>
      <c r="H158" s="64" t="s">
        <v>15</v>
      </c>
      <c r="I158" s="64"/>
      <c r="J158" s="64"/>
      <c r="K158" s="10"/>
      <c r="L158" s="62" t="s">
        <v>5</v>
      </c>
    </row>
    <row r="159" spans="2:12" ht="30">
      <c r="B159" s="11" t="s">
        <v>2</v>
      </c>
      <c r="C159" s="11" t="s">
        <v>3</v>
      </c>
      <c r="D159" s="62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2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-53774.06515138915</v>
      </c>
      <c r="G160" s="8"/>
      <c r="H160" s="15">
        <f>H153</f>
        <v>0.0055</v>
      </c>
      <c r="I160" s="8">
        <f>H160*F153/12</f>
        <v>-24.646446527720027</v>
      </c>
      <c r="J160" s="8">
        <f>J153+I160</f>
        <v>26189.676407016817</v>
      </c>
      <c r="K160" s="8"/>
      <c r="L160" s="8">
        <f aca="true" t="shared" si="53" ref="L160:L171">F160+J160</f>
        <v>-27584.388744372332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-53774.06515138915</v>
      </c>
      <c r="G161" s="8"/>
      <c r="H161" s="15">
        <f>H160</f>
        <v>0.0055</v>
      </c>
      <c r="I161" s="8">
        <f>H161*F160/12</f>
        <v>-24.646446527720027</v>
      </c>
      <c r="J161" s="8">
        <f>I161+J160</f>
        <v>26165.029960489097</v>
      </c>
      <c r="K161" s="8"/>
      <c r="L161" s="8">
        <f t="shared" si="53"/>
        <v>-27609.035190900053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-53774.06515138915</v>
      </c>
      <c r="G162" s="8"/>
      <c r="H162" s="15">
        <f aca="true" t="shared" si="55" ref="H162:H171">H161</f>
        <v>0.0055</v>
      </c>
      <c r="I162" s="8">
        <f>H162*F161/12</f>
        <v>-24.646446527720027</v>
      </c>
      <c r="J162" s="8">
        <f>I162+J161</f>
        <v>26140.383513961377</v>
      </c>
      <c r="K162" s="8"/>
      <c r="L162" s="8">
        <f t="shared" si="53"/>
        <v>-27633.681637427773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-53774.06515138915</v>
      </c>
      <c r="G163" s="8"/>
      <c r="H163" s="15">
        <f t="shared" si="55"/>
        <v>0.0055</v>
      </c>
      <c r="I163" s="8">
        <f>H163*F162/12</f>
        <v>-24.646446527720027</v>
      </c>
      <c r="J163" s="8">
        <f>I163+J162</f>
        <v>26115.737067433656</v>
      </c>
      <c r="K163" s="8"/>
      <c r="L163" s="8">
        <f t="shared" si="53"/>
        <v>-27658.328083955494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-53774.06515138915</v>
      </c>
      <c r="G164" s="8"/>
      <c r="H164" s="15">
        <f t="shared" si="55"/>
        <v>0.0055</v>
      </c>
      <c r="I164" s="8">
        <f aca="true" t="shared" si="56" ref="I164:I171">H164*F163/12</f>
        <v>-24.646446527720027</v>
      </c>
      <c r="J164" s="8">
        <f aca="true" t="shared" si="57" ref="J164:J171">I164+J163</f>
        <v>26091.090620905936</v>
      </c>
      <c r="K164" s="8"/>
      <c r="L164" s="8">
        <f t="shared" si="53"/>
        <v>-27682.974530483214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-53774.06515138915</v>
      </c>
      <c r="G165" s="8"/>
      <c r="H165" s="15">
        <f t="shared" si="55"/>
        <v>0.0055</v>
      </c>
      <c r="I165" s="8">
        <f t="shared" si="56"/>
        <v>-24.646446527720027</v>
      </c>
      <c r="J165" s="8">
        <f t="shared" si="57"/>
        <v>26066.444174378215</v>
      </c>
      <c r="K165" s="8"/>
      <c r="L165" s="8">
        <f t="shared" si="53"/>
        <v>-27707.620977010934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-53774.06515138915</v>
      </c>
      <c r="G166" s="8"/>
      <c r="H166" s="4">
        <v>0.0089</v>
      </c>
      <c r="I166" s="8">
        <f t="shared" si="56"/>
        <v>-39.88243165394695</v>
      </c>
      <c r="J166" s="8">
        <f t="shared" si="57"/>
        <v>26026.56174272427</v>
      </c>
      <c r="K166" s="8"/>
      <c r="L166" s="8">
        <f t="shared" si="53"/>
        <v>-27747.50340866488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-53774.06515138915</v>
      </c>
      <c r="G167" s="8"/>
      <c r="H167" s="15">
        <f t="shared" si="55"/>
        <v>0.0089</v>
      </c>
      <c r="I167" s="8">
        <f t="shared" si="56"/>
        <v>-39.88243165394695</v>
      </c>
      <c r="J167" s="8">
        <f t="shared" si="57"/>
        <v>25986.679311070322</v>
      </c>
      <c r="K167" s="8"/>
      <c r="L167" s="8">
        <f t="shared" si="53"/>
        <v>-27787.385840318828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-53774.06515138915</v>
      </c>
      <c r="G168" s="8"/>
      <c r="H168" s="15">
        <f t="shared" si="55"/>
        <v>0.0089</v>
      </c>
      <c r="I168" s="8">
        <f t="shared" si="56"/>
        <v>-39.88243165394695</v>
      </c>
      <c r="J168" s="8">
        <f t="shared" si="57"/>
        <v>25946.796879416375</v>
      </c>
      <c r="K168" s="8"/>
      <c r="L168" s="8">
        <f t="shared" si="53"/>
        <v>-27827.268271972775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-53774.06515138915</v>
      </c>
      <c r="G169" s="8"/>
      <c r="H169" s="4">
        <v>0.012</v>
      </c>
      <c r="I169" s="8">
        <f t="shared" si="56"/>
        <v>-53.77406515138915</v>
      </c>
      <c r="J169" s="8">
        <f t="shared" si="57"/>
        <v>25893.022814264987</v>
      </c>
      <c r="K169" s="8"/>
      <c r="L169" s="8">
        <f t="shared" si="53"/>
        <v>-27881.042337124163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-53774.06515138915</v>
      </c>
      <c r="G170" s="8"/>
      <c r="H170" s="15">
        <f t="shared" si="55"/>
        <v>0.012</v>
      </c>
      <c r="I170" s="8">
        <f t="shared" si="56"/>
        <v>-53.77406515138915</v>
      </c>
      <c r="J170" s="8">
        <f t="shared" si="57"/>
        <v>25839.248749113598</v>
      </c>
      <c r="K170" s="8"/>
      <c r="L170" s="8">
        <f t="shared" si="53"/>
        <v>-27934.81640227555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-53774.06515138915</v>
      </c>
      <c r="G171" s="14"/>
      <c r="H171" s="17">
        <f t="shared" si="55"/>
        <v>0.012</v>
      </c>
      <c r="I171" s="14">
        <f t="shared" si="56"/>
        <v>-53.77406515138915</v>
      </c>
      <c r="J171" s="14">
        <f t="shared" si="57"/>
        <v>25785.47468396221</v>
      </c>
      <c r="K171" s="14"/>
      <c r="L171" s="14">
        <f t="shared" si="53"/>
        <v>-27988.59046742694</v>
      </c>
    </row>
    <row r="172" spans="1:14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-428.84816958232847</v>
      </c>
      <c r="J172" s="8"/>
      <c r="K172" s="8"/>
      <c r="L172" s="8"/>
      <c r="N172" s="21"/>
    </row>
    <row r="173" spans="2:14" ht="1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2" t="str">
        <f>$D$5</f>
        <v>SIMPILS True-Up Adjustments    (neg = CR)</v>
      </c>
      <c r="E176" s="64" t="s">
        <v>14</v>
      </c>
      <c r="F176" s="64"/>
      <c r="G176" s="10"/>
      <c r="H176" s="64" t="s">
        <v>15</v>
      </c>
      <c r="I176" s="64"/>
      <c r="J176" s="64"/>
      <c r="K176" s="10"/>
      <c r="L176" s="62" t="s">
        <v>5</v>
      </c>
    </row>
    <row r="177" spans="2:12" ht="30">
      <c r="B177" s="11" t="s">
        <v>2</v>
      </c>
      <c r="C177" s="11" t="s">
        <v>3</v>
      </c>
      <c r="D177" s="62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2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-53774.06515138915</v>
      </c>
      <c r="G178" s="8"/>
      <c r="H178" s="4">
        <v>0.0147</v>
      </c>
      <c r="I178" s="8">
        <f>H178*F171/12</f>
        <v>-65.8732298104517</v>
      </c>
      <c r="J178" s="8">
        <f>J171+I178</f>
        <v>25719.601454151758</v>
      </c>
      <c r="K178" s="8"/>
      <c r="L178" s="8">
        <f aca="true" t="shared" si="59" ref="L178:L189">F178+J178</f>
        <v>-28054.463697237392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-53774.06515138915</v>
      </c>
      <c r="G179" s="8"/>
      <c r="H179" s="15">
        <f>H178</f>
        <v>0.0147</v>
      </c>
      <c r="I179" s="8">
        <f>H179*F178/12</f>
        <v>-65.8732298104517</v>
      </c>
      <c r="J179" s="8">
        <f>I179+J178</f>
        <v>25653.728224341306</v>
      </c>
      <c r="K179" s="8"/>
      <c r="L179" s="8">
        <f t="shared" si="59"/>
        <v>-28120.336927047843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-53774.06515138915</v>
      </c>
      <c r="G180" s="8"/>
      <c r="H180" s="15">
        <f aca="true" t="shared" si="61" ref="H180:H189">H179</f>
        <v>0.0147</v>
      </c>
      <c r="I180" s="8">
        <f>H180*F179/12</f>
        <v>-65.8732298104517</v>
      </c>
      <c r="J180" s="8">
        <f>I180+J179</f>
        <v>25587.854994530855</v>
      </c>
      <c r="K180" s="8"/>
      <c r="L180" s="8">
        <f t="shared" si="59"/>
        <v>-28186.210156858295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-53774.06515138915</v>
      </c>
      <c r="G181" s="8"/>
      <c r="H181" s="15">
        <f t="shared" si="61"/>
        <v>0.0147</v>
      </c>
      <c r="I181" s="8">
        <f>H181*F180/12</f>
        <v>-65.8732298104517</v>
      </c>
      <c r="J181" s="8">
        <f>I181+J180</f>
        <v>25521.981764720404</v>
      </c>
      <c r="K181" s="8"/>
      <c r="L181" s="8">
        <f t="shared" si="59"/>
        <v>-28252.083386668746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-53774.06515138915</v>
      </c>
      <c r="G182" s="8"/>
      <c r="H182" s="15">
        <f t="shared" si="61"/>
        <v>0.0147</v>
      </c>
      <c r="I182" s="8">
        <f aca="true" t="shared" si="62" ref="I182:I189">H182*F181/12</f>
        <v>-65.8732298104517</v>
      </c>
      <c r="J182" s="8">
        <f aca="true" t="shared" si="63" ref="J182:J189">I182+J181</f>
        <v>25456.108534909952</v>
      </c>
      <c r="K182" s="8"/>
      <c r="L182" s="8">
        <f t="shared" si="59"/>
        <v>-28317.956616479198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-53774.06515138915</v>
      </c>
      <c r="G183" s="8"/>
      <c r="H183" s="15">
        <f t="shared" si="61"/>
        <v>0.0147</v>
      </c>
      <c r="I183" s="8">
        <f t="shared" si="62"/>
        <v>-65.8732298104517</v>
      </c>
      <c r="J183" s="8">
        <f t="shared" si="63"/>
        <v>25390.2353050995</v>
      </c>
      <c r="K183" s="8"/>
      <c r="L183" s="8">
        <f t="shared" si="59"/>
        <v>-28383.82984628965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-53774.06515138915</v>
      </c>
      <c r="G184" s="8"/>
      <c r="H184" s="15">
        <f t="shared" si="61"/>
        <v>0.0147</v>
      </c>
      <c r="I184" s="8">
        <f t="shared" si="62"/>
        <v>-65.8732298104517</v>
      </c>
      <c r="J184" s="8">
        <f t="shared" si="63"/>
        <v>25324.36207528905</v>
      </c>
      <c r="K184" s="8"/>
      <c r="L184" s="8">
        <f t="shared" si="59"/>
        <v>-28449.7030761001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-53774.06515138915</v>
      </c>
      <c r="G185" s="8"/>
      <c r="H185" s="15">
        <f t="shared" si="61"/>
        <v>0.0147</v>
      </c>
      <c r="I185" s="8">
        <f t="shared" si="62"/>
        <v>-65.8732298104517</v>
      </c>
      <c r="J185" s="8">
        <f t="shared" si="63"/>
        <v>25258.488845478598</v>
      </c>
      <c r="K185" s="8"/>
      <c r="L185" s="8">
        <f t="shared" si="59"/>
        <v>-28515.576305910552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-53774.06515138915</v>
      </c>
      <c r="G186" s="8"/>
      <c r="H186" s="15">
        <f t="shared" si="61"/>
        <v>0.0147</v>
      </c>
      <c r="I186" s="8">
        <f t="shared" si="62"/>
        <v>-65.8732298104517</v>
      </c>
      <c r="J186" s="8">
        <f t="shared" si="63"/>
        <v>25192.615615668146</v>
      </c>
      <c r="K186" s="8"/>
      <c r="L186" s="8">
        <f t="shared" si="59"/>
        <v>-28581.449535721003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-53774.06515138915</v>
      </c>
      <c r="G187" s="8"/>
      <c r="H187" s="15">
        <f t="shared" si="61"/>
        <v>0.0147</v>
      </c>
      <c r="I187" s="8">
        <f t="shared" si="62"/>
        <v>-65.8732298104517</v>
      </c>
      <c r="J187" s="8">
        <f t="shared" si="63"/>
        <v>25126.742385857695</v>
      </c>
      <c r="K187" s="8"/>
      <c r="L187" s="8">
        <f t="shared" si="59"/>
        <v>-28647.322765531455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-53774.06515138915</v>
      </c>
      <c r="G188" s="8"/>
      <c r="H188" s="15">
        <f t="shared" si="61"/>
        <v>0.0147</v>
      </c>
      <c r="I188" s="8">
        <f t="shared" si="62"/>
        <v>-65.8732298104517</v>
      </c>
      <c r="J188" s="8">
        <f t="shared" si="63"/>
        <v>25060.869156047243</v>
      </c>
      <c r="K188" s="8"/>
      <c r="L188" s="8">
        <f t="shared" si="59"/>
        <v>-28713.195995341906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-53774.06515138915</v>
      </c>
      <c r="G189" s="14"/>
      <c r="H189" s="17">
        <f t="shared" si="61"/>
        <v>0.0147</v>
      </c>
      <c r="I189" s="14">
        <f t="shared" si="62"/>
        <v>-65.8732298104517</v>
      </c>
      <c r="J189" s="14">
        <f t="shared" si="63"/>
        <v>24994.995926236792</v>
      </c>
      <c r="K189" s="14"/>
      <c r="L189" s="14">
        <f t="shared" si="59"/>
        <v>-28779.069225152358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-790.4787577254202</v>
      </c>
      <c r="J190" s="8"/>
      <c r="K190" s="8"/>
      <c r="L190" s="8"/>
    </row>
    <row r="191" spans="2:13" ht="1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2" t="str">
        <f>$D$5</f>
        <v>SIMPILS True-Up Adjustments    (neg = CR)</v>
      </c>
      <c r="E194" s="64" t="s">
        <v>14</v>
      </c>
      <c r="F194" s="64"/>
      <c r="G194" s="10"/>
      <c r="H194" s="64" t="s">
        <v>15</v>
      </c>
      <c r="I194" s="64"/>
      <c r="J194" s="64"/>
      <c r="K194" s="10"/>
      <c r="L194" s="62" t="s">
        <v>5</v>
      </c>
    </row>
    <row r="195" spans="2:12" ht="30">
      <c r="B195" s="11" t="s">
        <v>2</v>
      </c>
      <c r="C195" s="11" t="s">
        <v>3</v>
      </c>
      <c r="D195" s="62"/>
      <c r="E195" s="10" t="s">
        <v>4</v>
      </c>
      <c r="F195" s="10" t="s">
        <v>69</v>
      </c>
      <c r="G195" s="10"/>
      <c r="H195" s="16" t="s">
        <v>6</v>
      </c>
      <c r="I195" s="10" t="s">
        <v>4</v>
      </c>
      <c r="J195" s="10" t="s">
        <v>69</v>
      </c>
      <c r="K195" s="10"/>
      <c r="L195" s="62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-53774.06515138915</v>
      </c>
      <c r="G196" s="8"/>
      <c r="H196" s="15">
        <f>H189</f>
        <v>0.0147</v>
      </c>
      <c r="I196" s="8">
        <f>H196*F189/12</f>
        <v>-65.8732298104517</v>
      </c>
      <c r="J196" s="8">
        <f>J189+I196</f>
        <v>24929.12269642634</v>
      </c>
      <c r="K196" s="8"/>
      <c r="L196" s="8">
        <f aca="true" t="shared" si="65" ref="L196:L207">F196+J196</f>
        <v>-28844.94245496281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-53774.06515138915</v>
      </c>
      <c r="G197" s="8"/>
      <c r="H197" s="15">
        <f>H196</f>
        <v>0.0147</v>
      </c>
      <c r="I197" s="8">
        <f>H197*F196/12</f>
        <v>-65.8732298104517</v>
      </c>
      <c r="J197" s="8">
        <f>I197+J196</f>
        <v>24863.24946661589</v>
      </c>
      <c r="K197" s="8"/>
      <c r="L197" s="8">
        <f t="shared" si="65"/>
        <v>-28910.81568477326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-53774.06515138915</v>
      </c>
      <c r="G198" s="8"/>
      <c r="H198" s="15">
        <f aca="true" t="shared" si="67" ref="H198:H207">H197</f>
        <v>0.0147</v>
      </c>
      <c r="I198" s="8">
        <f>H198*F197/12</f>
        <v>-65.8732298104517</v>
      </c>
      <c r="J198" s="8">
        <f>I198+J197</f>
        <v>24797.376236805438</v>
      </c>
      <c r="K198" s="8"/>
      <c r="L198" s="8">
        <f t="shared" si="65"/>
        <v>-28976.688914583712</v>
      </c>
    </row>
    <row r="199" spans="1:12" ht="15">
      <c r="A199" s="41" t="s">
        <v>16</v>
      </c>
      <c r="B199" s="13"/>
      <c r="C199" s="13"/>
      <c r="D199" s="14"/>
      <c r="E199" s="14">
        <f t="shared" si="64"/>
        <v>0</v>
      </c>
      <c r="F199" s="14">
        <f t="shared" si="66"/>
        <v>-53774.06515138915</v>
      </c>
      <c r="G199" s="14"/>
      <c r="H199" s="17">
        <f t="shared" si="67"/>
        <v>0.0147</v>
      </c>
      <c r="I199" s="14">
        <f>H199*F198/12</f>
        <v>-65.8732298104517</v>
      </c>
      <c r="J199" s="14">
        <f>I199+J198</f>
        <v>24731.503006994986</v>
      </c>
      <c r="K199" s="14"/>
      <c r="L199" s="14">
        <f t="shared" si="65"/>
        <v>-29042.562144394164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-53774.06515138915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24731.503006994986</v>
      </c>
      <c r="K200" s="8"/>
      <c r="L200" s="8">
        <f t="shared" si="65"/>
        <v>-29042.562144394164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-53774.06515138915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24731.503006994986</v>
      </c>
      <c r="K201" s="8"/>
      <c r="L201" s="8">
        <f t="shared" si="65"/>
        <v>-29042.562144394164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-53774.06515138915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24731.503006994986</v>
      </c>
      <c r="K202" s="8"/>
      <c r="L202" s="8">
        <f t="shared" si="65"/>
        <v>-29042.562144394164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-53774.06515138915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24731.503006994986</v>
      </c>
      <c r="K203" s="8"/>
      <c r="L203" s="8">
        <f t="shared" si="65"/>
        <v>-29042.562144394164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-53774.06515138915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24731.503006994986</v>
      </c>
      <c r="K204" s="8"/>
      <c r="L204" s="8">
        <f t="shared" si="65"/>
        <v>-29042.562144394164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-53774.06515138915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24731.503006994986</v>
      </c>
      <c r="K205" s="8"/>
      <c r="L205" s="8">
        <f t="shared" si="65"/>
        <v>-29042.562144394164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-53774.06515138915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24731.503006994986</v>
      </c>
      <c r="K206" s="8"/>
      <c r="L206" s="8">
        <f t="shared" si="65"/>
        <v>-29042.562144394164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-53774.06515138915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24731.503006994986</v>
      </c>
      <c r="K207" s="14"/>
      <c r="L207" s="14">
        <f t="shared" si="65"/>
        <v>-29042.562144394164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-263.4929192418068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22:F122"/>
    <mergeCell ref="H122:J122"/>
    <mergeCell ref="L122:L123"/>
    <mergeCell ref="E140:F140"/>
    <mergeCell ref="H140:J140"/>
    <mergeCell ref="L140:L141"/>
    <mergeCell ref="E86:F86"/>
    <mergeCell ref="H86:J86"/>
    <mergeCell ref="L86:L87"/>
    <mergeCell ref="E104:F104"/>
    <mergeCell ref="H104:J104"/>
    <mergeCell ref="L104:L105"/>
    <mergeCell ref="E32:F32"/>
    <mergeCell ref="E68:F68"/>
    <mergeCell ref="H32:J32"/>
    <mergeCell ref="L32:L33"/>
    <mergeCell ref="E50:F50"/>
    <mergeCell ref="H50:J50"/>
    <mergeCell ref="L50:L51"/>
    <mergeCell ref="H68:J68"/>
    <mergeCell ref="L68:L69"/>
    <mergeCell ref="D14:D15"/>
    <mergeCell ref="D32:D33"/>
    <mergeCell ref="D50:D51"/>
    <mergeCell ref="D68:D69"/>
    <mergeCell ref="L5:L6"/>
    <mergeCell ref="H5:J5"/>
    <mergeCell ref="E14:F14"/>
    <mergeCell ref="H14:J14"/>
    <mergeCell ref="L14:L15"/>
    <mergeCell ref="E5:F5"/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0"/>
  <sheetViews>
    <sheetView zoomScale="170" zoomScaleNormal="170" zoomScalePageLayoutView="0" workbookViewId="0" topLeftCell="A40">
      <selection activeCell="Y51" sqref="B51:Y51"/>
    </sheetView>
  </sheetViews>
  <sheetFormatPr defaultColWidth="13.57421875" defaultRowHeight="15"/>
  <cols>
    <col min="1" max="1" width="34.421875" style="29" customWidth="1"/>
    <col min="2" max="2" width="13.57421875" style="29" customWidth="1"/>
    <col min="3" max="3" width="18.00390625" style="29" bestFit="1" customWidth="1"/>
    <col min="4" max="4" width="13.8515625" style="29" customWidth="1"/>
    <col min="5" max="5" width="18.140625" style="29" bestFit="1" customWidth="1"/>
    <col min="6" max="6" width="19.28125" style="29" bestFit="1" customWidth="1"/>
    <col min="7" max="7" width="22.421875" style="29" bestFit="1" customWidth="1"/>
    <col min="8" max="8" width="20.57421875" style="29" bestFit="1" customWidth="1"/>
    <col min="9" max="9" width="23.140625" style="29" bestFit="1" customWidth="1"/>
    <col min="10" max="10" width="19.28125" style="29" bestFit="1" customWidth="1"/>
    <col min="11" max="11" width="15.28125" style="29" customWidth="1"/>
    <col min="12" max="13" width="13.57421875" style="29" bestFit="1" customWidth="1"/>
    <col min="14" max="14" width="14.00390625" style="29" bestFit="1" customWidth="1"/>
    <col min="15" max="15" width="13.140625" style="29" bestFit="1" customWidth="1"/>
    <col min="16" max="16" width="14.00390625" style="29" bestFit="1" customWidth="1"/>
    <col min="17" max="18" width="12.8515625" style="29" bestFit="1" customWidth="1"/>
    <col min="19" max="19" width="13.57421875" style="29" bestFit="1" customWidth="1"/>
    <col min="20" max="20" width="14.00390625" style="29" bestFit="1" customWidth="1"/>
    <col min="21" max="21" width="13.57421875" style="29" bestFit="1" customWidth="1"/>
    <col min="22" max="22" width="13.140625" style="29" bestFit="1" customWidth="1"/>
    <col min="23" max="23" width="13.57421875" style="29" bestFit="1" customWidth="1"/>
    <col min="24" max="24" width="14.00390625" style="29" bestFit="1" customWidth="1"/>
    <col min="25" max="25" width="13.57421875" style="29" bestFit="1" customWidth="1"/>
    <col min="26" max="26" width="9.140625" style="29" customWidth="1"/>
    <col min="27" max="27" width="11.140625" style="29" bestFit="1" customWidth="1"/>
    <col min="28" max="253" width="9.140625" style="29" customWidth="1"/>
    <col min="254" max="254" width="21.28125" style="29" customWidth="1"/>
    <col min="255" max="16384" width="13.57421875" style="29" customWidth="1"/>
  </cols>
  <sheetData>
    <row r="1" spans="1:14" ht="21">
      <c r="A1" s="24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39</v>
      </c>
      <c r="B3" s="33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67</v>
      </c>
      <c r="B4" s="33" t="s">
        <v>92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6" t="s">
        <v>41</v>
      </c>
      <c r="C6" s="66"/>
      <c r="D6" s="66" t="s">
        <v>65</v>
      </c>
      <c r="E6" s="66"/>
      <c r="F6" s="66" t="s">
        <v>66</v>
      </c>
      <c r="G6" s="66"/>
      <c r="H6"/>
      <c r="I6"/>
      <c r="J6"/>
      <c r="K6"/>
      <c r="L6"/>
      <c r="M6"/>
      <c r="N6"/>
    </row>
    <row r="7" spans="1:14" ht="1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  <c r="F7" s="3" t="s">
        <v>42</v>
      </c>
      <c r="G7" s="3" t="s">
        <v>43</v>
      </c>
      <c r="H7"/>
      <c r="I7"/>
      <c r="J7"/>
      <c r="K7"/>
      <c r="L7"/>
      <c r="M7"/>
      <c r="N7"/>
    </row>
    <row r="8" spans="1:14" ht="15">
      <c r="A8" t="s">
        <v>45</v>
      </c>
      <c r="B8" s="8">
        <f>'[1]16. Final 2002 Rate Schedule '!$F$19</f>
        <v>9.926230925202065</v>
      </c>
      <c r="C8" s="23">
        <f>'[1]16. Final 2002 Rate Schedule '!$F$20</f>
        <v>0.008221555976384607</v>
      </c>
      <c r="D8" s="23">
        <f>'[1]6. 2001PILs DefAcct Adder Calc'!$C$58</f>
        <v>0.04696159419198337</v>
      </c>
      <c r="E8" s="56">
        <f>'[1]6. 2001PILs DefAcct Adder Calc'!$B$54</f>
        <v>3.841960025615493E-05</v>
      </c>
      <c r="F8" s="23">
        <f>'[1]8. 2002PILs Proxy Adder Calc'!$C$58</f>
        <v>0.85890660967202</v>
      </c>
      <c r="G8" s="56">
        <f>'[1]8. 2002PILs Proxy Adder Calc'!$B$54</f>
        <v>0.0007026773509022274</v>
      </c>
      <c r="H8"/>
      <c r="I8"/>
      <c r="J8"/>
      <c r="K8"/>
      <c r="L8"/>
      <c r="M8"/>
      <c r="N8"/>
    </row>
    <row r="9" spans="1:14" ht="15">
      <c r="A9" t="s">
        <v>46</v>
      </c>
      <c r="B9" s="8">
        <f>'[1]16. Final 2002 Rate Schedule '!$F$37</f>
        <v>14.72033279539349</v>
      </c>
      <c r="C9" s="23">
        <f>'[1]16. Final 2002 Rate Schedule '!$F$38</f>
        <v>0.004240161331187261</v>
      </c>
      <c r="D9" s="23">
        <f>'[1]6. 2001PILs DefAcct Adder Calc'!$C$82</f>
        <v>0.06917679362218752</v>
      </c>
      <c r="E9" s="56">
        <f>'[1]6. 2001PILs DefAcct Adder Calc'!$B$78</f>
        <v>2.0047202919726015E-05</v>
      </c>
      <c r="F9" s="23">
        <f>'[1]8. 2002PILs Proxy Adder Calc'!$C$82</f>
        <v>1.2652126977443376</v>
      </c>
      <c r="G9" s="56">
        <f>'[1]8. 2002PILs Proxy Adder Calc'!$B$78</f>
        <v>0.0003666543989711538</v>
      </c>
      <c r="H9"/>
      <c r="I9"/>
      <c r="J9"/>
      <c r="K9"/>
      <c r="L9"/>
      <c r="M9"/>
      <c r="N9"/>
    </row>
    <row r="10" spans="1:14" ht="15">
      <c r="A10" t="s">
        <v>47</v>
      </c>
      <c r="B10" s="8">
        <f>'[1]16. Final 2002 Rate Schedule '!$F$57</f>
        <v>146.44550390828337</v>
      </c>
      <c r="C10" s="23">
        <f>'[1]16. Final 2002 Rate Schedule '!$F$58</f>
        <v>0.5195282588433584</v>
      </c>
      <c r="D10" s="23">
        <f>'[1]6. 2001PILs DefAcct Adder Calc'!$C$106</f>
        <v>0.5850960441079576</v>
      </c>
      <c r="E10" s="57">
        <f>'[1]6. 2001PILs DefAcct Adder Calc'!$B$102</f>
        <v>0.002979681079559379</v>
      </c>
      <c r="F10" s="23">
        <f>'[1]8. 2002PILs Proxy Adder Calc'!$C$106</f>
        <v>10.701145653676798</v>
      </c>
      <c r="G10" s="56">
        <f>'[1]8. 2002PILs Proxy Adder Calc'!$B$102</f>
        <v>0.05449703780254319</v>
      </c>
      <c r="H10"/>
      <c r="I10"/>
      <c r="J10"/>
      <c r="K10"/>
      <c r="L10"/>
      <c r="M10"/>
      <c r="N10"/>
    </row>
    <row r="11" spans="1:14" ht="15">
      <c r="A11" t="s">
        <v>105</v>
      </c>
      <c r="B11" s="8">
        <f>'[1]16. Final 2002 Rate Schedule '!$F$93</f>
        <v>8162.752110217142</v>
      </c>
      <c r="C11" s="23">
        <f>'[1]16. Final 2002 Rate Schedule '!$F$94</f>
        <v>0.44444888424451445</v>
      </c>
      <c r="D11" s="23">
        <f>'[1]6. 2001PILs DefAcct Adder Calc'!$C$180</f>
        <v>38.78124483034849</v>
      </c>
      <c r="E11" s="56">
        <f>'[1]6. 2001PILs DefAcct Adder Calc'!$B$176</f>
        <v>0.002062003677515188</v>
      </c>
      <c r="F11" s="23">
        <f>'[1]8. 2002PILs Proxy Adder Calc'!$C$180</f>
        <v>709.2916688458864</v>
      </c>
      <c r="G11" s="56">
        <f>'[1]8. 2002PILs Proxy Adder Calc'!$B$176</f>
        <v>0.03771312746636142</v>
      </c>
      <c r="H11"/>
      <c r="I11"/>
      <c r="J11"/>
      <c r="K11"/>
      <c r="L11"/>
      <c r="M11"/>
      <c r="N11"/>
    </row>
    <row r="12" spans="1:14" ht="15">
      <c r="A12" t="s">
        <v>48</v>
      </c>
      <c r="B12" s="8">
        <f>'[1]16. Final 2002 Rate Schedule '!$F$110</f>
        <v>0.28228441129043574</v>
      </c>
      <c r="C12" s="23">
        <f>'[1]16. Final 2002 Rate Schedule '!$F$111</f>
        <v>0.49082305872943555</v>
      </c>
      <c r="D12" s="23">
        <f>'[1]6. 2001PILs DefAcct Adder Calc'!$C$205</f>
        <v>0.0013005628540037678</v>
      </c>
      <c r="E12" s="56">
        <f>'[1]6. 2001PILs DefAcct Adder Calc'!$B$201</f>
        <v>0.0024049604444152176</v>
      </c>
      <c r="F12" s="23">
        <f>'[1]8. 2002PILs Proxy Adder Calc'!$C$205</f>
        <v>0.023786714459289624</v>
      </c>
      <c r="G12" s="56">
        <f>'[1]8. 2002PILs Proxy Adder Calc'!$B$201</f>
        <v>0.043985653750668575</v>
      </c>
      <c r="H12"/>
      <c r="I12"/>
      <c r="J12"/>
      <c r="K12"/>
      <c r="L12"/>
      <c r="M12"/>
      <c r="N12"/>
    </row>
    <row r="13" spans="1:14" ht="15">
      <c r="A13" t="s">
        <v>49</v>
      </c>
      <c r="B13" s="8">
        <f>'[1]16. Final 2002 Rate Schedule '!$F$132</f>
        <v>0.14133747698838323</v>
      </c>
      <c r="C13" s="23">
        <f>'[1]16. Final 2002 Rate Schedule '!$F$133</f>
        <v>0.48655958308177366</v>
      </c>
      <c r="D13" s="23">
        <f>'[1]6. 2001PILs DefAcct Adder Calc'!$C$230</f>
        <v>0.0006660296332661166</v>
      </c>
      <c r="E13" s="56">
        <f>'[1]6. 2001PILs DefAcct Adder Calc'!$B$226</f>
        <v>0.0022893929436207465</v>
      </c>
      <c r="F13" s="23">
        <f>'[1]8. 2002PILs Proxy Adder Calc'!$C$230</f>
        <v>0.012181384897435032</v>
      </c>
      <c r="G13" s="56">
        <f>'[1]8. 2002PILs Proxy Adder Calc'!$B$226</f>
        <v>0.04187197571218767</v>
      </c>
      <c r="H13"/>
      <c r="I13"/>
      <c r="J13"/>
      <c r="K13"/>
      <c r="L13"/>
      <c r="M13"/>
      <c r="N13"/>
    </row>
    <row r="14" spans="1:14" ht="15">
      <c r="A14" t="s">
        <v>50</v>
      </c>
      <c r="B14" s="8">
        <f aca="true" t="shared" si="0" ref="B14:G14">B9</f>
        <v>14.72033279539349</v>
      </c>
      <c r="C14" s="23">
        <f t="shared" si="0"/>
        <v>0.004240161331187261</v>
      </c>
      <c r="D14" s="23">
        <f t="shared" si="0"/>
        <v>0.06917679362218752</v>
      </c>
      <c r="E14" s="56">
        <f t="shared" si="0"/>
        <v>2.0047202919726015E-05</v>
      </c>
      <c r="F14" s="23">
        <f t="shared" si="0"/>
        <v>1.2652126977443376</v>
      </c>
      <c r="G14" s="56">
        <f t="shared" si="0"/>
        <v>0.0003666543989711538</v>
      </c>
      <c r="H14"/>
      <c r="I14"/>
      <c r="J14"/>
      <c r="K14"/>
      <c r="L14"/>
      <c r="M14"/>
      <c r="N14"/>
    </row>
    <row r="15" spans="1:14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1">
      <c r="A16" s="24" t="s">
        <v>62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5" ht="18.75">
      <c r="A17"/>
      <c r="B17" s="65">
        <v>2002</v>
      </c>
      <c r="C17" s="65"/>
      <c r="D17" s="65"/>
      <c r="E17" s="65"/>
      <c r="F17" s="65"/>
      <c r="G17" s="65"/>
      <c r="H17" s="65"/>
      <c r="I17" s="65"/>
      <c r="J17" s="65"/>
      <c r="K17" s="65"/>
      <c r="L17" s="67">
        <v>2003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>
        <v>2004</v>
      </c>
      <c r="Y17" s="68"/>
    </row>
    <row r="18" spans="1:27" s="31" customFormat="1" ht="15">
      <c r="A18" s="3" t="str">
        <f aca="true" t="shared" si="1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1" t="s">
        <v>58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51</v>
      </c>
      <c r="T18" s="1" t="s">
        <v>52</v>
      </c>
      <c r="U18" s="1" t="s">
        <v>53</v>
      </c>
      <c r="V18" s="1" t="s">
        <v>54</v>
      </c>
      <c r="W18" s="1" t="s">
        <v>55</v>
      </c>
      <c r="X18" s="1" t="s">
        <v>56</v>
      </c>
      <c r="Y18" s="1" t="s">
        <v>57</v>
      </c>
      <c r="AA18" s="59"/>
    </row>
    <row r="19" spans="1:27" ht="15">
      <c r="A19" t="str">
        <f t="shared" si="1"/>
        <v>Residential</v>
      </c>
      <c r="B19" s="25">
        <v>18615</v>
      </c>
      <c r="C19" s="25">
        <v>18634</v>
      </c>
      <c r="D19" s="25">
        <v>18599</v>
      </c>
      <c r="E19" s="25">
        <v>18670</v>
      </c>
      <c r="F19" s="25">
        <v>18638</v>
      </c>
      <c r="G19" s="25">
        <v>18695</v>
      </c>
      <c r="H19" s="25">
        <v>18663</v>
      </c>
      <c r="I19" s="25">
        <v>18741</v>
      </c>
      <c r="J19" s="25">
        <v>18727</v>
      </c>
      <c r="K19" s="25">
        <v>18748</v>
      </c>
      <c r="L19" s="25">
        <v>18741</v>
      </c>
      <c r="M19" s="25">
        <v>18775</v>
      </c>
      <c r="N19" s="25">
        <v>18757</v>
      </c>
      <c r="O19" s="25">
        <v>18788</v>
      </c>
      <c r="P19" s="25">
        <v>18795</v>
      </c>
      <c r="Q19" s="25">
        <v>18816</v>
      </c>
      <c r="R19" s="25">
        <v>18816</v>
      </c>
      <c r="S19" s="25">
        <v>18861</v>
      </c>
      <c r="T19" s="25">
        <v>18855</v>
      </c>
      <c r="U19" s="25">
        <v>18864</v>
      </c>
      <c r="V19" s="25">
        <v>18927</v>
      </c>
      <c r="W19" s="25">
        <v>18956</v>
      </c>
      <c r="X19" s="25">
        <v>18951</v>
      </c>
      <c r="Y19" s="25">
        <v>19023</v>
      </c>
      <c r="AA19" s="59"/>
    </row>
    <row r="20" spans="1:27" ht="15">
      <c r="A20" t="str">
        <f t="shared" si="1"/>
        <v>General Service &lt; 50 kW</v>
      </c>
      <c r="B20" s="25">
        <v>1655</v>
      </c>
      <c r="C20" s="25">
        <v>1644</v>
      </c>
      <c r="D20" s="25">
        <v>1655</v>
      </c>
      <c r="E20" s="25">
        <v>1653</v>
      </c>
      <c r="F20" s="25">
        <v>1657</v>
      </c>
      <c r="G20" s="25">
        <v>1659</v>
      </c>
      <c r="H20" s="25">
        <v>1653</v>
      </c>
      <c r="I20" s="25">
        <v>1648</v>
      </c>
      <c r="J20" s="25">
        <v>1654</v>
      </c>
      <c r="K20" s="25">
        <v>1644</v>
      </c>
      <c r="L20" s="25">
        <v>1648</v>
      </c>
      <c r="M20" s="25">
        <v>1651</v>
      </c>
      <c r="N20" s="25">
        <v>1645</v>
      </c>
      <c r="O20" s="25">
        <v>1649</v>
      </c>
      <c r="P20" s="25">
        <v>1659</v>
      </c>
      <c r="Q20" s="25">
        <v>1656</v>
      </c>
      <c r="R20" s="25">
        <v>1653</v>
      </c>
      <c r="S20" s="25">
        <v>1653</v>
      </c>
      <c r="T20" s="25">
        <v>1656</v>
      </c>
      <c r="U20" s="25">
        <v>1650</v>
      </c>
      <c r="V20" s="25">
        <v>1646</v>
      </c>
      <c r="W20" s="25">
        <v>1639</v>
      </c>
      <c r="X20" s="25">
        <v>1647</v>
      </c>
      <c r="Y20" s="25">
        <v>1652</v>
      </c>
      <c r="AA20" s="59"/>
    </row>
    <row r="21" spans="1:27" ht="15">
      <c r="A21" t="str">
        <f t="shared" si="1"/>
        <v>General Service &gt; 50 kW</v>
      </c>
      <c r="B21" s="25">
        <v>241</v>
      </c>
      <c r="C21" s="25">
        <v>240</v>
      </c>
      <c r="D21" s="25">
        <v>240</v>
      </c>
      <c r="E21" s="25">
        <v>240</v>
      </c>
      <c r="F21" s="25">
        <v>241</v>
      </c>
      <c r="G21" s="25">
        <v>240</v>
      </c>
      <c r="H21" s="25">
        <v>241</v>
      </c>
      <c r="I21" s="25">
        <v>241</v>
      </c>
      <c r="J21" s="25">
        <v>240</v>
      </c>
      <c r="K21" s="25">
        <v>239</v>
      </c>
      <c r="L21" s="25">
        <v>238</v>
      </c>
      <c r="M21" s="25">
        <v>238</v>
      </c>
      <c r="N21" s="25">
        <v>241</v>
      </c>
      <c r="O21" s="25">
        <v>238</v>
      </c>
      <c r="P21" s="25">
        <v>238</v>
      </c>
      <c r="Q21" s="25">
        <v>238</v>
      </c>
      <c r="R21" s="25">
        <v>237</v>
      </c>
      <c r="S21" s="25">
        <v>237</v>
      </c>
      <c r="T21" s="25">
        <v>239</v>
      </c>
      <c r="U21" s="25">
        <v>238</v>
      </c>
      <c r="V21" s="25">
        <v>236</v>
      </c>
      <c r="W21" s="25">
        <v>237</v>
      </c>
      <c r="X21" s="25">
        <v>236</v>
      </c>
      <c r="Y21" s="25">
        <v>235</v>
      </c>
      <c r="AA21" s="59"/>
    </row>
    <row r="22" spans="1:27" ht="15">
      <c r="A22" t="str">
        <f t="shared" si="1"/>
        <v>Large Use</v>
      </c>
      <c r="B22" s="25">
        <v>2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3</v>
      </c>
      <c r="M22" s="25">
        <v>3</v>
      </c>
      <c r="N22" s="25">
        <v>3</v>
      </c>
      <c r="O22" s="25">
        <v>3</v>
      </c>
      <c r="P22" s="25">
        <v>3</v>
      </c>
      <c r="Q22" s="25">
        <v>3</v>
      </c>
      <c r="R22" s="25">
        <v>3</v>
      </c>
      <c r="S22" s="25">
        <v>3</v>
      </c>
      <c r="T22" s="25">
        <v>3</v>
      </c>
      <c r="U22" s="25">
        <v>3</v>
      </c>
      <c r="V22" s="25">
        <v>3</v>
      </c>
      <c r="W22" s="25">
        <v>3</v>
      </c>
      <c r="X22" s="25">
        <v>3</v>
      </c>
      <c r="Y22" s="25">
        <v>3</v>
      </c>
      <c r="AA22" s="59"/>
    </row>
    <row r="23" spans="1:27" ht="15">
      <c r="A23" t="str">
        <f t="shared" si="1"/>
        <v>Sentinel Lights</v>
      </c>
      <c r="B23" s="25">
        <v>758</v>
      </c>
      <c r="C23" s="25">
        <v>750</v>
      </c>
      <c r="D23" s="25">
        <v>758</v>
      </c>
      <c r="E23" s="25">
        <v>760</v>
      </c>
      <c r="F23" s="25">
        <v>759</v>
      </c>
      <c r="G23" s="25">
        <v>757</v>
      </c>
      <c r="H23" s="25">
        <v>758</v>
      </c>
      <c r="I23" s="25">
        <v>752</v>
      </c>
      <c r="J23" s="25">
        <v>753</v>
      </c>
      <c r="K23" s="25">
        <v>746</v>
      </c>
      <c r="L23" s="25">
        <v>750</v>
      </c>
      <c r="M23" s="25">
        <v>751</v>
      </c>
      <c r="N23" s="25">
        <v>748</v>
      </c>
      <c r="O23" s="25">
        <v>748</v>
      </c>
      <c r="P23" s="25">
        <v>728</v>
      </c>
      <c r="Q23" s="25">
        <v>750</v>
      </c>
      <c r="R23" s="25">
        <v>749</v>
      </c>
      <c r="S23" s="25">
        <v>750</v>
      </c>
      <c r="T23" s="25">
        <v>748</v>
      </c>
      <c r="U23" s="25">
        <v>748</v>
      </c>
      <c r="V23" s="25">
        <v>746</v>
      </c>
      <c r="W23" s="25">
        <v>746</v>
      </c>
      <c r="X23" s="25">
        <v>744</v>
      </c>
      <c r="Y23" s="25">
        <v>744</v>
      </c>
      <c r="AA23" s="59"/>
    </row>
    <row r="24" spans="1:27" ht="15">
      <c r="A24" t="str">
        <f t="shared" si="1"/>
        <v>Street Lights</v>
      </c>
      <c r="B24" s="25">
        <v>6445</v>
      </c>
      <c r="C24" s="25">
        <v>6444</v>
      </c>
      <c r="D24" s="25">
        <v>6444</v>
      </c>
      <c r="E24" s="25">
        <v>6444</v>
      </c>
      <c r="F24" s="25">
        <v>6444</v>
      </c>
      <c r="G24" s="25">
        <v>6444</v>
      </c>
      <c r="H24" s="25">
        <v>6445</v>
      </c>
      <c r="I24" s="25">
        <v>6469</v>
      </c>
      <c r="J24" s="25">
        <v>6478</v>
      </c>
      <c r="K24" s="25">
        <v>6493</v>
      </c>
      <c r="L24" s="25">
        <v>6493</v>
      </c>
      <c r="M24" s="25">
        <v>6493</v>
      </c>
      <c r="N24" s="25">
        <v>6495</v>
      </c>
      <c r="O24" s="25">
        <v>6494</v>
      </c>
      <c r="P24" s="25">
        <v>6505</v>
      </c>
      <c r="Q24" s="25">
        <v>6510</v>
      </c>
      <c r="R24" s="25">
        <v>6510</v>
      </c>
      <c r="S24" s="25">
        <v>6509</v>
      </c>
      <c r="T24" s="25">
        <v>6504</v>
      </c>
      <c r="U24" s="25">
        <v>6503</v>
      </c>
      <c r="V24" s="25">
        <v>6504</v>
      </c>
      <c r="W24" s="25">
        <v>6509</v>
      </c>
      <c r="X24" s="25">
        <v>6510</v>
      </c>
      <c r="Y24" s="25">
        <v>6510</v>
      </c>
      <c r="AA24" s="59"/>
    </row>
    <row r="25" spans="1:27" ht="15">
      <c r="A25" t="str">
        <f t="shared" si="1"/>
        <v>Unmetered Loads</v>
      </c>
      <c r="B25" s="25">
        <v>168</v>
      </c>
      <c r="C25" s="25">
        <v>168</v>
      </c>
      <c r="D25" s="25">
        <v>171</v>
      </c>
      <c r="E25" s="25">
        <v>173</v>
      </c>
      <c r="F25" s="25">
        <v>173</v>
      </c>
      <c r="G25" s="25">
        <v>173</v>
      </c>
      <c r="H25" s="25">
        <v>173</v>
      </c>
      <c r="I25" s="25">
        <v>173</v>
      </c>
      <c r="J25" s="25">
        <v>173</v>
      </c>
      <c r="K25" s="25">
        <v>173</v>
      </c>
      <c r="L25" s="34">
        <v>173</v>
      </c>
      <c r="M25" s="34">
        <v>173</v>
      </c>
      <c r="N25" s="34">
        <v>173</v>
      </c>
      <c r="O25" s="29">
        <v>173</v>
      </c>
      <c r="P25" s="29">
        <v>173</v>
      </c>
      <c r="Q25" s="29">
        <v>173</v>
      </c>
      <c r="R25" s="29">
        <v>173</v>
      </c>
      <c r="S25" s="29">
        <v>173</v>
      </c>
      <c r="T25" s="29">
        <v>173</v>
      </c>
      <c r="U25" s="29">
        <v>173</v>
      </c>
      <c r="V25" s="29">
        <v>173</v>
      </c>
      <c r="W25" s="29">
        <v>173</v>
      </c>
      <c r="X25" s="29">
        <v>173</v>
      </c>
      <c r="Y25" s="29">
        <v>173</v>
      </c>
      <c r="AA25" s="58"/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21">
      <c r="A28" s="24" t="s">
        <v>68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5" s="31" customFormat="1" ht="18.75">
      <c r="A29" s="1"/>
      <c r="B29" s="65">
        <f>B17</f>
        <v>2002</v>
      </c>
      <c r="C29" s="65"/>
      <c r="D29" s="65"/>
      <c r="E29" s="65"/>
      <c r="F29" s="65"/>
      <c r="G29" s="65"/>
      <c r="H29" s="65"/>
      <c r="I29" s="65"/>
      <c r="J29" s="65"/>
      <c r="K29" s="65"/>
      <c r="L29" s="67">
        <f>L17</f>
        <v>2003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>
        <v>2004</v>
      </c>
      <c r="Y29" s="68"/>
    </row>
    <row r="30" spans="1:25" s="31" customFormat="1" ht="15">
      <c r="A30" s="3" t="str">
        <f>A7</f>
        <v>Rate Class</v>
      </c>
      <c r="B30" s="1" t="s">
        <v>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51</v>
      </c>
      <c r="H30" s="1" t="s">
        <v>52</v>
      </c>
      <c r="I30" s="1" t="s">
        <v>53</v>
      </c>
      <c r="J30" s="1" t="s">
        <v>54</v>
      </c>
      <c r="K30" s="1" t="s">
        <v>55</v>
      </c>
      <c r="L30" s="1" t="s">
        <v>56</v>
      </c>
      <c r="M30" s="1" t="s">
        <v>57</v>
      </c>
      <c r="N30" s="1" t="s">
        <v>58</v>
      </c>
      <c r="O30" s="1" t="s">
        <v>16</v>
      </c>
      <c r="P30" s="1" t="s">
        <v>17</v>
      </c>
      <c r="Q30" s="1" t="s">
        <v>18</v>
      </c>
      <c r="R30" s="1" t="s">
        <v>19</v>
      </c>
      <c r="S30" s="1" t="s">
        <v>51</v>
      </c>
      <c r="T30" s="1" t="s">
        <v>52</v>
      </c>
      <c r="U30" s="1" t="s">
        <v>53</v>
      </c>
      <c r="V30" s="1" t="s">
        <v>54</v>
      </c>
      <c r="W30" s="1" t="s">
        <v>55</v>
      </c>
      <c r="X30" s="1" t="s">
        <v>56</v>
      </c>
      <c r="Y30" s="1" t="s">
        <v>57</v>
      </c>
    </row>
    <row r="31" spans="1:25" ht="15">
      <c r="A31" t="str">
        <f aca="true" t="shared" si="2" ref="A31:A37">A19</f>
        <v>Residential</v>
      </c>
      <c r="B31" s="25">
        <v>12479543.07</v>
      </c>
      <c r="C31" s="25">
        <v>11333711.19</v>
      </c>
      <c r="D31" s="25">
        <v>12296972.38</v>
      </c>
      <c r="E31" s="25">
        <v>13896919.54</v>
      </c>
      <c r="F31" s="25">
        <v>17765585.95</v>
      </c>
      <c r="G31" s="25">
        <v>17509291.34</v>
      </c>
      <c r="H31" s="25">
        <v>13881760.74</v>
      </c>
      <c r="I31" s="25">
        <v>12662316.87</v>
      </c>
      <c r="J31" s="25">
        <v>12441937.92</v>
      </c>
      <c r="K31" s="25">
        <v>13837760.63</v>
      </c>
      <c r="L31" s="25">
        <v>14301924.81</v>
      </c>
      <c r="M31" s="25">
        <v>12701396.19</v>
      </c>
      <c r="N31" s="25">
        <v>12774596.05</v>
      </c>
      <c r="O31" s="25">
        <v>11216702.52</v>
      </c>
      <c r="P31" s="25">
        <v>11308680.09</v>
      </c>
      <c r="Q31" s="25">
        <v>12612850.64</v>
      </c>
      <c r="R31" s="25">
        <v>15647594.51</v>
      </c>
      <c r="S31" s="25">
        <v>15503897.04</v>
      </c>
      <c r="T31" s="25">
        <v>12683263.33</v>
      </c>
      <c r="U31" s="25">
        <v>12267821.51</v>
      </c>
      <c r="V31" s="25">
        <v>12508308.1</v>
      </c>
      <c r="W31" s="25">
        <v>14084399.16</v>
      </c>
      <c r="X31" s="25">
        <v>14781628.24</v>
      </c>
      <c r="Y31" s="25">
        <v>13288178.76</v>
      </c>
    </row>
    <row r="32" spans="1:25" ht="15">
      <c r="A32" t="str">
        <f t="shared" si="2"/>
        <v>General Service &lt; 50 kW</v>
      </c>
      <c r="B32" s="25">
        <v>3961155.37</v>
      </c>
      <c r="C32" s="25">
        <v>3664108.56</v>
      </c>
      <c r="D32" s="25">
        <v>3702972.1</v>
      </c>
      <c r="E32" s="25">
        <v>3916454.1</v>
      </c>
      <c r="F32" s="25">
        <v>4529404.69</v>
      </c>
      <c r="G32" s="25">
        <v>4520423.28</v>
      </c>
      <c r="H32" s="25">
        <v>3993034.14</v>
      </c>
      <c r="I32" s="25">
        <v>3780437.02</v>
      </c>
      <c r="J32" s="25">
        <v>3882706.22</v>
      </c>
      <c r="K32" s="25">
        <v>4230103.59</v>
      </c>
      <c r="L32" s="25">
        <v>4506240.48</v>
      </c>
      <c r="M32" s="25">
        <v>4188447.62</v>
      </c>
      <c r="N32" s="25">
        <v>4167684.1</v>
      </c>
      <c r="O32" s="25">
        <v>3509733.58</v>
      </c>
      <c r="P32" s="25">
        <v>3448910.36</v>
      </c>
      <c r="Q32" s="25">
        <v>3675121.33</v>
      </c>
      <c r="R32" s="25">
        <v>3995268.06</v>
      </c>
      <c r="S32" s="25">
        <v>3938233.73</v>
      </c>
      <c r="T32" s="25">
        <v>3617609.3</v>
      </c>
      <c r="U32" s="25">
        <v>3605876.63</v>
      </c>
      <c r="V32" s="25">
        <v>3765287.71</v>
      </c>
      <c r="W32" s="25">
        <v>4044695.16</v>
      </c>
      <c r="X32" s="25">
        <v>4408136.66</v>
      </c>
      <c r="Y32" s="25">
        <v>4085324.29</v>
      </c>
    </row>
    <row r="33" spans="1:25" ht="15">
      <c r="A33" t="str">
        <f t="shared" si="2"/>
        <v>General Service &gt; 50 kW</v>
      </c>
      <c r="B33" s="25">
        <v>50010.35</v>
      </c>
      <c r="C33" s="25">
        <v>50837.95</v>
      </c>
      <c r="D33" s="25">
        <v>50294.62</v>
      </c>
      <c r="E33" s="25">
        <v>55874.18</v>
      </c>
      <c r="F33" s="25">
        <v>55945.35</v>
      </c>
      <c r="G33" s="25">
        <v>49568.81</v>
      </c>
      <c r="H33" s="25">
        <v>49370.9</v>
      </c>
      <c r="I33" s="25">
        <v>47455.94</v>
      </c>
      <c r="J33" s="25">
        <v>48214.1</v>
      </c>
      <c r="K33" s="25">
        <v>45946.88</v>
      </c>
      <c r="L33" s="25">
        <v>36485.8</v>
      </c>
      <c r="M33" s="25">
        <v>35817.68</v>
      </c>
      <c r="N33" s="25">
        <v>38417.21</v>
      </c>
      <c r="O33" s="25">
        <v>35729.59</v>
      </c>
      <c r="P33" s="25">
        <v>36496.29</v>
      </c>
      <c r="Q33" s="25">
        <v>33776.68</v>
      </c>
      <c r="R33" s="25">
        <v>34466.54</v>
      </c>
      <c r="S33" s="25">
        <v>35937.49</v>
      </c>
      <c r="T33" s="25">
        <v>35607.32</v>
      </c>
      <c r="U33" s="25">
        <v>35110.76</v>
      </c>
      <c r="V33" s="25">
        <v>35524.34</v>
      </c>
      <c r="W33" s="25">
        <v>34971.04</v>
      </c>
      <c r="X33" s="25">
        <v>35326.48</v>
      </c>
      <c r="Y33" s="25">
        <v>34416.58</v>
      </c>
    </row>
    <row r="34" spans="1:25" ht="15">
      <c r="A34" t="str">
        <f t="shared" si="2"/>
        <v>Large Use</v>
      </c>
      <c r="B34" s="25">
        <v>20457.71</v>
      </c>
      <c r="C34" s="25">
        <v>21058.17</v>
      </c>
      <c r="D34" s="25">
        <v>13754</v>
      </c>
      <c r="E34" s="25">
        <v>12454</v>
      </c>
      <c r="F34" s="25">
        <v>13320</v>
      </c>
      <c r="G34" s="25">
        <v>13686</v>
      </c>
      <c r="H34" s="25">
        <v>13572</v>
      </c>
      <c r="I34" s="25">
        <v>13800</v>
      </c>
      <c r="J34" s="25">
        <v>13640</v>
      </c>
      <c r="K34" s="25">
        <v>13800</v>
      </c>
      <c r="L34" s="25">
        <v>25284</v>
      </c>
      <c r="M34" s="25">
        <v>24597</v>
      </c>
      <c r="N34" s="25">
        <v>24776</v>
      </c>
      <c r="O34" s="25">
        <v>24070</v>
      </c>
      <c r="P34" s="25">
        <v>24500</v>
      </c>
      <c r="Q34" s="25">
        <v>23954</v>
      </c>
      <c r="R34" s="25">
        <v>24696</v>
      </c>
      <c r="S34" s="25">
        <v>24113</v>
      </c>
      <c r="T34" s="25">
        <v>24579</v>
      </c>
      <c r="U34" s="25">
        <v>24487</v>
      </c>
      <c r="V34" s="25">
        <v>24472</v>
      </c>
      <c r="W34" s="25">
        <v>23810</v>
      </c>
      <c r="X34" s="25">
        <v>25621.63</v>
      </c>
      <c r="Y34" s="25">
        <v>22097.38</v>
      </c>
    </row>
    <row r="35" spans="1:25" ht="15">
      <c r="A35" t="str">
        <f t="shared" si="2"/>
        <v>Sentinel Lights</v>
      </c>
      <c r="B35" s="32">
        <v>240.11</v>
      </c>
      <c r="C35" s="32">
        <v>212.01</v>
      </c>
      <c r="D35" s="32">
        <v>230.1</v>
      </c>
      <c r="E35" s="32">
        <v>242.08</v>
      </c>
      <c r="F35" s="32">
        <v>256.42</v>
      </c>
      <c r="G35" s="32">
        <v>251.94</v>
      </c>
      <c r="H35" s="32">
        <v>245.35</v>
      </c>
      <c r="I35" s="32">
        <v>250.1</v>
      </c>
      <c r="J35" s="32">
        <v>240.4</v>
      </c>
      <c r="K35" s="32">
        <v>247.63</v>
      </c>
      <c r="L35" s="32">
        <v>246.48</v>
      </c>
      <c r="M35" s="32">
        <v>222.66</v>
      </c>
      <c r="N35" s="32">
        <v>245.77</v>
      </c>
      <c r="O35" s="32">
        <v>236</v>
      </c>
      <c r="P35" s="32">
        <v>239.81</v>
      </c>
      <c r="Q35" s="32">
        <v>234.49</v>
      </c>
      <c r="R35" s="32">
        <v>245.33</v>
      </c>
      <c r="S35" s="32">
        <v>246</v>
      </c>
      <c r="T35" s="32">
        <v>234.84</v>
      </c>
      <c r="U35" s="32">
        <v>239.96</v>
      </c>
      <c r="V35" s="32">
        <v>232.17</v>
      </c>
      <c r="W35" s="32">
        <v>241.52</v>
      </c>
      <c r="X35" s="25">
        <v>233.26</v>
      </c>
      <c r="Y35" s="25">
        <v>227.08</v>
      </c>
    </row>
    <row r="36" spans="1:25" ht="15">
      <c r="A36" t="str">
        <f t="shared" si="2"/>
        <v>Street Lights</v>
      </c>
      <c r="B36" s="25">
        <v>1069</v>
      </c>
      <c r="C36" s="25">
        <v>1069</v>
      </c>
      <c r="D36" s="25">
        <v>1069</v>
      </c>
      <c r="E36" s="25">
        <v>1074</v>
      </c>
      <c r="F36" s="25">
        <v>1074</v>
      </c>
      <c r="G36" s="25">
        <v>1074</v>
      </c>
      <c r="H36" s="25">
        <v>1074</v>
      </c>
      <c r="I36" s="25">
        <v>1077</v>
      </c>
      <c r="J36" s="25">
        <v>1079</v>
      </c>
      <c r="K36" s="25">
        <v>1081</v>
      </c>
      <c r="L36" s="25">
        <v>1081</v>
      </c>
      <c r="M36" s="25">
        <v>1081</v>
      </c>
      <c r="N36" s="25">
        <v>1081</v>
      </c>
      <c r="O36" s="25">
        <v>1081</v>
      </c>
      <c r="P36" s="25">
        <v>1082</v>
      </c>
      <c r="Q36" s="25">
        <v>1082</v>
      </c>
      <c r="R36" s="25">
        <v>1082</v>
      </c>
      <c r="S36" s="25">
        <v>1081</v>
      </c>
      <c r="T36" s="25">
        <v>1081</v>
      </c>
      <c r="U36" s="25">
        <v>1080</v>
      </c>
      <c r="V36" s="25">
        <v>1082</v>
      </c>
      <c r="W36" s="25">
        <v>1082</v>
      </c>
      <c r="X36" s="25">
        <v>1082</v>
      </c>
      <c r="Y36" s="25">
        <v>1082</v>
      </c>
    </row>
    <row r="37" spans="1:25" ht="15">
      <c r="A37" t="str">
        <f t="shared" si="2"/>
        <v>Unmetered Loads</v>
      </c>
      <c r="B37" s="25">
        <v>57004</v>
      </c>
      <c r="C37" s="25">
        <v>51258.59</v>
      </c>
      <c r="D37" s="25">
        <v>66126.99</v>
      </c>
      <c r="E37" s="25">
        <v>101819.33</v>
      </c>
      <c r="F37" s="25">
        <v>105215.22</v>
      </c>
      <c r="G37" s="25">
        <v>105215.95</v>
      </c>
      <c r="H37" s="25">
        <v>101740.75</v>
      </c>
      <c r="I37" s="25">
        <v>104773.43</v>
      </c>
      <c r="J37" s="25">
        <v>101326.6</v>
      </c>
      <c r="K37" s="25">
        <v>104703.22</v>
      </c>
      <c r="L37" s="25">
        <v>104704.95</v>
      </c>
      <c r="M37" s="25">
        <v>94571.41</v>
      </c>
      <c r="N37" s="25">
        <v>104703.64</v>
      </c>
      <c r="O37" s="25">
        <v>101326.78</v>
      </c>
      <c r="P37" s="25">
        <v>104578.48</v>
      </c>
      <c r="Q37" s="25">
        <v>100795.65</v>
      </c>
      <c r="R37" s="25">
        <v>104059.22</v>
      </c>
      <c r="S37" s="25">
        <v>103857.96</v>
      </c>
      <c r="T37" s="25">
        <v>100507.04</v>
      </c>
      <c r="U37" s="25">
        <v>103265.99</v>
      </c>
      <c r="V37" s="25">
        <v>98734.11</v>
      </c>
      <c r="W37" s="25">
        <v>101516.83</v>
      </c>
      <c r="X37" s="25">
        <v>100615.51</v>
      </c>
      <c r="Y37" s="25">
        <v>94716.46</v>
      </c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21">
      <c r="A40" s="24" t="s">
        <v>60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25" ht="18.75">
      <c r="A42"/>
      <c r="B42" s="65">
        <f>B29</f>
        <v>2002</v>
      </c>
      <c r="C42" s="65"/>
      <c r="D42" s="65"/>
      <c r="E42" s="65"/>
      <c r="F42" s="65"/>
      <c r="G42" s="65"/>
      <c r="H42" s="65"/>
      <c r="I42" s="65"/>
      <c r="J42" s="65"/>
      <c r="K42" s="65"/>
      <c r="L42" s="67">
        <f>L29</f>
        <v>2003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>
        <v>2004</v>
      </c>
      <c r="Y42" s="68"/>
    </row>
    <row r="43" spans="1:25" s="31" customFormat="1" ht="15">
      <c r="A43" s="3" t="str">
        <f aca="true" t="shared" si="3" ref="A43:A50">A30</f>
        <v>Rate Class</v>
      </c>
      <c r="B43" s="1" t="s">
        <v>9</v>
      </c>
      <c r="C43" s="1" t="s">
        <v>16</v>
      </c>
      <c r="D43" s="1" t="s">
        <v>17</v>
      </c>
      <c r="E43" s="1" t="s">
        <v>18</v>
      </c>
      <c r="F43" s="1" t="s">
        <v>19</v>
      </c>
      <c r="G43" s="1" t="s">
        <v>51</v>
      </c>
      <c r="H43" s="1" t="s">
        <v>52</v>
      </c>
      <c r="I43" s="1" t="s">
        <v>53</v>
      </c>
      <c r="J43" s="1" t="s">
        <v>54</v>
      </c>
      <c r="K43" s="1" t="s">
        <v>55</v>
      </c>
      <c r="L43" s="1" t="s">
        <v>56</v>
      </c>
      <c r="M43" s="1" t="s">
        <v>57</v>
      </c>
      <c r="N43" s="1" t="s">
        <v>58</v>
      </c>
      <c r="O43" s="1" t="s">
        <v>16</v>
      </c>
      <c r="P43" s="1" t="s">
        <v>17</v>
      </c>
      <c r="Q43" s="1" t="s">
        <v>18</v>
      </c>
      <c r="R43" s="1" t="s">
        <v>19</v>
      </c>
      <c r="S43" s="1" t="s">
        <v>51</v>
      </c>
      <c r="T43" s="1" t="s">
        <v>52</v>
      </c>
      <c r="U43" s="1" t="s">
        <v>53</v>
      </c>
      <c r="V43" s="1" t="s">
        <v>54</v>
      </c>
      <c r="W43" s="1" t="s">
        <v>55</v>
      </c>
      <c r="X43" s="1" t="s">
        <v>56</v>
      </c>
      <c r="Y43" s="1" t="s">
        <v>57</v>
      </c>
    </row>
    <row r="44" spans="1:25" ht="15">
      <c r="A44" s="26" t="str">
        <f t="shared" si="3"/>
        <v>Residential</v>
      </c>
      <c r="B44" s="25">
        <f>(B19*($D$8+$F$8)+B31*($E$8+$G$8))</f>
        <v>26111.287935955137</v>
      </c>
      <c r="C44" s="25">
        <f aca="true" t="shared" si="4" ref="C44:Y44">(C19*($D$8+$F$8)+C31*($E$8+$G$8))</f>
        <v>25279.326919020477</v>
      </c>
      <c r="D44" s="25">
        <f t="shared" si="4"/>
        <v>25961.491462963437</v>
      </c>
      <c r="E44" s="25">
        <f t="shared" si="4"/>
        <v>27211.524067728293</v>
      </c>
      <c r="F44" s="25">
        <f t="shared" si="4"/>
        <v>30049.593166704486</v>
      </c>
      <c r="G44" s="25">
        <f t="shared" si="4"/>
        <v>29911.28850025541</v>
      </c>
      <c r="H44" s="25">
        <f t="shared" si="4"/>
        <v>27193.948849838023</v>
      </c>
      <c r="I44" s="25">
        <f t="shared" si="4"/>
        <v>26360.880435573636</v>
      </c>
      <c r="J44" s="25">
        <f t="shared" si="4"/>
        <v>26184.876112775055</v>
      </c>
      <c r="K44" s="25">
        <f t="shared" si="4"/>
        <v>27238.339299794832</v>
      </c>
      <c r="L44" s="25">
        <f t="shared" si="4"/>
        <v>27575.98888100271</v>
      </c>
      <c r="M44" s="25">
        <f t="shared" si="4"/>
        <v>26420.641519410357</v>
      </c>
      <c r="N44" s="25">
        <f t="shared" si="4"/>
        <v>26458.584084812024</v>
      </c>
      <c r="O44" s="25">
        <f t="shared" si="4"/>
        <v>25332.115853819436</v>
      </c>
      <c r="P44" s="25">
        <f t="shared" si="4"/>
        <v>25406.621227948446</v>
      </c>
      <c r="Q44" s="25">
        <f t="shared" si="4"/>
        <v>26392.161278625135</v>
      </c>
      <c r="R44" s="25">
        <f t="shared" si="4"/>
        <v>28641.200708228727</v>
      </c>
      <c r="S44" s="25">
        <f t="shared" si="4"/>
        <v>28575.471020496436</v>
      </c>
      <c r="T44" s="25">
        <f t="shared" si="4"/>
        <v>26479.67276845769</v>
      </c>
      <c r="U44" s="25">
        <f t="shared" si="4"/>
        <v>26179.942916106782</v>
      </c>
      <c r="V44" s="25">
        <f t="shared" si="4"/>
        <v>26415.23649159369</v>
      </c>
      <c r="W44" s="25">
        <f t="shared" si="4"/>
        <v>27609.542948819726</v>
      </c>
      <c r="X44" s="25">
        <f t="shared" si="4"/>
        <v>28121.72795324737</v>
      </c>
      <c r="Y44" s="25">
        <f t="shared" si="4"/>
        <v>27080.15960758851</v>
      </c>
    </row>
    <row r="45" spans="1:25" ht="15">
      <c r="A45" s="26" t="str">
        <f t="shared" si="3"/>
        <v>General Service &lt; 50 kW</v>
      </c>
      <c r="B45" s="25">
        <f>(B20*($D$9+$F$9)+B32*($E$9+$G$9))</f>
        <v>3740.19973512926</v>
      </c>
      <c r="C45" s="25">
        <f aca="true" t="shared" si="5" ref="C45:Y45">(C20*($D$9+$F$9)+C32*($E$9+$G$9))</f>
        <v>3610.652973460652</v>
      </c>
      <c r="D45" s="25">
        <f t="shared" si="5"/>
        <v>3640.359851038834</v>
      </c>
      <c r="E45" s="25">
        <f t="shared" si="5"/>
        <v>3720.24490343097</v>
      </c>
      <c r="F45" s="25">
        <f t="shared" si="5"/>
        <v>3962.6114364293962</v>
      </c>
      <c r="G45" s="25">
        <f t="shared" si="5"/>
        <v>3961.8070897778907</v>
      </c>
      <c r="H45" s="25">
        <f t="shared" si="5"/>
        <v>3749.858527571838</v>
      </c>
      <c r="I45" s="25">
        <f t="shared" si="5"/>
        <v>3660.9749332536176</v>
      </c>
      <c r="J45" s="25">
        <f t="shared" si="5"/>
        <v>3708.5289336659152</v>
      </c>
      <c r="K45" s="25">
        <f t="shared" si="5"/>
        <v>3829.5241582239287</v>
      </c>
      <c r="L45" s="25">
        <f t="shared" si="5"/>
        <v>3941.6442938935606</v>
      </c>
      <c r="M45" s="25">
        <f t="shared" si="5"/>
        <v>3822.756454336176</v>
      </c>
      <c r="N45" s="25">
        <f t="shared" si="5"/>
        <v>3806.7208309430835</v>
      </c>
      <c r="O45" s="25">
        <f t="shared" si="5"/>
        <v>3557.627868859612</v>
      </c>
      <c r="P45" s="25">
        <f t="shared" si="5"/>
        <v>3547.4513271671162</v>
      </c>
      <c r="Q45" s="25">
        <f t="shared" si="5"/>
        <v>3630.924303157306</v>
      </c>
      <c r="R45" s="25">
        <f t="shared" si="5"/>
        <v>3750.722388014334</v>
      </c>
      <c r="S45" s="25">
        <f t="shared" si="5"/>
        <v>3728.667121240561</v>
      </c>
      <c r="T45" s="25">
        <f t="shared" si="5"/>
        <v>3608.68430902831</v>
      </c>
      <c r="U45" s="25">
        <f t="shared" si="5"/>
        <v>3596.140929796654</v>
      </c>
      <c r="V45" s="25">
        <f t="shared" si="5"/>
        <v>3652.447891826343</v>
      </c>
      <c r="W45" s="25">
        <f t="shared" si="5"/>
        <v>3751.154473882023</v>
      </c>
      <c r="X45" s="25">
        <f t="shared" si="5"/>
        <v>3902.3730000565793</v>
      </c>
      <c r="Y45" s="25">
        <f t="shared" si="5"/>
        <v>3784.2128869242206</v>
      </c>
    </row>
    <row r="46" spans="1:25" ht="15">
      <c r="A46" s="26" t="str">
        <f t="shared" si="3"/>
        <v>General Service &gt; 50 kW</v>
      </c>
      <c r="B46" s="25">
        <f>(B21*($D$10+$F$10)+B33*($E$10+$G$10))</f>
        <v>5594.415077311684</v>
      </c>
      <c r="C46" s="25">
        <f aca="true" t="shared" si="6" ref="C46:Y46">(C21*($D$10+$F$10)+C33*($E$10+$G$10))</f>
        <v>5630.696568160727</v>
      </c>
      <c r="D46" s="25">
        <f t="shared" si="6"/>
        <v>5599.467742490515</v>
      </c>
      <c r="E46" s="25">
        <f t="shared" si="6"/>
        <v>5920.16254409634</v>
      </c>
      <c r="F46" s="25">
        <f t="shared" si="6"/>
        <v>5935.539403876963</v>
      </c>
      <c r="G46" s="25">
        <f t="shared" si="6"/>
        <v>5557.750565158696</v>
      </c>
      <c r="H46" s="25">
        <f t="shared" si="6"/>
        <v>5557.661589422523</v>
      </c>
      <c r="I46" s="25">
        <f t="shared" si="6"/>
        <v>5447.595971832053</v>
      </c>
      <c r="J46" s="25">
        <f t="shared" si="6"/>
        <v>5479.886279321923</v>
      </c>
      <c r="K46" s="25">
        <f t="shared" si="6"/>
        <v>5338.287671040258</v>
      </c>
      <c r="L46" s="25">
        <f t="shared" si="6"/>
        <v>4783.209593861389</v>
      </c>
      <c r="M46" s="25">
        <f t="shared" si="6"/>
        <v>4744.808248441879</v>
      </c>
      <c r="N46" s="25">
        <f t="shared" si="6"/>
        <v>4928.079428570825</v>
      </c>
      <c r="O46" s="25">
        <f t="shared" si="6"/>
        <v>4739.745124275554</v>
      </c>
      <c r="P46" s="25">
        <f t="shared" si="6"/>
        <v>4783.812524642462</v>
      </c>
      <c r="Q46" s="25">
        <f t="shared" si="6"/>
        <v>4627.498265203508</v>
      </c>
      <c r="R46" s="25">
        <f t="shared" si="6"/>
        <v>4655.862912793731</v>
      </c>
      <c r="S46" s="25">
        <f t="shared" si="6"/>
        <v>4740.40829243336</v>
      </c>
      <c r="T46" s="25">
        <f t="shared" si="6"/>
        <v>4744.003687555625</v>
      </c>
      <c r="U46" s="25">
        <f t="shared" si="6"/>
        <v>4704.176806329744</v>
      </c>
      <c r="V46" s="25">
        <f t="shared" si="6"/>
        <v>4705.375544329434</v>
      </c>
      <c r="W46" s="25">
        <f t="shared" si="6"/>
        <v>4684.859917469752</v>
      </c>
      <c r="X46" s="25">
        <f t="shared" si="6"/>
        <v>4694.003200731422</v>
      </c>
      <c r="Y46" s="25">
        <f t="shared" si="6"/>
        <v>4630.418892522812</v>
      </c>
    </row>
    <row r="47" spans="1:25" ht="15">
      <c r="A47" s="26" t="str">
        <f t="shared" si="3"/>
        <v>Large Use</v>
      </c>
      <c r="B47" s="25">
        <f>(B22*($D$11+$F$11)+B34*($E$11+$G$11))</f>
        <v>2309.853925505866</v>
      </c>
      <c r="C47" s="25">
        <f aca="true" t="shared" si="7" ref="C47:Y47">(C22*($D$11+$F$11)+C34*($E$11+$G$11))</f>
        <v>1585.6643870762828</v>
      </c>
      <c r="D47" s="25">
        <f t="shared" si="7"/>
        <v>1295.1400674291137</v>
      </c>
      <c r="E47" s="25">
        <f t="shared" si="7"/>
        <v>1243.432396942074</v>
      </c>
      <c r="F47" s="25">
        <f t="shared" si="7"/>
        <v>1277.8776605126714</v>
      </c>
      <c r="G47" s="25">
        <f t="shared" si="7"/>
        <v>1292.4353585113302</v>
      </c>
      <c r="H47" s="25">
        <f t="shared" si="7"/>
        <v>1287.9009935609283</v>
      </c>
      <c r="I47" s="25">
        <f t="shared" si="7"/>
        <v>1296.969723461732</v>
      </c>
      <c r="J47" s="25">
        <f t="shared" si="7"/>
        <v>1290.605702478712</v>
      </c>
      <c r="K47" s="25">
        <f t="shared" si="7"/>
        <v>1296.969723461732</v>
      </c>
      <c r="L47" s="25">
        <f t="shared" si="7"/>
        <v>3249.893156870481</v>
      </c>
      <c r="M47" s="25">
        <f t="shared" si="7"/>
        <v>3222.5676417746377</v>
      </c>
      <c r="N47" s="25">
        <f t="shared" si="7"/>
        <v>3229.6873902493917</v>
      </c>
      <c r="O47" s="25">
        <f t="shared" si="7"/>
        <v>3201.6061476618147</v>
      </c>
      <c r="P47" s="25">
        <f t="shared" si="7"/>
        <v>3218.709454053682</v>
      </c>
      <c r="Q47" s="25">
        <f t="shared" si="7"/>
        <v>3196.992232449125</v>
      </c>
      <c r="R47" s="25">
        <f t="shared" si="7"/>
        <v>3226.505379757881</v>
      </c>
      <c r="S47" s="25">
        <f t="shared" si="7"/>
        <v>3203.3164783010016</v>
      </c>
      <c r="T47" s="25">
        <f t="shared" si="7"/>
        <v>3221.851689414048</v>
      </c>
      <c r="U47" s="25">
        <f t="shared" si="7"/>
        <v>3218.1923773488115</v>
      </c>
      <c r="V47" s="25">
        <f t="shared" si="7"/>
        <v>3217.595750381653</v>
      </c>
      <c r="W47" s="25">
        <f t="shared" si="7"/>
        <v>3191.264613564407</v>
      </c>
      <c r="X47" s="25">
        <f t="shared" si="7"/>
        <v>3263.322434398588</v>
      </c>
      <c r="Y47" s="25">
        <f t="shared" si="7"/>
        <v>3123.1449284647806</v>
      </c>
    </row>
    <row r="48" spans="1:25" ht="15">
      <c r="A48" s="26" t="str">
        <f t="shared" si="3"/>
        <v>Sentinel Lights</v>
      </c>
      <c r="B48" s="25">
        <f>(B23*($D$12+$F$12)+B35*($E$12+$G$12))</f>
        <v>30.15500657785796</v>
      </c>
      <c r="C48" s="25">
        <f aca="true" t="shared" si="8" ref="C48:Y48">(C23*($D$12+$F$12)+C35*($E$12+$G$12))</f>
        <v>28.65073210046976</v>
      </c>
      <c r="D48" s="25">
        <f t="shared" si="8"/>
        <v>29.69063652976517</v>
      </c>
      <c r="E48" s="25">
        <f t="shared" si="8"/>
        <v>30.296570642448863</v>
      </c>
      <c r="F48" s="25">
        <f t="shared" si="8"/>
        <v>30.936724772693072</v>
      </c>
      <c r="G48" s="25">
        <f t="shared" si="8"/>
        <v>30.67872026647251</v>
      </c>
      <c r="H48" s="25">
        <f t="shared" si="8"/>
        <v>30.3980933962402</v>
      </c>
      <c r="I48" s="25">
        <f t="shared" si="8"/>
        <v>30.46792514978709</v>
      </c>
      <c r="J48" s="25">
        <f t="shared" si="8"/>
        <v>30.04302346940807</v>
      </c>
      <c r="K48" s="25">
        <f t="shared" si="8"/>
        <v>30.202816668845472</v>
      </c>
      <c r="L48" s="25">
        <f t="shared" si="8"/>
        <v>30.249816571774296</v>
      </c>
      <c r="M48" s="25">
        <f t="shared" si="8"/>
        <v>29.169879418960697</v>
      </c>
      <c r="N48" s="25">
        <f t="shared" si="8"/>
        <v>30.166704681069206</v>
      </c>
      <c r="O48" s="25">
        <f t="shared" si="8"/>
        <v>29.713468380383233</v>
      </c>
      <c r="P48" s="25">
        <f t="shared" si="8"/>
        <v>29.388471074200634</v>
      </c>
      <c r="Q48" s="25">
        <f t="shared" si="8"/>
        <v>29.693593107575246</v>
      </c>
      <c r="R48" s="25">
        <f t="shared" si="8"/>
        <v>30.171380088136658</v>
      </c>
      <c r="S48" s="25">
        <f t="shared" si="8"/>
        <v>30.227549076960656</v>
      </c>
      <c r="T48" s="25">
        <f t="shared" si="8"/>
        <v>29.65965526791694</v>
      </c>
      <c r="U48" s="25">
        <f t="shared" si="8"/>
        <v>29.897175212595766</v>
      </c>
      <c r="V48" s="25">
        <f t="shared" si="8"/>
        <v>29.485617773389478</v>
      </c>
      <c r="W48" s="25">
        <f t="shared" si="8"/>
        <v>29.91937001611351</v>
      </c>
      <c r="X48" s="25">
        <f t="shared" si="8"/>
        <v>29.486008988235533</v>
      </c>
      <c r="Y48" s="25">
        <f t="shared" si="8"/>
        <v>29.199314992509912</v>
      </c>
    </row>
    <row r="49" spans="1:25" ht="15">
      <c r="A49" s="26" t="str">
        <f t="shared" si="3"/>
        <v>Street Lights</v>
      </c>
      <c r="B49" s="25">
        <f>(B24*($D$13+$F$13)+B36*($E$13+$G$13))</f>
        <v>130.0100897434281</v>
      </c>
      <c r="C49" s="25">
        <f aca="true" t="shared" si="9" ref="C49:Y49">(C24*($D$13+$F$13)+C36*($E$13+$G$13))</f>
        <v>129.9972423288974</v>
      </c>
      <c r="D49" s="25">
        <f t="shared" si="9"/>
        <v>129.9972423288974</v>
      </c>
      <c r="E49" s="25">
        <f t="shared" si="9"/>
        <v>130.21804917217645</v>
      </c>
      <c r="F49" s="25">
        <f t="shared" si="9"/>
        <v>130.21804917217645</v>
      </c>
      <c r="G49" s="25">
        <f t="shared" si="9"/>
        <v>130.21804917217645</v>
      </c>
      <c r="H49" s="25">
        <f t="shared" si="9"/>
        <v>130.23089658670713</v>
      </c>
      <c r="I49" s="25">
        <f t="shared" si="9"/>
        <v>130.67171864141142</v>
      </c>
      <c r="J49" s="25">
        <f t="shared" si="9"/>
        <v>130.87566810949932</v>
      </c>
      <c r="K49" s="25">
        <f t="shared" si="9"/>
        <v>131.15670206477145</v>
      </c>
      <c r="L49" s="25">
        <f t="shared" si="9"/>
        <v>131.15670206477145</v>
      </c>
      <c r="M49" s="25">
        <f t="shared" si="9"/>
        <v>131.15670206477145</v>
      </c>
      <c r="N49" s="25">
        <f t="shared" si="9"/>
        <v>131.18239689383284</v>
      </c>
      <c r="O49" s="25">
        <f t="shared" si="9"/>
        <v>131.16954947930216</v>
      </c>
      <c r="P49" s="25">
        <f t="shared" si="9"/>
        <v>131.35503240779568</v>
      </c>
      <c r="Q49" s="25">
        <f t="shared" si="9"/>
        <v>131.4192694804492</v>
      </c>
      <c r="R49" s="25">
        <f t="shared" si="9"/>
        <v>131.4192694804492</v>
      </c>
      <c r="S49" s="25">
        <f t="shared" si="9"/>
        <v>131.36226069726268</v>
      </c>
      <c r="T49" s="25">
        <f t="shared" si="9"/>
        <v>131.2980236246092</v>
      </c>
      <c r="U49" s="25">
        <f t="shared" si="9"/>
        <v>131.24101484142267</v>
      </c>
      <c r="V49" s="25">
        <f t="shared" si="9"/>
        <v>131.342184993265</v>
      </c>
      <c r="W49" s="25">
        <f t="shared" si="9"/>
        <v>131.4064220659185</v>
      </c>
      <c r="X49" s="25">
        <f t="shared" si="9"/>
        <v>131.4192694804492</v>
      </c>
      <c r="Y49" s="25">
        <f t="shared" si="9"/>
        <v>131.4192694804492</v>
      </c>
    </row>
    <row r="50" spans="1:25" ht="15">
      <c r="A50" s="27" t="str">
        <f t="shared" si="3"/>
        <v>Unmetered Loads</v>
      </c>
      <c r="B50" s="28">
        <f>(B25*($D$14+$F$14)+B37*($E$14+$G$14))</f>
        <v>246.22097266376394</v>
      </c>
      <c r="C50" s="28">
        <f aca="true" t="shared" si="10" ref="C50:Y50">(C25*($D$14+$F$14)+C37*($E$14+$G$14))</f>
        <v>243.99921341324406</v>
      </c>
      <c r="D50" s="28">
        <f t="shared" si="10"/>
        <v>253.75201598489798</v>
      </c>
      <c r="E50" s="28">
        <f t="shared" si="10"/>
        <v>270.2230800208649</v>
      </c>
      <c r="F50" s="28">
        <f t="shared" si="10"/>
        <v>271.5362761237102</v>
      </c>
      <c r="G50" s="28">
        <f t="shared" si="10"/>
        <v>271.53655841587954</v>
      </c>
      <c r="H50" s="28">
        <f t="shared" si="10"/>
        <v>270.1926930089884</v>
      </c>
      <c r="I50" s="28">
        <f t="shared" si="10"/>
        <v>271.36543522301076</v>
      </c>
      <c r="J50" s="28">
        <f t="shared" si="10"/>
        <v>270.03254054056526</v>
      </c>
      <c r="K50" s="28">
        <f t="shared" si="10"/>
        <v>271.33828490354205</v>
      </c>
      <c r="L50" s="28">
        <f t="shared" si="10"/>
        <v>271.33895389731333</v>
      </c>
      <c r="M50" s="28">
        <f t="shared" si="10"/>
        <v>267.420297746488</v>
      </c>
      <c r="N50" s="28">
        <f t="shared" si="10"/>
        <v>271.33844731821483</v>
      </c>
      <c r="O50" s="28">
        <f t="shared" si="10"/>
        <v>270.0326101468536</v>
      </c>
      <c r="P50" s="28">
        <f t="shared" si="10"/>
        <v>271.2900477457222</v>
      </c>
      <c r="Q50" s="28">
        <f t="shared" si="10"/>
        <v>269.8272213250413</v>
      </c>
      <c r="R50" s="28">
        <f t="shared" si="10"/>
        <v>271.0892490719243</v>
      </c>
      <c r="S50" s="28">
        <f t="shared" si="10"/>
        <v>271.01142150752776</v>
      </c>
      <c r="T50" s="28">
        <f t="shared" si="10"/>
        <v>269.71561537571955</v>
      </c>
      <c r="U50" s="28">
        <f t="shared" si="10"/>
        <v>270.7825057602564</v>
      </c>
      <c r="V50" s="28">
        <f t="shared" si="10"/>
        <v>269.03002050467916</v>
      </c>
      <c r="W50" s="28">
        <f t="shared" si="10"/>
        <v>270.106102786293</v>
      </c>
      <c r="X50" s="28">
        <f t="shared" si="10"/>
        <v>269.75756089847664</v>
      </c>
      <c r="Y50" s="28">
        <f t="shared" si="10"/>
        <v>267.4763888138423</v>
      </c>
    </row>
    <row r="51" spans="1:27" ht="15">
      <c r="A51" t="s">
        <v>13</v>
      </c>
      <c r="B51" s="25">
        <f>SUM(B44:B50)</f>
        <v>38162.142742887</v>
      </c>
      <c r="C51" s="25">
        <f aca="true" t="shared" si="11" ref="C51:Y51">SUM(C44:C50)</f>
        <v>36508.98803556075</v>
      </c>
      <c r="D51" s="25">
        <f t="shared" si="11"/>
        <v>36909.89901876546</v>
      </c>
      <c r="E51" s="25">
        <f t="shared" si="11"/>
        <v>38526.10161203316</v>
      </c>
      <c r="F51" s="25">
        <f t="shared" si="11"/>
        <v>41658.31271759209</v>
      </c>
      <c r="G51" s="25">
        <f t="shared" si="11"/>
        <v>41155.71484155785</v>
      </c>
      <c r="H51" s="25">
        <f t="shared" si="11"/>
        <v>38220.191643385246</v>
      </c>
      <c r="I51" s="25">
        <f t="shared" si="11"/>
        <v>37198.92614313524</v>
      </c>
      <c r="J51" s="25">
        <f t="shared" si="11"/>
        <v>37094.84826036108</v>
      </c>
      <c r="K51" s="25">
        <f t="shared" si="11"/>
        <v>38135.81865615791</v>
      </c>
      <c r="L51" s="25">
        <f t="shared" si="11"/>
        <v>39983.481398162</v>
      </c>
      <c r="M51" s="25">
        <f t="shared" si="11"/>
        <v>38638.520743193265</v>
      </c>
      <c r="N51" s="25">
        <f t="shared" si="11"/>
        <v>38855.75928346844</v>
      </c>
      <c r="O51" s="25">
        <f t="shared" si="11"/>
        <v>37262.010622622955</v>
      </c>
      <c r="P51" s="25">
        <f t="shared" si="11"/>
        <v>37388.62808503942</v>
      </c>
      <c r="Q51" s="25">
        <f t="shared" si="11"/>
        <v>38278.51616334815</v>
      </c>
      <c r="R51" s="25">
        <f t="shared" si="11"/>
        <v>40706.97128743518</v>
      </c>
      <c r="S51" s="25">
        <f t="shared" si="11"/>
        <v>40680.46414375311</v>
      </c>
      <c r="T51" s="25">
        <f t="shared" si="11"/>
        <v>38484.885748723915</v>
      </c>
      <c r="U51" s="25">
        <f t="shared" si="11"/>
        <v>38130.37372539625</v>
      </c>
      <c r="V51" s="25">
        <f t="shared" si="11"/>
        <v>38420.513501402456</v>
      </c>
      <c r="W51" s="25">
        <f t="shared" si="11"/>
        <v>39668.25384860424</v>
      </c>
      <c r="X51" s="25">
        <f t="shared" si="11"/>
        <v>40412.08942780112</v>
      </c>
      <c r="Y51" s="25">
        <f t="shared" si="11"/>
        <v>39046.031288787126</v>
      </c>
      <c r="AA51" s="35"/>
    </row>
    <row r="52" spans="2:11" ht="12.7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2.7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ht="12.75"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2:11" ht="12.75"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2:11" ht="12.7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2:11" ht="12.75"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2:11" ht="12.7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2.75"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2.75"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2.7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2.7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2.7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2.7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2.7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2.7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2.7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2.7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2.75"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2.75"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2.75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1" ht="12.75"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2.75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2.75"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2.75"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2.75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2.75"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2.75"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2.75"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2.75"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2.7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2.7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2.7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2.7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2.7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2.7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2.7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2.7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ht="12.7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ht="12.7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2.7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2.7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2.7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2.7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2:11" ht="12.75"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2:11" ht="12.7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12.7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2:11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2:11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2:11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2:11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2:11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2:11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2:11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2:11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2:11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2:11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2:11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2:11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2:11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2:11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2:11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2:11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2:11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2:11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2:11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2:11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2:11" ht="12.75"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2:11" ht="12.75"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2:11" ht="12.75"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2:11" ht="12.75"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2:11" ht="12.75"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2:11" ht="12.75"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2:11" ht="12.75"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2:11" ht="12.75"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2:11" ht="12.75"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2:11" ht="12.75"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2:11" ht="12.75"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2:11" ht="12.75"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2:11" ht="12.75"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2:11" ht="12.75"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2:11" ht="12.75"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2:11" ht="12.75"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2:11" ht="12.75"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2:11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2:11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2:11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2:11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2:11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2:11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2:11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2:11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2:11" ht="12.75"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2:11" ht="12.75"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2:11" ht="12.75"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2:11" ht="12.75"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2:11" ht="12.75"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2:11" ht="12.75"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2:11" ht="12.75"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2:11" ht="12.75"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2:11" ht="12.75"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2:11" ht="12.75"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2:11" ht="12.75"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2:11" ht="12.75"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2:11" ht="12.75"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2:11" ht="12.75"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2:11" ht="12.75"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2:11" ht="12.75"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2:11" ht="12.75"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2:11" ht="12.75"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2:11" ht="12.75"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2:11" ht="12.75"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2:11" ht="12.75"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2:11" ht="12.75"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2:11" ht="12.75"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2:11" ht="12.75"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2:11" ht="12.75"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2:11" ht="12.75"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2:11" ht="12.75"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2:11" ht="12.75"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2:11" ht="12.75"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2:11" ht="12.75"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2:11" ht="12.75"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2:11" ht="12.75"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2:11" ht="12.75"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2:11" ht="12.75"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2:11" ht="12.75"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2:11" ht="12.75"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2:11" ht="12.75"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2:11" ht="12.75"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2:11" ht="12.75"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2:11" ht="12.75"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2:11" ht="12.75"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2:11" ht="12.75"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2:11" ht="12.75"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2:11" ht="12.75"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2:11" ht="12.75"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2:11" ht="12.75"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2:11" ht="12.75"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2:11" ht="12.75"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2:11" ht="12.75"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2:11" ht="12.75"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2:11" ht="12.75"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2:11" ht="12.75"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2:11" ht="12.75"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2:11" ht="12.75"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2:11" ht="12.75"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2:11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2:11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2:11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2:11" ht="12.75"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2:11" ht="12.75"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2:11" ht="12.75"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2:11" ht="12.75"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2:11" ht="12.75"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2:11" ht="12.75"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2:11" ht="12.75"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2:11" ht="12.75"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2:11" ht="12.75"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2:11" ht="12.75"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2:11" ht="12.75"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2:11" ht="12.75"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2:11" ht="12.75"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2:11" ht="12.75"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2:11" ht="12.75"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2:11" ht="12.75"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2:11" ht="12.75"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2:11" ht="12.75"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2:11" ht="12.75"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2:11" ht="12.75"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2:11" ht="12.75"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2:11" ht="12.75"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2:11" ht="12.75"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2:11" ht="12.75"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2:11" ht="12.75"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2:11" ht="12.75"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2:11" ht="12.75"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2:11" ht="12.75"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2:11" ht="12.75"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2:11" ht="12.75"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2:11" ht="12.75"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2:11" ht="12.75"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2:11" ht="12.75">
      <c r="B416" s="30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2:11" ht="12.75"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2:11" ht="12.75">
      <c r="B418" s="30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2:11" ht="12.75">
      <c r="B419" s="30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2:11" ht="12.75">
      <c r="B420" s="30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2:11" ht="12.75">
      <c r="B421" s="30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2:11" ht="12.75">
      <c r="B422" s="30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2:11" ht="12.75">
      <c r="B423" s="30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2:11" ht="12.75"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2:11" ht="12.75"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2:11" ht="12.75"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2:11" ht="12.75">
      <c r="B427" s="30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2:11" ht="12.75">
      <c r="B428" s="30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2:11" ht="12.75">
      <c r="B429" s="30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2:11" ht="12.75">
      <c r="B430" s="30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2:11" ht="12.75">
      <c r="B431" s="30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2:11" ht="12.75">
      <c r="B432" s="30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2:11" ht="12.75">
      <c r="B433" s="30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2:11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2:11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2:11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2:11" ht="12.75">
      <c r="B437" s="30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2:11" ht="12.75">
      <c r="B438" s="30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2:11" ht="12.75">
      <c r="B439" s="30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2:11" ht="12.75">
      <c r="B440" s="30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2:11" ht="12.75">
      <c r="B441" s="30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2:11" ht="12.75">
      <c r="B442" s="30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2:11" ht="12.75">
      <c r="B443" s="30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2:11" ht="12.75">
      <c r="B444" s="30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2:11" ht="12.75">
      <c r="B445" s="30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2:11" ht="12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2:11" ht="12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2:11" ht="12.75">
      <c r="B448" s="30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2:11" ht="12.75">
      <c r="B449" s="30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2:11" ht="12.75">
      <c r="B450" s="30"/>
      <c r="C450" s="30"/>
      <c r="D450" s="30"/>
      <c r="E450" s="30"/>
      <c r="F450" s="30"/>
      <c r="G450" s="30"/>
      <c r="H450" s="30"/>
      <c r="I450" s="30"/>
      <c r="J450" s="30"/>
      <c r="K450" s="30"/>
    </row>
  </sheetData>
  <sheetProtection/>
  <mergeCells count="12">
    <mergeCell ref="L17:W17"/>
    <mergeCell ref="L29:W29"/>
    <mergeCell ref="X29:Y29"/>
    <mergeCell ref="L42:W42"/>
    <mergeCell ref="X42:Y42"/>
    <mergeCell ref="X17:Y17"/>
    <mergeCell ref="B42:K42"/>
    <mergeCell ref="F6:G6"/>
    <mergeCell ref="B6:C6"/>
    <mergeCell ref="D6:E6"/>
    <mergeCell ref="B17:K17"/>
    <mergeCell ref="B29:K29"/>
  </mergeCells>
  <printOptions/>
  <pageMargins left="0.75" right="0.75" top="1" bottom="1" header="0.5" footer="0.5"/>
  <pageSetup fitToHeight="2" horizontalDpi="600" verticalDpi="600" orientation="landscape" scale="5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26"/>
  <sheetViews>
    <sheetView zoomScale="130" zoomScaleNormal="130" zoomScalePageLayoutView="0" workbookViewId="0" topLeftCell="A14">
      <selection activeCell="M39" sqref="B39:M39"/>
    </sheetView>
  </sheetViews>
  <sheetFormatPr defaultColWidth="21.28125" defaultRowHeight="15"/>
  <cols>
    <col min="1" max="1" width="34.421875" style="29" customWidth="1"/>
    <col min="2" max="2" width="13.57421875" style="29" customWidth="1"/>
    <col min="3" max="3" width="18.00390625" style="29" bestFit="1" customWidth="1"/>
    <col min="4" max="4" width="13.8515625" style="29" customWidth="1"/>
    <col min="5" max="5" width="18.140625" style="29" bestFit="1" customWidth="1"/>
    <col min="6" max="6" width="19.28125" style="29" bestFit="1" customWidth="1"/>
    <col min="7" max="7" width="22.421875" style="29" bestFit="1" customWidth="1"/>
    <col min="8" max="8" width="20.57421875" style="29" bestFit="1" customWidth="1"/>
    <col min="9" max="9" width="23.140625" style="29" bestFit="1" customWidth="1"/>
    <col min="10" max="10" width="19.28125" style="29" bestFit="1" customWidth="1"/>
    <col min="11" max="11" width="15.28125" style="29" customWidth="1"/>
    <col min="12" max="13" width="12.140625" style="29" bestFit="1" customWidth="1"/>
    <col min="14" max="254" width="9.140625" style="29" customWidth="1"/>
    <col min="255" max="16384" width="21.28125" style="29" customWidth="1"/>
  </cols>
  <sheetData>
    <row r="1" spans="1:13" ht="21">
      <c r="A1" s="24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2" t="s">
        <v>39</v>
      </c>
      <c r="B3" s="33" t="s">
        <v>35</v>
      </c>
      <c r="C3"/>
      <c r="D3"/>
      <c r="E3"/>
      <c r="F3"/>
      <c r="G3"/>
      <c r="H3"/>
      <c r="I3"/>
      <c r="J3"/>
      <c r="K3"/>
      <c r="L3"/>
      <c r="M3"/>
    </row>
    <row r="4" spans="1:13" ht="15">
      <c r="A4" s="2" t="s">
        <v>67</v>
      </c>
      <c r="B4" s="33" t="s">
        <v>36</v>
      </c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s="2"/>
      <c r="B6" s="66" t="s">
        <v>41</v>
      </c>
      <c r="C6" s="66"/>
      <c r="D6" s="66" t="s">
        <v>44</v>
      </c>
      <c r="E6" s="66"/>
      <c r="F6"/>
      <c r="G6"/>
      <c r="H6"/>
      <c r="I6"/>
      <c r="J6"/>
      <c r="K6"/>
      <c r="L6"/>
      <c r="M6"/>
    </row>
    <row r="7" spans="1:13" ht="1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  <c r="F7"/>
      <c r="G7"/>
      <c r="H7"/>
      <c r="I7"/>
      <c r="J7"/>
      <c r="K7"/>
      <c r="L7"/>
      <c r="M7"/>
    </row>
    <row r="8" spans="1:13" ht="15">
      <c r="A8" t="s">
        <v>45</v>
      </c>
      <c r="B8" s="8">
        <f>'[2]10. 2004 Rate Schedule '!$F$10</f>
        <v>9.926230925202065</v>
      </c>
      <c r="C8" s="23">
        <f>'[2]10. 2004 Rate Schedule '!$F$11</f>
        <v>0.009730393055206467</v>
      </c>
      <c r="D8" s="8">
        <v>0</v>
      </c>
      <c r="E8" s="56">
        <f>'[2]7. 2002 Data &amp; 2004 PILs'!$B$48</f>
        <v>0.002149285145156183</v>
      </c>
      <c r="F8"/>
      <c r="G8"/>
      <c r="H8"/>
      <c r="I8"/>
      <c r="J8"/>
      <c r="K8"/>
      <c r="L8"/>
      <c r="M8"/>
    </row>
    <row r="9" spans="1:13" ht="15">
      <c r="A9" t="s">
        <v>46</v>
      </c>
      <c r="B9" s="8">
        <f>'[2]10. 2004 Rate Schedule '!$F$22</f>
        <v>14.72033279539349</v>
      </c>
      <c r="C9" s="23">
        <f>'[2]10. 2004 Rate Schedule '!$F$23</f>
        <v>0.005702130337154854</v>
      </c>
      <c r="D9" s="8">
        <v>0</v>
      </c>
      <c r="E9" s="56">
        <f>'[2]7. 2002 Data &amp; 2004 PILs'!$B$66</f>
        <v>0.001102395489926897</v>
      </c>
      <c r="F9"/>
      <c r="G9"/>
      <c r="H9"/>
      <c r="I9"/>
      <c r="J9"/>
      <c r="K9"/>
      <c r="L9"/>
      <c r="M9"/>
    </row>
    <row r="10" spans="1:13" ht="15">
      <c r="A10" t="s">
        <v>47</v>
      </c>
      <c r="B10" s="8">
        <f>'[2]10. 2004 Rate Schedule '!$F$28</f>
        <v>146.45</v>
      </c>
      <c r="C10" s="23">
        <f>'[2]10. 2004 Rate Schedule '!$F$29</f>
        <v>1.1234794727885369</v>
      </c>
      <c r="D10" s="8">
        <v>0</v>
      </c>
      <c r="E10" s="56">
        <f>'[2]7. 2002 Data &amp; 2004 PILs'!$B$84</f>
        <v>0.11763328043871306</v>
      </c>
      <c r="F10"/>
      <c r="G10"/>
      <c r="H10"/>
      <c r="I10"/>
      <c r="J10"/>
      <c r="K10"/>
      <c r="L10"/>
      <c r="M10"/>
    </row>
    <row r="11" spans="1:13" ht="15">
      <c r="A11" t="s">
        <v>105</v>
      </c>
      <c r="B11" s="8">
        <f>'[2]10. 2004 Rate Schedule '!$F$46</f>
        <v>8162.752110217142</v>
      </c>
      <c r="C11" s="49">
        <f>'[2]10. 2004 Rate Schedule '!$F$47</f>
        <v>0.9662634546025786</v>
      </c>
      <c r="D11" s="8">
        <v>0</v>
      </c>
      <c r="E11" s="56">
        <f>'[2]7. 2002 Data &amp; 2004 PILs'!$B$138</f>
        <v>0.10777343126317812</v>
      </c>
      <c r="F11"/>
      <c r="G11"/>
      <c r="H11"/>
      <c r="I11"/>
      <c r="J11"/>
      <c r="K11"/>
      <c r="L11"/>
      <c r="M11"/>
    </row>
    <row r="12" spans="1:13" ht="15">
      <c r="A12" t="s">
        <v>48</v>
      </c>
      <c r="B12" s="8">
        <f>'[2]10. 2004 Rate Schedule '!$F$63</f>
        <v>0.28228441129043574</v>
      </c>
      <c r="C12" s="23">
        <f>'[2]10. 2004 Rate Schedule '!$F$64</f>
        <v>1.4235144815265268</v>
      </c>
      <c r="D12" s="8">
        <v>0</v>
      </c>
      <c r="E12" s="56">
        <f>'[2]7. 2002 Data &amp; 2004 PILs'!$B$156</f>
        <v>0.12416592359259801</v>
      </c>
      <c r="F12"/>
      <c r="G12"/>
      <c r="H12"/>
      <c r="I12"/>
      <c r="J12"/>
      <c r="K12"/>
      <c r="L12"/>
      <c r="M12"/>
    </row>
    <row r="13" spans="1:13" ht="15">
      <c r="A13" t="s">
        <v>49</v>
      </c>
      <c r="B13" s="8">
        <f>'[2]10. 2004 Rate Schedule '!$F$81</f>
        <v>0.14133747698838323</v>
      </c>
      <c r="C13" s="23">
        <f>'[2]10. 2004 Rate Schedule '!$F$82</f>
        <v>1.009847672651065</v>
      </c>
      <c r="D13" s="8">
        <v>0</v>
      </c>
      <c r="E13" s="56">
        <f>'[2]7. 2002 Data &amp; 2004 PILs'!$B$174</f>
        <v>0.1290415661347677</v>
      </c>
      <c r="F13"/>
      <c r="G13"/>
      <c r="H13"/>
      <c r="I13"/>
      <c r="J13"/>
      <c r="K13"/>
      <c r="L13"/>
      <c r="M13"/>
    </row>
    <row r="14" spans="1:13" ht="15">
      <c r="A14" t="s">
        <v>50</v>
      </c>
      <c r="B14" s="8">
        <f>B9</f>
        <v>14.72033279539349</v>
      </c>
      <c r="C14" s="23">
        <f>C9</f>
        <v>0.005702130337154854</v>
      </c>
      <c r="D14" s="8">
        <f>D9</f>
        <v>0</v>
      </c>
      <c r="E14" s="56">
        <f>E9</f>
        <v>0.001102395489926897</v>
      </c>
      <c r="F14"/>
      <c r="G14"/>
      <c r="H14"/>
      <c r="I14"/>
      <c r="J14"/>
      <c r="K14"/>
      <c r="L14"/>
      <c r="M14"/>
    </row>
    <row r="15" spans="1:13" ht="1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1">
      <c r="A16" s="24" t="s">
        <v>68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s="31" customFormat="1" ht="18.75">
      <c r="A17" s="1"/>
      <c r="B17" s="65">
        <v>2004</v>
      </c>
      <c r="C17" s="65"/>
      <c r="D17" s="65"/>
      <c r="E17" s="65"/>
      <c r="F17" s="65"/>
      <c r="G17" s="65"/>
      <c r="H17" s="65"/>
      <c r="I17" s="65"/>
      <c r="J17" s="65"/>
      <c r="K17" s="65"/>
      <c r="L17" s="67">
        <v>2005</v>
      </c>
      <c r="M17" s="67"/>
    </row>
    <row r="18" spans="1:13" s="31" customFormat="1" ht="15">
      <c r="A18" s="3" t="str">
        <f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</row>
    <row r="19" spans="1:13" ht="15">
      <c r="A19" t="str">
        <f>A8</f>
        <v>Residential</v>
      </c>
      <c r="B19" s="25">
        <v>12881425.6</v>
      </c>
      <c r="C19" s="25">
        <v>11549614.22</v>
      </c>
      <c r="D19" s="25">
        <v>11869373.29</v>
      </c>
      <c r="E19" s="25">
        <v>12373681.9</v>
      </c>
      <c r="F19" s="25">
        <v>14491159.54</v>
      </c>
      <c r="G19" s="25">
        <v>14485566.96</v>
      </c>
      <c r="H19" s="25">
        <v>12883196.28</v>
      </c>
      <c r="I19" s="25">
        <v>12619796.99</v>
      </c>
      <c r="J19" s="25">
        <v>12645961.84</v>
      </c>
      <c r="K19" s="25">
        <v>14328958.86</v>
      </c>
      <c r="L19" s="25">
        <v>14710528.78</v>
      </c>
      <c r="M19" s="25">
        <v>12933408.07</v>
      </c>
    </row>
    <row r="20" spans="1:13" ht="15">
      <c r="A20" t="str">
        <f aca="true" t="shared" si="0" ref="A20:A25">A9</f>
        <v>General Service &lt; 50 kW</v>
      </c>
      <c r="B20" s="25">
        <v>4278737.36</v>
      </c>
      <c r="C20" s="25">
        <v>4001586.31</v>
      </c>
      <c r="D20" s="25">
        <v>4008688.29</v>
      </c>
      <c r="E20" s="25">
        <v>3968417.26</v>
      </c>
      <c r="F20" s="25">
        <v>4256390</v>
      </c>
      <c r="G20" s="25">
        <v>4277619.88</v>
      </c>
      <c r="H20" s="25">
        <v>4054911.9</v>
      </c>
      <c r="I20" s="25">
        <v>4074836.52</v>
      </c>
      <c r="J20" s="25">
        <v>4054019.93</v>
      </c>
      <c r="K20" s="25">
        <v>4466953.89</v>
      </c>
      <c r="L20" s="25">
        <v>4719857.7</v>
      </c>
      <c r="M20" s="25">
        <v>4298470.71</v>
      </c>
    </row>
    <row r="21" spans="1:13" ht="15">
      <c r="A21" t="str">
        <f t="shared" si="0"/>
        <v>General Service &gt; 50 kW</v>
      </c>
      <c r="B21" s="25">
        <v>35158</v>
      </c>
      <c r="C21" s="25">
        <v>33846.4</v>
      </c>
      <c r="D21" s="25">
        <v>34406.72</v>
      </c>
      <c r="E21" s="25">
        <v>34291.68</v>
      </c>
      <c r="F21" s="25">
        <v>34672.37</v>
      </c>
      <c r="G21" s="25">
        <v>34447.66</v>
      </c>
      <c r="H21" s="25">
        <v>34595.13</v>
      </c>
      <c r="I21" s="25">
        <v>36919.09</v>
      </c>
      <c r="J21" s="25">
        <v>36055.16</v>
      </c>
      <c r="K21" s="25">
        <v>35534.71</v>
      </c>
      <c r="L21" s="25">
        <v>34874.4</v>
      </c>
      <c r="M21" s="25">
        <v>34068.43</v>
      </c>
    </row>
    <row r="22" spans="1:13" ht="15">
      <c r="A22" t="str">
        <f t="shared" si="0"/>
        <v>Large Use</v>
      </c>
      <c r="B22" s="25">
        <v>24055</v>
      </c>
      <c r="C22" s="25">
        <v>24024</v>
      </c>
      <c r="D22" s="25">
        <v>23561</v>
      </c>
      <c r="E22" s="25">
        <v>23958</v>
      </c>
      <c r="F22" s="25">
        <v>23889</v>
      </c>
      <c r="G22" s="25">
        <v>24284</v>
      </c>
      <c r="H22" s="25">
        <v>23947</v>
      </c>
      <c r="I22" s="25">
        <v>23799</v>
      </c>
      <c r="J22" s="25">
        <v>23855</v>
      </c>
      <c r="K22" s="25">
        <v>24710</v>
      </c>
      <c r="L22" s="25">
        <v>24985</v>
      </c>
      <c r="M22" s="25">
        <v>24211</v>
      </c>
    </row>
    <row r="23" spans="1:13" ht="15">
      <c r="A23" t="str">
        <f t="shared" si="0"/>
        <v>Sentinel Lights</v>
      </c>
      <c r="B23" s="25">
        <v>237.93</v>
      </c>
      <c r="C23" s="32">
        <v>238.75</v>
      </c>
      <c r="D23" s="32">
        <v>241.9</v>
      </c>
      <c r="E23" s="32">
        <v>239.09</v>
      </c>
      <c r="F23" s="32">
        <v>241.54</v>
      </c>
      <c r="G23" s="32">
        <v>239.11</v>
      </c>
      <c r="H23" s="32">
        <v>232.38</v>
      </c>
      <c r="I23" s="32">
        <v>238.92</v>
      </c>
      <c r="J23" s="32">
        <v>230.99</v>
      </c>
      <c r="K23" s="32">
        <v>238.97</v>
      </c>
      <c r="L23" s="25">
        <v>233.28</v>
      </c>
      <c r="M23" s="25">
        <v>246.3</v>
      </c>
    </row>
    <row r="24" spans="1:13" ht="15">
      <c r="A24" t="str">
        <f t="shared" si="0"/>
        <v>Street Lights</v>
      </c>
      <c r="B24" s="25">
        <v>1082</v>
      </c>
      <c r="C24" s="25">
        <v>1082</v>
      </c>
      <c r="D24" s="25">
        <v>1082</v>
      </c>
      <c r="E24" s="25">
        <v>1082</v>
      </c>
      <c r="F24" s="25">
        <v>1082</v>
      </c>
      <c r="G24" s="25">
        <v>1083</v>
      </c>
      <c r="H24" s="25">
        <v>1083</v>
      </c>
      <c r="I24" s="25">
        <v>1083</v>
      </c>
      <c r="J24" s="25">
        <v>1083</v>
      </c>
      <c r="K24" s="25">
        <v>1085</v>
      </c>
      <c r="L24" s="25">
        <v>1086</v>
      </c>
      <c r="M24" s="25">
        <v>1086</v>
      </c>
    </row>
    <row r="25" spans="1:13" ht="15">
      <c r="A25" t="str">
        <f t="shared" si="0"/>
        <v>Unmetered Loads</v>
      </c>
      <c r="B25" s="25">
        <v>101820.51</v>
      </c>
      <c r="C25" s="25">
        <v>98856.78</v>
      </c>
      <c r="D25" s="25">
        <v>101921.01</v>
      </c>
      <c r="E25" s="25">
        <v>97445.19</v>
      </c>
      <c r="F25" s="25">
        <v>101910.42</v>
      </c>
      <c r="G25" s="25">
        <v>99495.34</v>
      </c>
      <c r="H25" s="25">
        <v>97345.85</v>
      </c>
      <c r="I25" s="25">
        <v>102175.52</v>
      </c>
      <c r="J25" s="25">
        <v>97610.57</v>
      </c>
      <c r="K25" s="25">
        <v>102309.37</v>
      </c>
      <c r="L25" s="25">
        <v>99902.15</v>
      </c>
      <c r="M25" s="25">
        <v>92659.88</v>
      </c>
    </row>
    <row r="26" spans="1:13" ht="1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1">
      <c r="A28" s="24" t="s">
        <v>60</v>
      </c>
      <c r="B28"/>
      <c r="C28"/>
      <c r="D28"/>
      <c r="E28"/>
      <c r="F28"/>
      <c r="G28"/>
      <c r="H28"/>
      <c r="I28"/>
      <c r="J28"/>
      <c r="K28"/>
      <c r="L28"/>
      <c r="M28"/>
    </row>
    <row r="29" spans="1:13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8.75">
      <c r="A30"/>
      <c r="B30" s="65">
        <v>2004</v>
      </c>
      <c r="C30" s="65"/>
      <c r="D30" s="65"/>
      <c r="E30" s="65"/>
      <c r="F30" s="65"/>
      <c r="G30" s="65"/>
      <c r="H30" s="65"/>
      <c r="I30" s="65"/>
      <c r="J30" s="65"/>
      <c r="K30" s="65"/>
      <c r="L30" s="67">
        <v>2005</v>
      </c>
      <c r="M30" s="67"/>
    </row>
    <row r="31" spans="1:13" s="31" customFormat="1" ht="15">
      <c r="A31" s="3" t="str">
        <f>A18</f>
        <v>Rate Class</v>
      </c>
      <c r="B31" s="1" t="s">
        <v>9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51</v>
      </c>
      <c r="H31" s="1" t="s">
        <v>52</v>
      </c>
      <c r="I31" s="1" t="s">
        <v>53</v>
      </c>
      <c r="J31" s="1" t="s">
        <v>54</v>
      </c>
      <c r="K31" s="1" t="s">
        <v>55</v>
      </c>
      <c r="L31" s="1" t="s">
        <v>56</v>
      </c>
      <c r="M31" s="1" t="s">
        <v>57</v>
      </c>
    </row>
    <row r="32" spans="1:13" ht="15">
      <c r="A32" s="50" t="str">
        <f>A19</f>
        <v>Residential</v>
      </c>
      <c r="B32" s="25">
        <f aca="true" t="shared" si="1" ref="B32:B37">(B19*$E8)</f>
        <v>27685.85669051457</v>
      </c>
      <c r="C32" s="25">
        <f aca="true" t="shared" si="2" ref="C32:M32">(C19*$E8)</f>
        <v>24823.414275330615</v>
      </c>
      <c r="D32" s="25">
        <f t="shared" si="2"/>
        <v>25510.66769451057</v>
      </c>
      <c r="E32" s="25">
        <f t="shared" si="2"/>
        <v>26594.570698557935</v>
      </c>
      <c r="F32" s="25">
        <f t="shared" si="2"/>
        <v>31145.633935410304</v>
      </c>
      <c r="G32" s="25">
        <f t="shared" si="2"/>
        <v>31133.61388629321</v>
      </c>
      <c r="H32" s="25">
        <f t="shared" si="2"/>
        <v>27689.662386735396</v>
      </c>
      <c r="I32" s="25">
        <f t="shared" si="2"/>
        <v>27123.54220549371</v>
      </c>
      <c r="J32" s="25">
        <f t="shared" si="2"/>
        <v>27179.77792892395</v>
      </c>
      <c r="K32" s="25">
        <f t="shared" si="2"/>
        <v>30797.018423352074</v>
      </c>
      <c r="L32" s="25">
        <f t="shared" si="2"/>
        <v>31617.120984246507</v>
      </c>
      <c r="M32" s="25">
        <f t="shared" si="2"/>
        <v>27797.5818410941</v>
      </c>
    </row>
    <row r="33" spans="1:13" ht="15">
      <c r="A33" s="50" t="str">
        <f aca="true" t="shared" si="3" ref="A33:A38">A20</f>
        <v>General Service &lt; 50 kW</v>
      </c>
      <c r="B33" s="25">
        <f t="shared" si="1"/>
        <v>4716.860768245718</v>
      </c>
      <c r="C33" s="25">
        <f aca="true" t="shared" si="4" ref="C33:M33">(C20*$E9)</f>
        <v>4411.330700697214</v>
      </c>
      <c r="D33" s="25">
        <f t="shared" si="4"/>
        <v>4419.159891418764</v>
      </c>
      <c r="E33" s="25">
        <f t="shared" si="4"/>
        <v>4374.765289572054</v>
      </c>
      <c r="F33" s="25">
        <f t="shared" si="4"/>
        <v>4692.225139369945</v>
      </c>
      <c r="G33" s="25">
        <f t="shared" si="4"/>
        <v>4715.628863333634</v>
      </c>
      <c r="H33" s="25">
        <f t="shared" si="4"/>
        <v>4470.1165906109045</v>
      </c>
      <c r="I33" s="25">
        <f t="shared" si="4"/>
        <v>4492.081401837412</v>
      </c>
      <c r="J33" s="25">
        <f t="shared" si="4"/>
        <v>4469.133286905755</v>
      </c>
      <c r="K33" s="25">
        <f t="shared" si="4"/>
        <v>4924.3498220474075</v>
      </c>
      <c r="L33" s="25">
        <f t="shared" si="4"/>
        <v>5203.149841576737</v>
      </c>
      <c r="M33" s="25">
        <f t="shared" si="4"/>
        <v>4738.6147242868665</v>
      </c>
    </row>
    <row r="34" spans="1:13" ht="15">
      <c r="A34" s="50" t="str">
        <f t="shared" si="3"/>
        <v>General Service &gt; 50 kW</v>
      </c>
      <c r="B34" s="25">
        <f t="shared" si="1"/>
        <v>4135.750873664274</v>
      </c>
      <c r="C34" s="25">
        <f aca="true" t="shared" si="5" ref="C34:M34">(C21*$E10)</f>
        <v>3981.463063040858</v>
      </c>
      <c r="D34" s="25">
        <f t="shared" si="5"/>
        <v>4047.3753427362776</v>
      </c>
      <c r="E34" s="25">
        <f t="shared" si="5"/>
        <v>4033.842810154608</v>
      </c>
      <c r="F34" s="25">
        <f t="shared" si="5"/>
        <v>4078.624623684822</v>
      </c>
      <c r="G34" s="25">
        <f t="shared" si="5"/>
        <v>4052.1912492374386</v>
      </c>
      <c r="H34" s="25">
        <f t="shared" si="5"/>
        <v>4069.538629103735</v>
      </c>
      <c r="I34" s="25">
        <f t="shared" si="5"/>
        <v>4342.913667512086</v>
      </c>
      <c r="J34" s="25">
        <f t="shared" si="5"/>
        <v>4241.28674754267</v>
      </c>
      <c r="K34" s="25">
        <f t="shared" si="5"/>
        <v>4180.064506738341</v>
      </c>
      <c r="L34" s="25">
        <f t="shared" si="5"/>
        <v>4102.390075331855</v>
      </c>
      <c r="M34" s="25">
        <f t="shared" si="5"/>
        <v>4007.581180296665</v>
      </c>
    </row>
    <row r="35" spans="1:13" ht="15">
      <c r="A35" s="50" t="str">
        <f t="shared" si="3"/>
        <v>Large Use</v>
      </c>
      <c r="B35" s="25">
        <f t="shared" si="1"/>
        <v>2592.48988903575</v>
      </c>
      <c r="C35" s="25">
        <f aca="true" t="shared" si="6" ref="C35:M35">(C22*$E11)</f>
        <v>2589.148912666591</v>
      </c>
      <c r="D35" s="25">
        <f t="shared" si="6"/>
        <v>2539.2498139917398</v>
      </c>
      <c r="E35" s="25">
        <f t="shared" si="6"/>
        <v>2582.0358662032213</v>
      </c>
      <c r="F35" s="25">
        <f t="shared" si="6"/>
        <v>2574.599499446062</v>
      </c>
      <c r="G35" s="25">
        <f t="shared" si="6"/>
        <v>2617.1700047950176</v>
      </c>
      <c r="H35" s="25">
        <f t="shared" si="6"/>
        <v>2580.8503584593263</v>
      </c>
      <c r="I35" s="25">
        <f t="shared" si="6"/>
        <v>2564.899890632376</v>
      </c>
      <c r="J35" s="25">
        <f t="shared" si="6"/>
        <v>2570.935202783114</v>
      </c>
      <c r="K35" s="25">
        <f t="shared" si="6"/>
        <v>2663.0814865131315</v>
      </c>
      <c r="L35" s="25">
        <f t="shared" si="6"/>
        <v>2692.7191801105055</v>
      </c>
      <c r="M35" s="25">
        <f t="shared" si="6"/>
        <v>2609.3025443128054</v>
      </c>
    </row>
    <row r="36" spans="1:13" ht="15">
      <c r="A36" s="50" t="str">
        <f t="shared" si="3"/>
        <v>Sentinel Lights</v>
      </c>
      <c r="B36" s="25">
        <f t="shared" si="1"/>
        <v>29.542798200386844</v>
      </c>
      <c r="C36" s="25">
        <f aca="true" t="shared" si="7" ref="C36:M36">(C23*$E12)</f>
        <v>29.644614257732776</v>
      </c>
      <c r="D36" s="25">
        <f t="shared" si="7"/>
        <v>30.03573691704946</v>
      </c>
      <c r="E36" s="25">
        <f t="shared" si="7"/>
        <v>29.686830671754258</v>
      </c>
      <c r="F36" s="25">
        <f t="shared" si="7"/>
        <v>29.991037184556124</v>
      </c>
      <c r="G36" s="25">
        <f t="shared" si="7"/>
        <v>29.68931399022611</v>
      </c>
      <c r="H36" s="25">
        <f t="shared" si="7"/>
        <v>28.853677324447926</v>
      </c>
      <c r="I36" s="25">
        <f t="shared" si="7"/>
        <v>29.665722464743514</v>
      </c>
      <c r="J36" s="25">
        <f t="shared" si="7"/>
        <v>28.681086690654215</v>
      </c>
      <c r="K36" s="25">
        <f t="shared" si="7"/>
        <v>29.671930760923146</v>
      </c>
      <c r="L36" s="25">
        <f t="shared" si="7"/>
        <v>28.965426655681263</v>
      </c>
      <c r="M36" s="25">
        <f t="shared" si="7"/>
        <v>30.58206698085689</v>
      </c>
    </row>
    <row r="37" spans="1:13" ht="15">
      <c r="A37" s="50" t="str">
        <f t="shared" si="3"/>
        <v>Street Lights</v>
      </c>
      <c r="B37" s="25">
        <f t="shared" si="1"/>
        <v>139.62297455781865</v>
      </c>
      <c r="C37" s="25">
        <f aca="true" t="shared" si="8" ref="C37:M37">(C24*$E13)</f>
        <v>139.62297455781865</v>
      </c>
      <c r="D37" s="25">
        <f t="shared" si="8"/>
        <v>139.62297455781865</v>
      </c>
      <c r="E37" s="25">
        <f t="shared" si="8"/>
        <v>139.62297455781865</v>
      </c>
      <c r="F37" s="25">
        <f t="shared" si="8"/>
        <v>139.62297455781865</v>
      </c>
      <c r="G37" s="25">
        <f t="shared" si="8"/>
        <v>139.7520161239534</v>
      </c>
      <c r="H37" s="25">
        <f t="shared" si="8"/>
        <v>139.7520161239534</v>
      </c>
      <c r="I37" s="25">
        <f t="shared" si="8"/>
        <v>139.7520161239534</v>
      </c>
      <c r="J37" s="25">
        <f t="shared" si="8"/>
        <v>139.7520161239534</v>
      </c>
      <c r="K37" s="25">
        <f t="shared" si="8"/>
        <v>140.01009925622296</v>
      </c>
      <c r="L37" s="25">
        <f t="shared" si="8"/>
        <v>140.13914082235772</v>
      </c>
      <c r="M37" s="25">
        <f t="shared" si="8"/>
        <v>140.13914082235772</v>
      </c>
    </row>
    <row r="38" spans="1:13" ht="15">
      <c r="A38" s="27" t="str">
        <f t="shared" si="3"/>
        <v>Unmetered Loads</v>
      </c>
      <c r="B38" s="28">
        <f>(B25*$E14)</f>
        <v>112.24647100605651</v>
      </c>
      <c r="C38" s="28">
        <f aca="true" t="shared" si="9" ref="C38:M38">(C25*$E14)</f>
        <v>108.97926842069546</v>
      </c>
      <c r="D38" s="28">
        <f t="shared" si="9"/>
        <v>112.35726175279416</v>
      </c>
      <c r="E38" s="28">
        <f t="shared" si="9"/>
        <v>107.42313797106956</v>
      </c>
      <c r="F38" s="28">
        <f t="shared" si="9"/>
        <v>112.34558738455584</v>
      </c>
      <c r="G38" s="28">
        <f t="shared" si="9"/>
        <v>109.68321408474318</v>
      </c>
      <c r="H38" s="28">
        <f t="shared" si="9"/>
        <v>107.31362600310023</v>
      </c>
      <c r="I38" s="28">
        <f t="shared" si="9"/>
        <v>112.63783242893547</v>
      </c>
      <c r="J38" s="28">
        <f t="shared" si="9"/>
        <v>107.60545213719368</v>
      </c>
      <c r="K38" s="28">
        <f t="shared" si="9"/>
        <v>112.78538806526217</v>
      </c>
      <c r="L38" s="28">
        <f t="shared" si="9"/>
        <v>110.13167959400035</v>
      </c>
      <c r="M38" s="28">
        <f t="shared" si="9"/>
        <v>102.14783380916748</v>
      </c>
    </row>
    <row r="39" spans="1:15" ht="15">
      <c r="A39" t="s">
        <v>13</v>
      </c>
      <c r="B39" s="25">
        <f>SUM(B32:B38)</f>
        <v>39412.37046522458</v>
      </c>
      <c r="C39" s="25">
        <f aca="true" t="shared" si="10" ref="C39:M39">SUM(C32:C38)</f>
        <v>36083.60380897153</v>
      </c>
      <c r="D39" s="25">
        <f t="shared" si="10"/>
        <v>36798.468715885014</v>
      </c>
      <c r="E39" s="25">
        <f t="shared" si="10"/>
        <v>37861.94760768845</v>
      </c>
      <c r="F39" s="25">
        <f t="shared" si="10"/>
        <v>42773.04279703806</v>
      </c>
      <c r="G39" s="25">
        <f t="shared" si="10"/>
        <v>42797.72854785821</v>
      </c>
      <c r="H39" s="25">
        <f t="shared" si="10"/>
        <v>39086.08728436087</v>
      </c>
      <c r="I39" s="25">
        <f t="shared" si="10"/>
        <v>38805.492736493215</v>
      </c>
      <c r="J39" s="25">
        <f t="shared" si="10"/>
        <v>38737.17172110728</v>
      </c>
      <c r="K39" s="25">
        <f t="shared" si="10"/>
        <v>42846.98165673337</v>
      </c>
      <c r="L39" s="25">
        <f t="shared" si="10"/>
        <v>43894.616328337645</v>
      </c>
      <c r="M39" s="25">
        <f t="shared" si="10"/>
        <v>39425.949331602824</v>
      </c>
      <c r="O39" s="35"/>
    </row>
    <row r="40" spans="2:11" ht="12.75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2:11" ht="12.75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2:11" ht="12.75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12.75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2:11" ht="12.75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2.75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2:11" ht="12.75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12.75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12.75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12.7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12.75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12.75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12.7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2.7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ht="12.75"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2:11" ht="12.75"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2:11" ht="12.7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2:11" ht="12.75"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2:11" ht="12.7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2.75"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2.75"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2.7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2.7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2.7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2.7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2.7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2.7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2.7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2.7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2.75"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2.75"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2.75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1" ht="12.75"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2.75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2.75"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2.75"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2.75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2.75"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2.75"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2.75"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2.75"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2.7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2.7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2.7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2.7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2.7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2.7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2.7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2.7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ht="12.7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ht="12.7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2.7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2.7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2.7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2.7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2:11" ht="12.75"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2:11" ht="12.7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12.7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2:11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2:11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2:11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2:11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2:11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2:11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2:11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2:11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2:11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2:11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2:11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2:11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2:11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2:11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2:11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2:11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2:11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2:11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2:11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2:11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2:11" ht="12.75"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2:11" ht="12.75"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2:11" ht="12.75"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2:11" ht="12.75"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2:11" ht="12.75"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2:11" ht="12.75"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2:11" ht="12.75"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2:11" ht="12.75"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2:11" ht="12.75"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2:11" ht="12.75"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2:11" ht="12.75"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2:11" ht="12.75"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2:11" ht="12.75"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2:11" ht="12.75"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2:11" ht="12.75"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2:11" ht="12.75"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2:11" ht="12.75"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2:11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2:11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2:11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2:11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2:11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2:11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2:11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2:11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2:11" ht="12.75"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2:11" ht="12.75"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2:11" ht="12.75"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2:11" ht="12.75"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2:11" ht="12.75"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2:11" ht="12.75"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2:11" ht="12.75"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2:11" ht="12.75"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2:11" ht="12.75"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2:11" ht="12.75"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2:11" ht="12.75"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2:11" ht="12.75"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2:11" ht="12.75"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2:11" ht="12.75"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2:11" ht="12.75"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2:11" ht="12.75"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2:11" ht="12.75"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2:11" ht="12.75"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2:11" ht="12.75"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2:11" ht="12.75"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2:11" ht="12.75"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2:11" ht="12.75"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2:11" ht="12.75"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2:11" ht="12.75"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2:11" ht="12.75"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2:11" ht="12.75"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2:11" ht="12.75"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2:11" ht="12.75"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2:11" ht="12.75"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2:11" ht="12.75"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2:11" ht="12.75"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2:11" ht="12.75"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2:11" ht="12.75"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2:11" ht="12.75"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2:11" ht="12.75"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2:11" ht="12.75"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2:11" ht="12.75"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2:11" ht="12.75"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2:11" ht="12.75"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2:11" ht="12.75"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2:11" ht="12.75"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2:11" ht="12.75"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2:11" ht="12.75"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2:11" ht="12.75"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2:11" ht="12.75"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2:11" ht="12.75"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2:11" ht="12.75"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2:11" ht="12.75"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2:11" ht="12.75"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2:11" ht="12.75"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2:11" ht="12.75"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2:11" ht="12.75"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2:11" ht="12.75"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2:11" ht="12.75"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2:11" ht="12.75"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2:11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2:11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2:11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2:11" ht="12.75"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2:11" ht="12.75"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2:11" ht="12.75"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2:11" ht="12.75"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2:11" ht="12.75"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2:11" ht="12.75"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2:11" ht="12.75"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2:11" ht="12.75"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2:11" ht="12.75"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2:11" ht="12.75"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2:11" ht="12.75"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2:11" ht="12.75"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2:11" ht="12.75"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2:11" ht="12.75"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2:11" ht="12.75"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2:11" ht="12.75"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2:11" ht="12.75"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2:11" ht="12.75"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2:11" ht="12.75"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2:11" ht="12.75"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2:11" ht="12.75"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2:11" ht="12.75"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2:11" ht="12.75"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2:11" ht="12.75"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2:11" ht="12.75"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2:11" ht="12.75"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2:11" ht="12.75"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2:11" ht="12.75"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2:11" ht="12.75"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2:11" ht="12.75"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2:11" ht="12.75"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2:11" ht="12.75"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2:11" ht="12.75">
      <c r="B416" s="30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2:11" ht="12.75"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2:11" ht="12.75">
      <c r="B418" s="30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2:11" ht="12.75">
      <c r="B419" s="30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2:11" ht="12.75">
      <c r="B420" s="30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2:11" ht="12.75">
      <c r="B421" s="30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2:11" ht="12.75">
      <c r="B422" s="30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2:11" ht="12.75">
      <c r="B423" s="30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2:11" ht="12.75"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2:11" ht="12.75"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2:11" ht="12.75"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2:11" ht="12.75">
      <c r="B427" s="30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2:11" ht="12.75">
      <c r="B428" s="30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2:11" ht="12.75">
      <c r="B429" s="30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2:11" ht="12.75">
      <c r="B430" s="30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2:11" ht="12.75">
      <c r="B431" s="30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2:11" ht="12.75">
      <c r="B432" s="30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2:11" ht="12.75">
      <c r="B433" s="30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2:11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2:11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2:11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2:11" ht="12.75">
      <c r="B437" s="30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2:11" ht="12.75">
      <c r="B438" s="30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2:11" ht="12.75">
      <c r="B439" s="30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2:11" ht="12.75">
      <c r="B440" s="30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2:11" ht="12.75">
      <c r="B441" s="30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2:11" ht="12.75">
      <c r="B442" s="30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2:11" ht="12.75">
      <c r="B443" s="30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2:11" ht="12.75">
      <c r="B444" s="30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2:11" ht="12.75">
      <c r="B445" s="30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2:11" ht="12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2:11" ht="12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2:11" ht="12.75">
      <c r="B448" s="30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2:11" ht="12.75">
      <c r="B449" s="30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2:11" ht="12.75">
      <c r="B450" s="30"/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2:11" ht="12.75">
      <c r="B451" s="30"/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2:11" ht="12.75">
      <c r="B452" s="30"/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2:11" ht="12.75">
      <c r="B453" s="30"/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2:11" ht="12.75">
      <c r="B454" s="30"/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2:11" ht="12.75">
      <c r="B455" s="30"/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2:11" ht="12.75">
      <c r="B456" s="30"/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2:11" ht="12.75">
      <c r="B457" s="30"/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2:11" ht="12.75">
      <c r="B458" s="30"/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2:11" ht="12.75">
      <c r="B459" s="30"/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2:11" ht="12.75">
      <c r="B460" s="30"/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2:11" ht="12.75">
      <c r="B461" s="30"/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2:11" ht="12.75">
      <c r="B462" s="30"/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2:11" ht="12.75">
      <c r="B463" s="30"/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2:11" ht="12.75">
      <c r="B464" s="30"/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2:11" ht="12.75">
      <c r="B465" s="30"/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2:11" ht="12.75">
      <c r="B466" s="30"/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2:11" ht="12.75">
      <c r="B467" s="30"/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2:11" ht="12.75">
      <c r="B468" s="30"/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2:11" ht="12.75">
      <c r="B469" s="30"/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2:11" ht="12.75">
      <c r="B470" s="30"/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2:11" ht="12.75">
      <c r="B471" s="30"/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2:11" ht="12.75">
      <c r="B472" s="30"/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2:11" ht="12.75">
      <c r="B473" s="30"/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2:11" ht="12.75">
      <c r="B474" s="30"/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2:11" ht="12.75">
      <c r="B475" s="30"/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2:11" ht="12.75">
      <c r="B476" s="30"/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2:11" ht="12.75">
      <c r="B477" s="30"/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2:11" ht="12.75">
      <c r="B478" s="30"/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2:11" ht="12.75">
      <c r="B479" s="30"/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2:11" ht="12.75">
      <c r="B480" s="30"/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2:11" ht="12.75">
      <c r="B481" s="30"/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2:11" ht="12.75">
      <c r="B482" s="30"/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2:11" ht="12.75">
      <c r="B483" s="30"/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2:11" ht="12.75">
      <c r="B484" s="30"/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2:11" ht="12.75">
      <c r="B485" s="30"/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2:11" ht="12.75">
      <c r="B486" s="30"/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2:11" ht="12.75">
      <c r="B487" s="30"/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2:11" ht="12.75">
      <c r="B488" s="30"/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2:11" ht="12.75">
      <c r="B489" s="30"/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2:11" ht="12.75">
      <c r="B490" s="30"/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2:11" ht="12.75">
      <c r="B491" s="30"/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2:11" ht="12.75">
      <c r="B492" s="30"/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2:11" ht="12.75">
      <c r="B493" s="30"/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2:11" ht="12.75">
      <c r="B494" s="30"/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2:11" ht="12.75">
      <c r="B495" s="30"/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2:11" ht="12.75">
      <c r="B496" s="30"/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2:11" ht="12.75">
      <c r="B497" s="30"/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2:11" ht="12.75">
      <c r="B498" s="30"/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2:11" ht="12.75">
      <c r="B499" s="30"/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2:11" ht="12.75"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2:11" ht="12.75">
      <c r="B501" s="30"/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2:11" ht="12.75">
      <c r="B502" s="30"/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2:11" ht="12.75">
      <c r="B503" s="30"/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2:11" ht="12.75">
      <c r="B504" s="30"/>
      <c r="C504" s="30"/>
      <c r="D504" s="30"/>
      <c r="E504" s="30"/>
      <c r="F504" s="30"/>
      <c r="G504" s="30"/>
      <c r="H504" s="30"/>
      <c r="I504" s="30"/>
      <c r="J504" s="30"/>
      <c r="K504" s="30"/>
    </row>
    <row r="505" spans="2:11" ht="12.75">
      <c r="B505" s="30"/>
      <c r="C505" s="30"/>
      <c r="D505" s="30"/>
      <c r="E505" s="30"/>
      <c r="F505" s="30"/>
      <c r="G505" s="30"/>
      <c r="H505" s="30"/>
      <c r="I505" s="30"/>
      <c r="J505" s="30"/>
      <c r="K505" s="30"/>
    </row>
    <row r="506" spans="2:11" ht="12.75">
      <c r="B506" s="30"/>
      <c r="C506" s="30"/>
      <c r="D506" s="30"/>
      <c r="E506" s="30"/>
      <c r="F506" s="30"/>
      <c r="G506" s="30"/>
      <c r="H506" s="30"/>
      <c r="I506" s="30"/>
      <c r="J506" s="30"/>
      <c r="K506" s="30"/>
    </row>
    <row r="507" spans="2:11" ht="12.75">
      <c r="B507" s="30"/>
      <c r="C507" s="30"/>
      <c r="D507" s="30"/>
      <c r="E507" s="30"/>
      <c r="F507" s="30"/>
      <c r="G507" s="30"/>
      <c r="H507" s="30"/>
      <c r="I507" s="30"/>
      <c r="J507" s="30"/>
      <c r="K507" s="30"/>
    </row>
    <row r="508" spans="2:11" ht="12.75">
      <c r="B508" s="30"/>
      <c r="C508" s="30"/>
      <c r="D508" s="30"/>
      <c r="E508" s="30"/>
      <c r="F508" s="30"/>
      <c r="G508" s="30"/>
      <c r="H508" s="30"/>
      <c r="I508" s="30"/>
      <c r="J508" s="30"/>
      <c r="K508" s="30"/>
    </row>
    <row r="509" spans="2:11" ht="12.75">
      <c r="B509" s="30"/>
      <c r="C509" s="30"/>
      <c r="D509" s="30"/>
      <c r="E509" s="30"/>
      <c r="F509" s="30"/>
      <c r="G509" s="30"/>
      <c r="H509" s="30"/>
      <c r="I509" s="30"/>
      <c r="J509" s="30"/>
      <c r="K509" s="30"/>
    </row>
    <row r="510" spans="2:11" ht="12.75">
      <c r="B510" s="30"/>
      <c r="C510" s="30"/>
      <c r="D510" s="30"/>
      <c r="E510" s="30"/>
      <c r="F510" s="30"/>
      <c r="G510" s="30"/>
      <c r="H510" s="30"/>
      <c r="I510" s="30"/>
      <c r="J510" s="30"/>
      <c r="K510" s="30"/>
    </row>
    <row r="511" spans="2:11" ht="12.75">
      <c r="B511" s="30"/>
      <c r="C511" s="30"/>
      <c r="D511" s="30"/>
      <c r="E511" s="30"/>
      <c r="F511" s="30"/>
      <c r="G511" s="30"/>
      <c r="H511" s="30"/>
      <c r="I511" s="30"/>
      <c r="J511" s="30"/>
      <c r="K511" s="30"/>
    </row>
    <row r="512" spans="2:11" ht="12.75">
      <c r="B512" s="30"/>
      <c r="C512" s="30"/>
      <c r="D512" s="30"/>
      <c r="E512" s="30"/>
      <c r="F512" s="30"/>
      <c r="G512" s="30"/>
      <c r="H512" s="30"/>
      <c r="I512" s="30"/>
      <c r="J512" s="30"/>
      <c r="K512" s="30"/>
    </row>
    <row r="513" spans="2:11" ht="12.75">
      <c r="B513" s="30"/>
      <c r="C513" s="30"/>
      <c r="D513" s="30"/>
      <c r="E513" s="30"/>
      <c r="F513" s="30"/>
      <c r="G513" s="30"/>
      <c r="H513" s="30"/>
      <c r="I513" s="30"/>
      <c r="J513" s="30"/>
      <c r="K513" s="30"/>
    </row>
    <row r="514" spans="2:11" ht="12.75">
      <c r="B514" s="30"/>
      <c r="C514" s="30"/>
      <c r="D514" s="30"/>
      <c r="E514" s="30"/>
      <c r="F514" s="30"/>
      <c r="G514" s="30"/>
      <c r="H514" s="30"/>
      <c r="I514" s="30"/>
      <c r="J514" s="30"/>
      <c r="K514" s="30"/>
    </row>
    <row r="515" spans="2:11" ht="12.75">
      <c r="B515" s="30"/>
      <c r="C515" s="30"/>
      <c r="D515" s="30"/>
      <c r="E515" s="30"/>
      <c r="F515" s="30"/>
      <c r="G515" s="30"/>
      <c r="H515" s="30"/>
      <c r="I515" s="30"/>
      <c r="J515" s="30"/>
      <c r="K515" s="30"/>
    </row>
    <row r="516" spans="2:11" ht="12.75">
      <c r="B516" s="30"/>
      <c r="C516" s="30"/>
      <c r="D516" s="30"/>
      <c r="E516" s="30"/>
      <c r="F516" s="30"/>
      <c r="G516" s="30"/>
      <c r="H516" s="30"/>
      <c r="I516" s="30"/>
      <c r="J516" s="30"/>
      <c r="K516" s="30"/>
    </row>
    <row r="517" spans="2:11" ht="12.75">
      <c r="B517" s="30"/>
      <c r="C517" s="30"/>
      <c r="D517" s="30"/>
      <c r="E517" s="30"/>
      <c r="F517" s="30"/>
      <c r="G517" s="30"/>
      <c r="H517" s="30"/>
      <c r="I517" s="30"/>
      <c r="J517" s="30"/>
      <c r="K517" s="30"/>
    </row>
    <row r="518" spans="2:11" ht="12.75">
      <c r="B518" s="30"/>
      <c r="C518" s="30"/>
      <c r="D518" s="30"/>
      <c r="E518" s="30"/>
      <c r="F518" s="30"/>
      <c r="G518" s="30"/>
      <c r="H518" s="30"/>
      <c r="I518" s="30"/>
      <c r="J518" s="30"/>
      <c r="K518" s="30"/>
    </row>
    <row r="519" spans="2:11" ht="12.75">
      <c r="B519" s="30"/>
      <c r="C519" s="30"/>
      <c r="D519" s="30"/>
      <c r="E519" s="30"/>
      <c r="F519" s="30"/>
      <c r="G519" s="30"/>
      <c r="H519" s="30"/>
      <c r="I519" s="30"/>
      <c r="J519" s="30"/>
      <c r="K519" s="30"/>
    </row>
    <row r="520" spans="2:11" ht="12.75">
      <c r="B520" s="30"/>
      <c r="C520" s="30"/>
      <c r="D520" s="30"/>
      <c r="E520" s="30"/>
      <c r="F520" s="30"/>
      <c r="G520" s="30"/>
      <c r="H520" s="30"/>
      <c r="I520" s="30"/>
      <c r="J520" s="30"/>
      <c r="K520" s="30"/>
    </row>
    <row r="521" spans="2:11" ht="12.75">
      <c r="B521" s="30"/>
      <c r="C521" s="30"/>
      <c r="D521" s="30"/>
      <c r="E521" s="30"/>
      <c r="F521" s="30"/>
      <c r="G521" s="30"/>
      <c r="H521" s="30"/>
      <c r="I521" s="30"/>
      <c r="J521" s="30"/>
      <c r="K521" s="30"/>
    </row>
    <row r="522" spans="2:11" ht="12.75">
      <c r="B522" s="30"/>
      <c r="C522" s="30"/>
      <c r="D522" s="30"/>
      <c r="E522" s="30"/>
      <c r="F522" s="30"/>
      <c r="G522" s="30"/>
      <c r="H522" s="30"/>
      <c r="I522" s="30"/>
      <c r="J522" s="30"/>
      <c r="K522" s="30"/>
    </row>
    <row r="523" spans="2:11" ht="12.75">
      <c r="B523" s="30"/>
      <c r="C523" s="30"/>
      <c r="D523" s="30"/>
      <c r="E523" s="30"/>
      <c r="F523" s="30"/>
      <c r="G523" s="30"/>
      <c r="H523" s="30"/>
      <c r="I523" s="30"/>
      <c r="J523" s="30"/>
      <c r="K523" s="30"/>
    </row>
    <row r="524" spans="2:11" ht="12.75">
      <c r="B524" s="30"/>
      <c r="C524" s="30"/>
      <c r="D524" s="30"/>
      <c r="E524" s="30"/>
      <c r="F524" s="30"/>
      <c r="G524" s="30"/>
      <c r="H524" s="30"/>
      <c r="I524" s="30"/>
      <c r="J524" s="30"/>
      <c r="K524" s="30"/>
    </row>
    <row r="525" spans="2:11" ht="12.75">
      <c r="B525" s="30"/>
      <c r="C525" s="30"/>
      <c r="D525" s="30"/>
      <c r="E525" s="30"/>
      <c r="F525" s="30"/>
      <c r="G525" s="30"/>
      <c r="H525" s="30"/>
      <c r="I525" s="30"/>
      <c r="J525" s="30"/>
      <c r="K525" s="30"/>
    </row>
    <row r="526" spans="2:11" ht="12.75">
      <c r="B526" s="30"/>
      <c r="C526" s="30"/>
      <c r="D526" s="30"/>
      <c r="E526" s="30"/>
      <c r="F526" s="30"/>
      <c r="G526" s="30"/>
      <c r="H526" s="30"/>
      <c r="I526" s="30"/>
      <c r="J526" s="30"/>
      <c r="K526" s="30"/>
    </row>
  </sheetData>
  <sheetProtection/>
  <mergeCells count="6">
    <mergeCell ref="L17:M17"/>
    <mergeCell ref="L30:M30"/>
    <mergeCell ref="B6:C6"/>
    <mergeCell ref="D6:E6"/>
    <mergeCell ref="B17:K17"/>
    <mergeCell ref="B30:K30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60" zoomScaleNormal="160" zoomScalePageLayoutView="0" workbookViewId="0" topLeftCell="A17">
      <selection activeCell="G40" sqref="G40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4" t="s">
        <v>38</v>
      </c>
    </row>
    <row r="3" spans="1:2" ht="15">
      <c r="A3" s="2" t="s">
        <v>39</v>
      </c>
      <c r="B3" s="33" t="s">
        <v>34</v>
      </c>
    </row>
    <row r="4" spans="1:2" ht="15">
      <c r="A4" s="2" t="s">
        <v>67</v>
      </c>
      <c r="B4" s="33" t="s">
        <v>37</v>
      </c>
    </row>
    <row r="6" spans="1:5" ht="15">
      <c r="A6" s="2"/>
      <c r="B6" s="66" t="s">
        <v>41</v>
      </c>
      <c r="C6" s="66"/>
      <c r="D6" s="66" t="s">
        <v>44</v>
      </c>
      <c r="E6" s="66"/>
    </row>
    <row r="7" spans="1:5" ht="1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</row>
    <row r="8" spans="1:5" ht="15">
      <c r="A8" t="s">
        <v>45</v>
      </c>
      <c r="B8" s="8">
        <f>'[3]11. 2005 Final Rate Schedule '!$F$13</f>
        <v>10.512205704839644</v>
      </c>
      <c r="C8" s="23">
        <f>'[3]11. 2005 Final Rate Schedule '!$F$14</f>
        <v>0.012328064494951475</v>
      </c>
      <c r="D8" s="8">
        <v>0</v>
      </c>
      <c r="E8" s="23">
        <f>'[3]4. 2003 Data &amp; 2005 PILs'!$B$50</f>
        <v>0.0018461799060139046</v>
      </c>
    </row>
    <row r="9" spans="1:5" ht="15">
      <c r="A9" t="s">
        <v>46</v>
      </c>
      <c r="B9" s="8">
        <f>'[3]11. 2005 Final Rate Schedule '!$F$25</f>
        <v>15.606443863920159</v>
      </c>
      <c r="C9" s="23">
        <f>'[3]11. 2005 Final Rate Schedule '!$F$26</f>
        <v>0.007156894246060717</v>
      </c>
      <c r="D9" s="8">
        <v>0</v>
      </c>
      <c r="E9" s="23">
        <f>'[3]4. 2003 Data &amp; 2005 PILs'!$B$67</f>
        <v>0.0009062697546834847</v>
      </c>
    </row>
    <row r="10" spans="1:5" ht="15">
      <c r="A10" t="s">
        <v>47</v>
      </c>
      <c r="B10" s="8">
        <f>'[3]11. 2005 Final Rate Schedule '!$F$31</f>
        <v>157.52859461395786</v>
      </c>
      <c r="C10" s="23">
        <f>'[3]11. 2005 Final Rate Schedule '!$F$32</f>
        <v>1.2701155200572916</v>
      </c>
      <c r="D10" s="8">
        <v>0</v>
      </c>
      <c r="E10" s="23">
        <f>'[3]4. 2003 Data &amp; 2005 PILs'!$B$84</f>
        <v>0.12229569107602063</v>
      </c>
    </row>
    <row r="11" spans="1:5" ht="15">
      <c r="A11" t="s">
        <v>105</v>
      </c>
      <c r="B11" s="8">
        <f>'[3]11. 2005 Final Rate Schedule '!$F$49</f>
        <v>8641.815948579353</v>
      </c>
      <c r="C11" s="23">
        <f>'[3]11. 2005 Final Rate Schedule '!$F$50</f>
        <v>1.2675427608694707</v>
      </c>
      <c r="D11" s="8">
        <v>0</v>
      </c>
      <c r="E11" s="23">
        <f>'[3]4. 2003 Data &amp; 2005 PILs'!$B$135</f>
        <v>0.11142961421452419</v>
      </c>
    </row>
    <row r="12" spans="1:5" ht="15">
      <c r="A12" t="s">
        <v>48</v>
      </c>
      <c r="B12" s="8">
        <f>'[3]11. 2005 Final Rate Schedule '!$F$56</f>
        <v>0.29986174130953885</v>
      </c>
      <c r="C12" s="23">
        <f>'[3]11. 2005 Final Rate Schedule '!$F$57</f>
        <v>1.5140419400788452</v>
      </c>
      <c r="D12" s="8">
        <v>0</v>
      </c>
      <c r="E12" s="23">
        <f>'[3]4. 2003 Data &amp; 2005 PILs'!$B$152</f>
        <v>0.15946953795751515</v>
      </c>
    </row>
    <row r="13" spans="1:5" ht="15">
      <c r="A13" t="s">
        <v>49</v>
      </c>
      <c r="B13" s="8">
        <f>'[3]11. 2005 Final Rate Schedule '!$F$74</f>
        <v>0.1497055150864772</v>
      </c>
      <c r="C13" s="23">
        <f>'[3]11. 2005 Final Rate Schedule '!$F$75</f>
        <v>1.2538756195090497</v>
      </c>
      <c r="D13" s="8">
        <v>0</v>
      </c>
      <c r="E13" s="23">
        <f>'[3]4. 2003 Data &amp; 2005 PILs'!$B$169</f>
        <v>0.10669337214394434</v>
      </c>
    </row>
    <row r="14" spans="1:5" ht="15">
      <c r="A14" t="s">
        <v>50</v>
      </c>
      <c r="B14" s="8">
        <f>B9</f>
        <v>15.606443863920159</v>
      </c>
      <c r="C14" s="23">
        <f>C9</f>
        <v>0.007156894246060717</v>
      </c>
      <c r="D14" s="8">
        <f>D9</f>
        <v>0</v>
      </c>
      <c r="E14" s="23">
        <f>E9</f>
        <v>0.0009062697546834847</v>
      </c>
    </row>
    <row r="16" ht="21">
      <c r="A16" s="24" t="s">
        <v>68</v>
      </c>
    </row>
    <row r="17" spans="2:15" ht="18.75">
      <c r="B17" s="65">
        <v>2005</v>
      </c>
      <c r="C17" s="65"/>
      <c r="D17" s="65"/>
      <c r="E17" s="65"/>
      <c r="F17" s="65"/>
      <c r="G17" s="65"/>
      <c r="H17" s="65"/>
      <c r="I17" s="65"/>
      <c r="J17" s="65"/>
      <c r="K17" s="65"/>
      <c r="L17" s="67">
        <v>2006</v>
      </c>
      <c r="M17" s="67"/>
      <c r="N17" s="67"/>
      <c r="O17" s="67"/>
    </row>
    <row r="18" spans="1:20" ht="15">
      <c r="A18" s="2" t="str">
        <f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1" t="s">
        <v>58</v>
      </c>
      <c r="O18" s="1" t="s">
        <v>59</v>
      </c>
      <c r="S18" s="25"/>
      <c r="T18" s="25"/>
    </row>
    <row r="19" spans="1:20" ht="15">
      <c r="A19" t="str">
        <f>A8</f>
        <v>Residential</v>
      </c>
      <c r="B19" s="25">
        <v>13039560.57</v>
      </c>
      <c r="C19" s="25">
        <v>11503318.49</v>
      </c>
      <c r="D19" s="25">
        <v>12924866.87</v>
      </c>
      <c r="E19" s="25">
        <v>15316296.55</v>
      </c>
      <c r="F19" s="25">
        <v>18992425.17</v>
      </c>
      <c r="G19" s="25">
        <v>17679015.18</v>
      </c>
      <c r="H19" s="25">
        <v>13740655.38</v>
      </c>
      <c r="I19" s="25">
        <v>12892528.68</v>
      </c>
      <c r="J19" s="25">
        <v>12866072.39</v>
      </c>
      <c r="K19" s="25">
        <v>14327202.77</v>
      </c>
      <c r="L19" s="25">
        <v>14217836.02</v>
      </c>
      <c r="M19" s="25">
        <v>12514380.44</v>
      </c>
      <c r="N19" s="25">
        <v>12692086.57</v>
      </c>
      <c r="O19" s="25">
        <v>11192185.42</v>
      </c>
      <c r="S19" s="25"/>
      <c r="T19" s="32"/>
    </row>
    <row r="20" spans="1:20" ht="15">
      <c r="A20" t="str">
        <f aca="true" t="shared" si="0" ref="A20:A25">A9</f>
        <v>General Service &lt; 50 kW</v>
      </c>
      <c r="B20" s="25">
        <v>4491590.59</v>
      </c>
      <c r="C20" s="25">
        <v>3949630.45</v>
      </c>
      <c r="D20" s="25">
        <v>4039131.61</v>
      </c>
      <c r="E20" s="25">
        <v>4477803.99</v>
      </c>
      <c r="F20" s="25">
        <v>4973585.53</v>
      </c>
      <c r="G20" s="25">
        <v>4730977.8</v>
      </c>
      <c r="H20" s="25">
        <v>4193310.69</v>
      </c>
      <c r="I20" s="25">
        <v>4043615</v>
      </c>
      <c r="J20" s="25">
        <v>4128592.38</v>
      </c>
      <c r="K20" s="25">
        <v>4534733.01</v>
      </c>
      <c r="L20" s="25">
        <v>4558178.16</v>
      </c>
      <c r="M20" s="25">
        <v>4202129.78</v>
      </c>
      <c r="N20" s="25">
        <v>4436754.83</v>
      </c>
      <c r="O20" s="25">
        <v>3905427.56</v>
      </c>
      <c r="S20" s="25"/>
      <c r="T20" s="32"/>
    </row>
    <row r="21" spans="1:20" ht="15">
      <c r="A21" t="str">
        <f t="shared" si="0"/>
        <v>General Service &gt; 50 kW</v>
      </c>
      <c r="B21" s="25">
        <v>37005.34</v>
      </c>
      <c r="C21" s="25">
        <v>34183.18</v>
      </c>
      <c r="D21" s="25">
        <v>35147.66</v>
      </c>
      <c r="E21" s="25">
        <v>36412.39</v>
      </c>
      <c r="F21" s="25">
        <v>35829.24</v>
      </c>
      <c r="G21" s="25">
        <v>35851.14</v>
      </c>
      <c r="H21" s="25">
        <v>34373.72</v>
      </c>
      <c r="I21" s="25">
        <v>34883.18</v>
      </c>
      <c r="J21" s="25">
        <v>34808.44</v>
      </c>
      <c r="K21" s="25">
        <v>35191.69</v>
      </c>
      <c r="L21" s="25">
        <v>33678.46</v>
      </c>
      <c r="M21" s="25">
        <v>33573.11</v>
      </c>
      <c r="N21" s="25">
        <v>34916.03</v>
      </c>
      <c r="O21" s="25">
        <v>32734.98</v>
      </c>
      <c r="S21" s="25"/>
      <c r="T21" s="32"/>
    </row>
    <row r="22" spans="1:20" ht="15">
      <c r="A22" t="str">
        <f t="shared" si="0"/>
        <v>Large Use</v>
      </c>
      <c r="B22" s="25">
        <v>24771</v>
      </c>
      <c r="C22" s="25">
        <v>23943</v>
      </c>
      <c r="D22" s="25">
        <v>24269</v>
      </c>
      <c r="E22" s="25">
        <v>25357</v>
      </c>
      <c r="F22" s="25">
        <v>23996</v>
      </c>
      <c r="G22" s="25">
        <v>24635</v>
      </c>
      <c r="H22" s="25">
        <v>25151</v>
      </c>
      <c r="I22" s="25">
        <v>25306</v>
      </c>
      <c r="J22" s="25">
        <v>24767</v>
      </c>
      <c r="K22" s="25">
        <v>24836</v>
      </c>
      <c r="L22" s="25">
        <v>23682</v>
      </c>
      <c r="M22" s="25">
        <v>23503</v>
      </c>
      <c r="N22" s="25">
        <v>24351</v>
      </c>
      <c r="O22" s="25">
        <v>22865</v>
      </c>
      <c r="S22" s="25"/>
      <c r="T22" s="32"/>
    </row>
    <row r="23" spans="1:20" ht="15">
      <c r="A23" t="str">
        <f t="shared" si="0"/>
        <v>Sentinel Lights</v>
      </c>
      <c r="B23" s="25">
        <v>236.52</v>
      </c>
      <c r="C23" s="25">
        <v>226.88</v>
      </c>
      <c r="D23" s="25">
        <v>243.21</v>
      </c>
      <c r="E23" s="25">
        <v>235.16</v>
      </c>
      <c r="F23" s="25">
        <v>241.14</v>
      </c>
      <c r="G23" s="25">
        <v>241.72</v>
      </c>
      <c r="H23" s="25">
        <v>232.76</v>
      </c>
      <c r="I23" s="25">
        <v>241.13</v>
      </c>
      <c r="J23" s="25">
        <v>238.38</v>
      </c>
      <c r="K23" s="25">
        <v>246</v>
      </c>
      <c r="L23" s="25">
        <v>246.29</v>
      </c>
      <c r="M23" s="25">
        <v>222.19</v>
      </c>
      <c r="N23" s="25">
        <v>248.05</v>
      </c>
      <c r="O23" s="25">
        <v>241.48</v>
      </c>
      <c r="S23" s="25"/>
      <c r="T23" s="32"/>
    </row>
    <row r="24" spans="1:20" ht="15">
      <c r="A24" t="str">
        <f t="shared" si="0"/>
        <v>Street Lights</v>
      </c>
      <c r="B24" s="25">
        <v>1086</v>
      </c>
      <c r="C24" s="25">
        <v>1084</v>
      </c>
      <c r="D24" s="25">
        <v>1084</v>
      </c>
      <c r="E24" s="25">
        <v>1088</v>
      </c>
      <c r="F24" s="25">
        <v>1088</v>
      </c>
      <c r="G24" s="25">
        <v>1088</v>
      </c>
      <c r="H24" s="25">
        <v>1088</v>
      </c>
      <c r="I24" s="25">
        <v>1088</v>
      </c>
      <c r="J24" s="25">
        <v>1088</v>
      </c>
      <c r="K24" s="25">
        <v>1088</v>
      </c>
      <c r="L24" s="25">
        <v>1090</v>
      </c>
      <c r="M24" s="25">
        <v>1090</v>
      </c>
      <c r="N24" s="25">
        <v>1090</v>
      </c>
      <c r="O24" s="25">
        <v>1090</v>
      </c>
      <c r="S24" s="25"/>
      <c r="T24" s="32"/>
    </row>
    <row r="25" spans="1:20" ht="15">
      <c r="A25" t="str">
        <f t="shared" si="0"/>
        <v>Unmetered Loads</v>
      </c>
      <c r="B25" s="25">
        <v>107260.97</v>
      </c>
      <c r="C25" s="25">
        <v>97824.63</v>
      </c>
      <c r="D25" s="25">
        <v>102309.37</v>
      </c>
      <c r="E25" s="25">
        <v>97824.63</v>
      </c>
      <c r="F25" s="25">
        <v>102309.37</v>
      </c>
      <c r="G25" s="25">
        <v>100073</v>
      </c>
      <c r="H25" s="25">
        <v>97815.56</v>
      </c>
      <c r="I25" s="25">
        <v>102028.1</v>
      </c>
      <c r="J25" s="25">
        <v>97552.43</v>
      </c>
      <c r="K25" s="25">
        <v>102028.1</v>
      </c>
      <c r="L25" s="25">
        <v>99772.94</v>
      </c>
      <c r="M25" s="25">
        <v>93268.25</v>
      </c>
      <c r="N25" s="25">
        <v>108275.75</v>
      </c>
      <c r="O25" s="25">
        <v>99011.78</v>
      </c>
      <c r="S25" s="25"/>
      <c r="T25" s="32"/>
    </row>
    <row r="28" ht="21">
      <c r="A28" s="24" t="s">
        <v>60</v>
      </c>
    </row>
    <row r="30" spans="2:15" ht="18.75">
      <c r="B30" s="65">
        <v>2005</v>
      </c>
      <c r="C30" s="65"/>
      <c r="D30" s="65"/>
      <c r="E30" s="65"/>
      <c r="F30" s="65"/>
      <c r="G30" s="65"/>
      <c r="H30" s="65"/>
      <c r="I30" s="65"/>
      <c r="J30" s="65"/>
      <c r="K30" s="65"/>
      <c r="L30" s="67">
        <v>2006</v>
      </c>
      <c r="M30" s="67"/>
      <c r="N30" s="67"/>
      <c r="O30" s="67"/>
    </row>
    <row r="31" spans="1:15" ht="15">
      <c r="A31" s="2" t="str">
        <f>A18</f>
        <v>Rate Class</v>
      </c>
      <c r="B31" s="1" t="s">
        <v>9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51</v>
      </c>
      <c r="H31" s="1" t="s">
        <v>52</v>
      </c>
      <c r="I31" s="1" t="s">
        <v>53</v>
      </c>
      <c r="J31" s="1" t="s">
        <v>54</v>
      </c>
      <c r="K31" s="1" t="s">
        <v>55</v>
      </c>
      <c r="L31" s="1" t="s">
        <v>56</v>
      </c>
      <c r="M31" s="1" t="s">
        <v>57</v>
      </c>
      <c r="N31" s="1" t="s">
        <v>58</v>
      </c>
      <c r="O31" s="1" t="s">
        <v>59</v>
      </c>
    </row>
    <row r="32" spans="1:15" ht="15">
      <c r="A32" s="50" t="str">
        <f>A19</f>
        <v>Residential</v>
      </c>
      <c r="B32" s="25">
        <f aca="true" t="shared" si="1" ref="B32:B38">B19*$E8</f>
        <v>24073.37470758522</v>
      </c>
      <c r="C32" s="25">
        <f aca="true" t="shared" si="2" ref="C32:O32">C19*$E8</f>
        <v>21237.19544871621</v>
      </c>
      <c r="D32" s="25">
        <f t="shared" si="2"/>
        <v>23861.629503298827</v>
      </c>
      <c r="E32" s="25">
        <f t="shared" si="2"/>
        <v>28276.638925160092</v>
      </c>
      <c r="F32" s="25">
        <f t="shared" si="2"/>
        <v>35063.43371532672</v>
      </c>
      <c r="G32" s="25">
        <f t="shared" si="2"/>
        <v>32638.642583430792</v>
      </c>
      <c r="H32" s="25">
        <f t="shared" si="2"/>
        <v>25367.721858017856</v>
      </c>
      <c r="I32" s="25">
        <f t="shared" si="2"/>
        <v>23801.927386723968</v>
      </c>
      <c r="J32" s="25">
        <f t="shared" si="2"/>
        <v>23753.084315738295</v>
      </c>
      <c r="K32" s="25">
        <f t="shared" si="2"/>
        <v>26450.593863360755</v>
      </c>
      <c r="L32" s="25">
        <f t="shared" si="2"/>
        <v>26248.683167124706</v>
      </c>
      <c r="M32" s="25">
        <f t="shared" si="2"/>
        <v>23103.797704541445</v>
      </c>
      <c r="N32" s="25">
        <f t="shared" si="2"/>
        <v>23431.875190922943</v>
      </c>
      <c r="O32" s="25">
        <f t="shared" si="2"/>
        <v>20662.787826785792</v>
      </c>
    </row>
    <row r="33" spans="1:15" ht="15">
      <c r="A33" s="50" t="str">
        <f aca="true" t="shared" si="3" ref="A33:A38">A20</f>
        <v>General Service &lt; 50 kW</v>
      </c>
      <c r="B33" s="25">
        <f t="shared" si="1"/>
        <v>4070.592702137948</v>
      </c>
      <c r="C33" s="25">
        <f aca="true" t="shared" si="4" ref="C33:O33">C20*$E9</f>
        <v>3579.4306190119214</v>
      </c>
      <c r="D33" s="25">
        <f t="shared" si="4"/>
        <v>3660.5428133290084</v>
      </c>
      <c r="E33" s="25">
        <f t="shared" si="4"/>
        <v>4058.098323538029</v>
      </c>
      <c r="F33" s="25">
        <f t="shared" si="4"/>
        <v>4507.4101381704295</v>
      </c>
      <c r="G33" s="25">
        <f t="shared" si="4"/>
        <v>4287.542090219012</v>
      </c>
      <c r="H33" s="25">
        <f t="shared" si="4"/>
        <v>3800.2706503379336</v>
      </c>
      <c r="I33" s="25">
        <f t="shared" si="4"/>
        <v>3664.605974084459</v>
      </c>
      <c r="J33" s="25">
        <f t="shared" si="4"/>
        <v>3741.618403410704</v>
      </c>
      <c r="K33" s="25">
        <f t="shared" si="4"/>
        <v>4109.6913725278</v>
      </c>
      <c r="L33" s="25">
        <f t="shared" si="4"/>
        <v>4130.939002866818</v>
      </c>
      <c r="M33" s="25">
        <f t="shared" si="4"/>
        <v>3808.2631248687658</v>
      </c>
      <c r="N33" s="25">
        <f t="shared" si="4"/>
        <v>4020.896711374866</v>
      </c>
      <c r="O33" s="25">
        <f t="shared" si="4"/>
        <v>3539.37087673532</v>
      </c>
    </row>
    <row r="34" spans="1:15" ht="15">
      <c r="A34" s="50" t="str">
        <f t="shared" si="3"/>
        <v>General Service &gt; 50 kW</v>
      </c>
      <c r="B34" s="25">
        <f t="shared" si="1"/>
        <v>4525.593628803109</v>
      </c>
      <c r="C34" s="25">
        <f aca="true" t="shared" si="5" ref="C34:O34">C21*$E10</f>
        <v>4180.455621276007</v>
      </c>
      <c r="D34" s="25">
        <f t="shared" si="5"/>
        <v>4298.407369405008</v>
      </c>
      <c r="E34" s="25">
        <f t="shared" si="5"/>
        <v>4453.078398779583</v>
      </c>
      <c r="F34" s="25">
        <f t="shared" si="5"/>
        <v>4381.761666528601</v>
      </c>
      <c r="G34" s="25">
        <f t="shared" si="5"/>
        <v>4384.439942163166</v>
      </c>
      <c r="H34" s="25">
        <f t="shared" si="5"/>
        <v>4203.757842253632</v>
      </c>
      <c r="I34" s="25">
        <f t="shared" si="5"/>
        <v>4266.062605029221</v>
      </c>
      <c r="J34" s="25">
        <f t="shared" si="5"/>
        <v>4256.9222250781995</v>
      </c>
      <c r="K34" s="25">
        <f t="shared" si="5"/>
        <v>4303.792048683084</v>
      </c>
      <c r="L34" s="25">
        <f t="shared" si="5"/>
        <v>4118.730540076118</v>
      </c>
      <c r="M34" s="25">
        <f t="shared" si="5"/>
        <v>4105.846689021259</v>
      </c>
      <c r="N34" s="25">
        <f t="shared" si="5"/>
        <v>4270.080018481069</v>
      </c>
      <c r="O34" s="25">
        <f t="shared" si="5"/>
        <v>4003.3470014597137</v>
      </c>
    </row>
    <row r="35" spans="1:15" ht="15">
      <c r="A35" s="50" t="str">
        <f t="shared" si="3"/>
        <v>Large Use</v>
      </c>
      <c r="B35" s="25">
        <f t="shared" si="1"/>
        <v>2760.222973707979</v>
      </c>
      <c r="C35" s="25">
        <f aca="true" t="shared" si="6" ref="C35:O35">C22*$E11</f>
        <v>2667.959253138353</v>
      </c>
      <c r="D35" s="25">
        <f t="shared" si="6"/>
        <v>2704.2853073722877</v>
      </c>
      <c r="E35" s="25">
        <f t="shared" si="6"/>
        <v>2825.52072763769</v>
      </c>
      <c r="F35" s="25">
        <f t="shared" si="6"/>
        <v>2673.8650226917225</v>
      </c>
      <c r="G35" s="25">
        <f t="shared" si="6"/>
        <v>2745.0685461748035</v>
      </c>
      <c r="H35" s="25">
        <f t="shared" si="6"/>
        <v>2802.566227109498</v>
      </c>
      <c r="I35" s="25">
        <f t="shared" si="6"/>
        <v>2819.837817312749</v>
      </c>
      <c r="J35" s="25">
        <f t="shared" si="6"/>
        <v>2759.7772552511206</v>
      </c>
      <c r="K35" s="25">
        <f t="shared" si="6"/>
        <v>2767.4658986319228</v>
      </c>
      <c r="L35" s="25">
        <f t="shared" si="6"/>
        <v>2638.876123828362</v>
      </c>
      <c r="M35" s="25">
        <f t="shared" si="6"/>
        <v>2618.930222883962</v>
      </c>
      <c r="N35" s="25">
        <f t="shared" si="6"/>
        <v>2713.4225357378787</v>
      </c>
      <c r="O35" s="25">
        <f t="shared" si="6"/>
        <v>2547.8381290150955</v>
      </c>
    </row>
    <row r="36" spans="1:15" ht="15">
      <c r="A36" s="50" t="str">
        <f t="shared" si="3"/>
        <v>Sentinel Lights</v>
      </c>
      <c r="B36" s="25">
        <f t="shared" si="1"/>
        <v>37.717735117711484</v>
      </c>
      <c r="C36" s="25">
        <f aca="true" t="shared" si="7" ref="C36:O36">C23*$E12</f>
        <v>36.18044877180103</v>
      </c>
      <c r="D36" s="25">
        <f t="shared" si="7"/>
        <v>38.78458632664726</v>
      </c>
      <c r="E36" s="25">
        <f t="shared" si="7"/>
        <v>37.50085654608926</v>
      </c>
      <c r="F36" s="25">
        <f t="shared" si="7"/>
        <v>38.4544843830752</v>
      </c>
      <c r="G36" s="25">
        <f t="shared" si="7"/>
        <v>38.54697671509056</v>
      </c>
      <c r="H36" s="25">
        <f t="shared" si="7"/>
        <v>37.11812965499122</v>
      </c>
      <c r="I36" s="25">
        <f t="shared" si="7"/>
        <v>38.452889687695624</v>
      </c>
      <c r="J36" s="25">
        <f t="shared" si="7"/>
        <v>38.01434845831246</v>
      </c>
      <c r="K36" s="25">
        <f t="shared" si="7"/>
        <v>39.22950633754873</v>
      </c>
      <c r="L36" s="25">
        <f t="shared" si="7"/>
        <v>39.275752503556404</v>
      </c>
      <c r="M36" s="25">
        <f t="shared" si="7"/>
        <v>35.43253663878029</v>
      </c>
      <c r="N36" s="25">
        <f t="shared" si="7"/>
        <v>39.556418890361634</v>
      </c>
      <c r="O36" s="25">
        <f t="shared" si="7"/>
        <v>38.508704025980755</v>
      </c>
    </row>
    <row r="37" spans="1:15" ht="15">
      <c r="A37" s="50" t="str">
        <f t="shared" si="3"/>
        <v>Street Lights</v>
      </c>
      <c r="B37" s="25">
        <f t="shared" si="1"/>
        <v>115.86900214832355</v>
      </c>
      <c r="C37" s="25">
        <f aca="true" t="shared" si="8" ref="C37:O37">C24*$E13</f>
        <v>115.65561540403566</v>
      </c>
      <c r="D37" s="25">
        <f t="shared" si="8"/>
        <v>115.65561540403566</v>
      </c>
      <c r="E37" s="25">
        <f t="shared" si="8"/>
        <v>116.08238889261143</v>
      </c>
      <c r="F37" s="25">
        <f t="shared" si="8"/>
        <v>116.08238889261143</v>
      </c>
      <c r="G37" s="25">
        <f t="shared" si="8"/>
        <v>116.08238889261143</v>
      </c>
      <c r="H37" s="25">
        <f t="shared" si="8"/>
        <v>116.08238889261143</v>
      </c>
      <c r="I37" s="25">
        <f t="shared" si="8"/>
        <v>116.08238889261143</v>
      </c>
      <c r="J37" s="25">
        <f t="shared" si="8"/>
        <v>116.08238889261143</v>
      </c>
      <c r="K37" s="25">
        <f t="shared" si="8"/>
        <v>116.08238889261143</v>
      </c>
      <c r="L37" s="25">
        <f t="shared" si="8"/>
        <v>116.29577563689932</v>
      </c>
      <c r="M37" s="25">
        <f t="shared" si="8"/>
        <v>116.29577563689932</v>
      </c>
      <c r="N37" s="25">
        <f t="shared" si="8"/>
        <v>116.29577563689932</v>
      </c>
      <c r="O37" s="25">
        <f t="shared" si="8"/>
        <v>116.29577563689932</v>
      </c>
    </row>
    <row r="38" spans="1:15" ht="15">
      <c r="A38" s="27" t="str">
        <f t="shared" si="3"/>
        <v>Unmetered Loads</v>
      </c>
      <c r="B38" s="28">
        <f t="shared" si="1"/>
        <v>97.20737296901261</v>
      </c>
      <c r="C38" s="28">
        <f aca="true" t="shared" si="9" ref="C38:O38">C25*$E14</f>
        <v>88.65550343210266</v>
      </c>
      <c r="D38" s="28">
        <f t="shared" si="9"/>
        <v>92.71988765172186</v>
      </c>
      <c r="E38" s="28">
        <f t="shared" si="9"/>
        <v>88.65550343210266</v>
      </c>
      <c r="F38" s="28">
        <f t="shared" si="9"/>
        <v>92.71988765172186</v>
      </c>
      <c r="G38" s="28">
        <f t="shared" si="9"/>
        <v>90.69313316044037</v>
      </c>
      <c r="H38" s="28">
        <f t="shared" si="9"/>
        <v>88.64728356542767</v>
      </c>
      <c r="I38" s="28">
        <f t="shared" si="9"/>
        <v>92.46498115782205</v>
      </c>
      <c r="J38" s="28">
        <f t="shared" si="9"/>
        <v>88.4088168048778</v>
      </c>
      <c r="K38" s="28">
        <f t="shared" si="9"/>
        <v>92.46498115782205</v>
      </c>
      <c r="L38" s="28">
        <f t="shared" si="9"/>
        <v>90.42119785785003</v>
      </c>
      <c r="M38" s="28">
        <f t="shared" si="9"/>
        <v>84.52619404725792</v>
      </c>
      <c r="N38" s="28">
        <f t="shared" si="9"/>
        <v>98.12703739067031</v>
      </c>
      <c r="O38" s="28">
        <f t="shared" si="9"/>
        <v>89.73138157137515</v>
      </c>
    </row>
    <row r="39" spans="1:16" ht="15">
      <c r="A39" t="s">
        <v>13</v>
      </c>
      <c r="B39" s="25">
        <f>SUM(B32:B38)</f>
        <v>35680.5781224693</v>
      </c>
      <c r="C39" s="25">
        <f>SUM(C32:C38)</f>
        <v>31905.532509750432</v>
      </c>
      <c r="D39" s="25">
        <f aca="true" t="shared" si="10" ref="D39:O39">SUM(D32:D38)</f>
        <v>34772.025082787535</v>
      </c>
      <c r="E39" s="25">
        <f t="shared" si="10"/>
        <v>39855.57512398619</v>
      </c>
      <c r="F39" s="25">
        <f t="shared" si="10"/>
        <v>46873.72730364488</v>
      </c>
      <c r="G39" s="25">
        <f t="shared" si="10"/>
        <v>44301.01566075592</v>
      </c>
      <c r="H39" s="25">
        <f t="shared" si="10"/>
        <v>36416.16437983195</v>
      </c>
      <c r="I39" s="25">
        <f t="shared" si="10"/>
        <v>34799.43404288852</v>
      </c>
      <c r="J39" s="25">
        <f t="shared" si="10"/>
        <v>34753.907753634114</v>
      </c>
      <c r="K39" s="25">
        <f t="shared" si="10"/>
        <v>37879.32005959155</v>
      </c>
      <c r="L39" s="25">
        <f t="shared" si="10"/>
        <v>37383.221559894315</v>
      </c>
      <c r="M39" s="25">
        <f t="shared" si="10"/>
        <v>33873.092247638364</v>
      </c>
      <c r="N39" s="25">
        <f t="shared" si="10"/>
        <v>34690.25368843469</v>
      </c>
      <c r="O39" s="25">
        <f t="shared" si="10"/>
        <v>30997.879695230182</v>
      </c>
      <c r="P39" s="25"/>
    </row>
    <row r="40" ht="15">
      <c r="P40" s="25"/>
    </row>
    <row r="42" ht="15">
      <c r="C42" s="25"/>
    </row>
  </sheetData>
  <sheetProtection/>
  <mergeCells count="6">
    <mergeCell ref="L17:O17"/>
    <mergeCell ref="L30:O30"/>
    <mergeCell ref="B6:C6"/>
    <mergeCell ref="D6:E6"/>
    <mergeCell ref="B17:K17"/>
    <mergeCell ref="B30:K30"/>
  </mergeCells>
  <printOptions/>
  <pageMargins left="0.7" right="0.7" top="0.75" bottom="0.75" header="0.3" footer="0.3"/>
  <pageSetup horizontalDpi="1200" verticalDpi="1200" orientation="portrait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7" sqref="A17:G25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.75">
      <c r="A1" s="43" t="s">
        <v>93</v>
      </c>
    </row>
    <row r="3" spans="1:5" ht="60">
      <c r="A3" s="48" t="s">
        <v>40</v>
      </c>
      <c r="B3" s="48" t="s">
        <v>106</v>
      </c>
      <c r="C3" s="48" t="s">
        <v>101</v>
      </c>
      <c r="D3" s="48" t="s">
        <v>102</v>
      </c>
      <c r="E3" s="38"/>
    </row>
    <row r="4" spans="1:4" ht="15">
      <c r="A4" t="str">
        <f>'App 34 - Mar05 to Apr06 Revenue'!A8</f>
        <v>Residential</v>
      </c>
      <c r="B4" s="40">
        <v>6041460.43</v>
      </c>
      <c r="C4" s="15">
        <f aca="true" t="shared" si="0" ref="C4:C10">ROUND(B4/$B$11,4)</f>
        <v>0.711</v>
      </c>
      <c r="D4" s="51">
        <f aca="true" t="shared" si="1" ref="D4:D10">C4*$D$11</f>
        <v>-20649.26168466425</v>
      </c>
    </row>
    <row r="5" spans="1:4" ht="15">
      <c r="A5" t="str">
        <f>'App 34 - Mar05 to Apr06 Revenue'!A9</f>
        <v>General Service &lt; 50 kW</v>
      </c>
      <c r="B5" s="40">
        <v>980014.14</v>
      </c>
      <c r="C5" s="15">
        <f t="shared" si="0"/>
        <v>0.1153</v>
      </c>
      <c r="D5" s="51">
        <f t="shared" si="1"/>
        <v>-3348.607415248647</v>
      </c>
    </row>
    <row r="6" spans="1:4" ht="15">
      <c r="A6" t="str">
        <f>'App 34 - Mar05 to Apr06 Revenue'!A10</f>
        <v>General Service &gt; 50 kW</v>
      </c>
      <c r="B6" s="40">
        <v>1034992.82</v>
      </c>
      <c r="C6" s="15">
        <f t="shared" si="0"/>
        <v>0.1218</v>
      </c>
      <c r="D6" s="51">
        <f t="shared" si="1"/>
        <v>-3537.384069187209</v>
      </c>
    </row>
    <row r="7" spans="1:4" ht="15">
      <c r="A7" t="s">
        <v>105</v>
      </c>
      <c r="B7" s="40">
        <v>182083.96</v>
      </c>
      <c r="C7" s="15">
        <f t="shared" si="0"/>
        <v>0.0214</v>
      </c>
      <c r="D7" s="51">
        <f t="shared" si="1"/>
        <v>-621.5108298900351</v>
      </c>
    </row>
    <row r="8" spans="1:4" ht="15">
      <c r="A8" t="str">
        <f>'App 34 - Mar05 to Apr06 Revenue'!A12</f>
        <v>Sentinel Lights</v>
      </c>
      <c r="B8" s="40">
        <v>28016.18</v>
      </c>
      <c r="C8" s="15">
        <f t="shared" si="0"/>
        <v>0.0033</v>
      </c>
      <c r="D8" s="51">
        <f t="shared" si="1"/>
        <v>-95.84045507650075</v>
      </c>
    </row>
    <row r="9" spans="1:4" ht="15">
      <c r="A9" t="str">
        <f>'App 34 - Mar05 to Apr06 Revenue'!A13</f>
        <v>Street Lights</v>
      </c>
      <c r="B9" s="40">
        <v>187624.31</v>
      </c>
      <c r="C9" s="15">
        <f t="shared" si="0"/>
        <v>0.0221</v>
      </c>
      <c r="D9" s="51">
        <f t="shared" si="1"/>
        <v>-641.8406233911111</v>
      </c>
    </row>
    <row r="10" spans="1:4" ht="15">
      <c r="A10" s="41" t="str">
        <f>'App 34 - Mar05 to Apr06 Revenue'!A14</f>
        <v>Unmetered Loads</v>
      </c>
      <c r="B10" s="42">
        <v>43286.15</v>
      </c>
      <c r="C10" s="17">
        <f t="shared" si="0"/>
        <v>0.0051</v>
      </c>
      <c r="D10" s="52">
        <f t="shared" si="1"/>
        <v>-148.11706693641025</v>
      </c>
    </row>
    <row r="11" spans="1:4" ht="15">
      <c r="A11" s="2" t="s">
        <v>13</v>
      </c>
      <c r="B11" s="44">
        <f>SUM(B4:B10)</f>
        <v>8497477.99</v>
      </c>
      <c r="C11" s="45">
        <f>SUM(C4:C10)</f>
        <v>0.9999999999999999</v>
      </c>
      <c r="D11" s="53">
        <f>'App 1 - Continuity Schedule'!L199</f>
        <v>-29042.562144394164</v>
      </c>
    </row>
    <row r="15" ht="15.75">
      <c r="A15" s="43" t="s">
        <v>94</v>
      </c>
    </row>
    <row r="17" spans="1:6" ht="45">
      <c r="A17" s="48" t="s">
        <v>40</v>
      </c>
      <c r="B17" s="48" t="s">
        <v>95</v>
      </c>
      <c r="C17" s="48" t="s">
        <v>96</v>
      </c>
      <c r="D17" s="48" t="s">
        <v>97</v>
      </c>
      <c r="E17" s="48" t="s">
        <v>107</v>
      </c>
      <c r="F17" s="48" t="s">
        <v>98</v>
      </c>
    </row>
    <row r="18" spans="1:7" ht="15">
      <c r="A18" t="str">
        <f aca="true" t="shared" si="2" ref="A18:A25">A4</f>
        <v>Residential</v>
      </c>
      <c r="B18" s="51">
        <f aca="true" t="shared" si="3" ref="B18:B23">D4</f>
        <v>-20649.26168466425</v>
      </c>
      <c r="C18" s="33">
        <v>2</v>
      </c>
      <c r="D18" s="51">
        <f>B18/C18</f>
        <v>-10324.630842332124</v>
      </c>
      <c r="E18" s="39">
        <v>166999701</v>
      </c>
      <c r="F18" s="54">
        <f aca="true" t="shared" si="4" ref="F18:F24">ROUND(D18/E18,4)</f>
        <v>-0.0001</v>
      </c>
      <c r="G18" t="s">
        <v>99</v>
      </c>
    </row>
    <row r="19" spans="1:7" ht="15">
      <c r="A19" t="str">
        <f t="shared" si="2"/>
        <v>General Service &lt; 50 kW</v>
      </c>
      <c r="B19" s="51">
        <f t="shared" si="3"/>
        <v>-3348.607415248647</v>
      </c>
      <c r="C19">
        <f>C18</f>
        <v>2</v>
      </c>
      <c r="D19" s="51">
        <f aca="true" t="shared" si="5" ref="D19:D25">B19/C19</f>
        <v>-1674.3037076243236</v>
      </c>
      <c r="E19" s="39">
        <v>55348528</v>
      </c>
      <c r="F19" s="54">
        <f t="shared" si="4"/>
        <v>0</v>
      </c>
      <c r="G19" t="s">
        <v>99</v>
      </c>
    </row>
    <row r="20" spans="1:7" ht="15">
      <c r="A20" t="str">
        <f t="shared" si="2"/>
        <v>General Service &gt; 50 kW</v>
      </c>
      <c r="B20" s="51">
        <f t="shared" si="3"/>
        <v>-3537.384069187209</v>
      </c>
      <c r="C20">
        <f aca="true" t="shared" si="6" ref="C20:C25">C19</f>
        <v>2</v>
      </c>
      <c r="D20" s="51">
        <f t="shared" si="5"/>
        <v>-1768.6920345936046</v>
      </c>
      <c r="E20" s="39">
        <v>440796</v>
      </c>
      <c r="F20" s="54">
        <f t="shared" si="4"/>
        <v>-0.004</v>
      </c>
      <c r="G20" t="s">
        <v>100</v>
      </c>
    </row>
    <row r="21" spans="1:7" ht="15">
      <c r="A21" t="str">
        <f t="shared" si="2"/>
        <v>Large Use</v>
      </c>
      <c r="B21" s="51">
        <f t="shared" si="3"/>
        <v>-621.5108298900351</v>
      </c>
      <c r="C21">
        <f t="shared" si="6"/>
        <v>2</v>
      </c>
      <c r="D21" s="51">
        <f t="shared" si="5"/>
        <v>-310.75541494501755</v>
      </c>
      <c r="E21" s="39">
        <v>169533</v>
      </c>
      <c r="F21" s="54">
        <f t="shared" si="4"/>
        <v>-0.0018</v>
      </c>
      <c r="G21" t="s">
        <v>100</v>
      </c>
    </row>
    <row r="22" spans="1:7" ht="15">
      <c r="A22" t="str">
        <f t="shared" si="2"/>
        <v>Sentinel Lights</v>
      </c>
      <c r="B22" s="51">
        <f t="shared" si="3"/>
        <v>-95.84045507650075</v>
      </c>
      <c r="C22">
        <f>C20</f>
        <v>2</v>
      </c>
      <c r="D22" s="51">
        <f t="shared" si="5"/>
        <v>-47.92022753825037</v>
      </c>
      <c r="E22" s="39">
        <v>2592</v>
      </c>
      <c r="F22" s="54">
        <f t="shared" si="4"/>
        <v>-0.0185</v>
      </c>
      <c r="G22" t="s">
        <v>100</v>
      </c>
    </row>
    <row r="23" spans="1:7" ht="15">
      <c r="A23" t="str">
        <f t="shared" si="2"/>
        <v>Street Lights</v>
      </c>
      <c r="B23" s="51">
        <f t="shared" si="3"/>
        <v>-641.8406233911111</v>
      </c>
      <c r="C23">
        <f t="shared" si="6"/>
        <v>2</v>
      </c>
      <c r="D23" s="51">
        <f t="shared" si="5"/>
        <v>-320.92031169555554</v>
      </c>
      <c r="E23" s="39">
        <v>13262</v>
      </c>
      <c r="F23" s="54">
        <f t="shared" si="4"/>
        <v>-0.0242</v>
      </c>
      <c r="G23" t="s">
        <v>100</v>
      </c>
    </row>
    <row r="24" spans="1:7" ht="14.25" customHeight="1">
      <c r="A24" s="41" t="str">
        <f t="shared" si="2"/>
        <v>Unmetered Loads</v>
      </c>
      <c r="B24" s="52">
        <f>D10</f>
        <v>-148.11706693641025</v>
      </c>
      <c r="C24" s="41">
        <f>C23</f>
        <v>2</v>
      </c>
      <c r="D24" s="52">
        <f t="shared" si="5"/>
        <v>-74.05853346820513</v>
      </c>
      <c r="E24" s="46">
        <v>1072774</v>
      </c>
      <c r="F24" s="55">
        <f t="shared" si="4"/>
        <v>-0.0001</v>
      </c>
      <c r="G24" t="s">
        <v>99</v>
      </c>
    </row>
    <row r="25" spans="1:4" ht="15">
      <c r="A25" t="str">
        <f t="shared" si="2"/>
        <v>Total</v>
      </c>
      <c r="B25" s="53">
        <f>D11</f>
        <v>-29042.562144394164</v>
      </c>
      <c r="C25">
        <f t="shared" si="6"/>
        <v>2</v>
      </c>
      <c r="D25" s="53">
        <f t="shared" si="5"/>
        <v>-14521.281072197082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90" zoomScaleNormal="190" zoomScalePageLayoutView="0" workbookViewId="0" topLeftCell="A1">
      <selection activeCell="A1" sqref="A1:I8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69" t="s">
        <v>71</v>
      </c>
      <c r="B1" s="69" t="s">
        <v>77</v>
      </c>
      <c r="C1" s="69"/>
      <c r="D1" s="69"/>
      <c r="E1" s="70" t="s">
        <v>22</v>
      </c>
      <c r="F1" s="70" t="s">
        <v>27</v>
      </c>
      <c r="G1" s="70" t="s">
        <v>28</v>
      </c>
      <c r="H1" s="70" t="s">
        <v>24</v>
      </c>
      <c r="I1" s="69" t="s">
        <v>23</v>
      </c>
    </row>
    <row r="2" spans="1:9" ht="19.5" customHeight="1">
      <c r="A2" s="69"/>
      <c r="B2" s="47" t="s">
        <v>78</v>
      </c>
      <c r="C2" s="47" t="s">
        <v>79</v>
      </c>
      <c r="D2" s="47" t="s">
        <v>80</v>
      </c>
      <c r="E2" s="70"/>
      <c r="F2" s="70"/>
      <c r="G2" s="70"/>
      <c r="H2" s="70"/>
      <c r="I2" s="69"/>
    </row>
    <row r="3" spans="1:9" ht="15">
      <c r="A3" s="1" t="s">
        <v>1</v>
      </c>
      <c r="B3" s="1" t="s">
        <v>81</v>
      </c>
      <c r="C3" s="1" t="s">
        <v>82</v>
      </c>
      <c r="D3" s="1" t="s">
        <v>83</v>
      </c>
      <c r="E3" s="8">
        <f>'[1]6. 2001PILs DefAcct Adder Calc'!$E$14</f>
        <v>24240.567374085367</v>
      </c>
      <c r="F3" s="1" t="s">
        <v>25</v>
      </c>
      <c r="G3" s="1" t="s">
        <v>26</v>
      </c>
      <c r="H3" s="21">
        <f>E3/3</f>
        <v>8080.189124695123</v>
      </c>
      <c r="I3" s="37" t="s">
        <v>72</v>
      </c>
    </row>
    <row r="4" spans="1:9" ht="15">
      <c r="A4" s="1">
        <v>2002</v>
      </c>
      <c r="B4" s="1" t="s">
        <v>81</v>
      </c>
      <c r="C4" s="1" t="s">
        <v>84</v>
      </c>
      <c r="D4" s="1" t="s">
        <v>83</v>
      </c>
      <c r="E4" s="8">
        <f>'[1]8. 2002PILs Proxy Adder Calc'!$E$14</f>
        <v>443349.1643125694</v>
      </c>
      <c r="F4" s="1" t="s">
        <v>29</v>
      </c>
      <c r="G4" s="1" t="s">
        <v>30</v>
      </c>
      <c r="H4" s="8">
        <f>E4/12</f>
        <v>36945.76369271412</v>
      </c>
      <c r="I4" s="37" t="s">
        <v>73</v>
      </c>
    </row>
    <row r="5" spans="1:9" ht="15">
      <c r="A5" s="1">
        <v>2003</v>
      </c>
      <c r="B5" s="1" t="s">
        <v>81</v>
      </c>
      <c r="C5" s="1" t="s">
        <v>85</v>
      </c>
      <c r="D5" s="1" t="s">
        <v>83</v>
      </c>
      <c r="E5" s="21">
        <f>E3+E4</f>
        <v>467589.7316866548</v>
      </c>
      <c r="F5" s="1" t="s">
        <v>31</v>
      </c>
      <c r="G5" s="1" t="s">
        <v>32</v>
      </c>
      <c r="H5" s="21">
        <f>E5/12</f>
        <v>38965.8109738879</v>
      </c>
      <c r="I5" s="37" t="s">
        <v>74</v>
      </c>
    </row>
    <row r="6" spans="1:9" ht="15">
      <c r="A6" s="1">
        <v>2004</v>
      </c>
      <c r="B6" s="1" t="s">
        <v>81</v>
      </c>
      <c r="C6" s="1" t="s">
        <v>85</v>
      </c>
      <c r="D6" s="1" t="s">
        <v>83</v>
      </c>
      <c r="E6" s="21">
        <f>E5</f>
        <v>467589.7316866548</v>
      </c>
      <c r="F6" s="1" t="s">
        <v>33</v>
      </c>
      <c r="G6" s="60" t="s">
        <v>109</v>
      </c>
      <c r="H6" s="21">
        <f>E6/12</f>
        <v>38965.8109738879</v>
      </c>
      <c r="I6" s="37" t="s">
        <v>74</v>
      </c>
    </row>
    <row r="7" spans="1:9" ht="15">
      <c r="A7" s="1">
        <v>2004</v>
      </c>
      <c r="B7" s="1" t="s">
        <v>86</v>
      </c>
      <c r="C7" s="1" t="s">
        <v>87</v>
      </c>
      <c r="D7" s="1" t="s">
        <v>88</v>
      </c>
      <c r="E7" s="21">
        <f>E4</f>
        <v>443349.1643125694</v>
      </c>
      <c r="F7" s="61" t="s">
        <v>110</v>
      </c>
      <c r="G7" s="60" t="s">
        <v>111</v>
      </c>
      <c r="H7" s="21">
        <f>E7/12</f>
        <v>36945.76369271412</v>
      </c>
      <c r="I7" s="22" t="s">
        <v>75</v>
      </c>
    </row>
    <row r="8" spans="1:9" ht="15">
      <c r="A8" s="1">
        <v>2005</v>
      </c>
      <c r="B8" s="1" t="s">
        <v>89</v>
      </c>
      <c r="C8" s="1" t="s">
        <v>90</v>
      </c>
      <c r="D8" s="1" t="s">
        <v>91</v>
      </c>
      <c r="E8" s="8">
        <f>'[3]4. 2003 Data &amp; 2005 PILs'!$G$14</f>
        <v>413836.9374137933</v>
      </c>
      <c r="F8" s="60" t="s">
        <v>112</v>
      </c>
      <c r="G8" s="1" t="s">
        <v>37</v>
      </c>
      <c r="H8" s="21">
        <f>E8/12</f>
        <v>34486.41145114944</v>
      </c>
      <c r="I8" s="22" t="s">
        <v>76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gocoolna</cp:lastModifiedBy>
  <cp:lastPrinted>2011-08-19T21:10:04Z</cp:lastPrinted>
  <dcterms:created xsi:type="dcterms:W3CDTF">2011-08-02T14:49:25Z</dcterms:created>
  <dcterms:modified xsi:type="dcterms:W3CDTF">2011-12-14T14:27:22Z</dcterms:modified>
  <cp:category/>
  <cp:version/>
  <cp:contentType/>
  <cp:contentStatus/>
</cp:coreProperties>
</file>