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10" yWindow="3660" windowWidth="9720" windowHeight="5025" tabRatio="915" activeTab="0"/>
  </bookViews>
  <sheets>
    <sheet name="REGINFO" sheetId="1" r:id="rId1"/>
    <sheet name="TAXCALC" sheetId="2" r:id="rId2"/>
    <sheet name="TAXRATES" sheetId="3" r:id="rId3"/>
    <sheet name="C&amp;DM TAX FORECAST" sheetId="4" r:id="rId4"/>
  </sheets>
  <definedNames>
    <definedName name="hello">'REGINFO'!$G$28</definedName>
    <definedName name="MofF">#REF!</definedName>
    <definedName name="_xlnm.Print_Area" localSheetId="3">'C&amp;DM TAX FORECAST'!$A$1:$I$33</definedName>
    <definedName name="_xlnm.Print_Area" localSheetId="0">'REGINFO'!$A$1:$G$62</definedName>
    <definedName name="_xlnm.Print_Area" localSheetId="1">'TAXCALC'!$A$1:$E$209</definedName>
    <definedName name="_xlnm.Print_Area" localSheetId="2">'TAXRATES'!$A$3:$G$17</definedName>
    <definedName name="_xlnm.Print_Titles" localSheetId="1">'TAXCALC'!$A:$A,'TAXCALC'!$1:$8</definedName>
    <definedName name="Ratebase">'REGINFO'!$C$25</definedName>
    <definedName name="Surtax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<sst xmlns="http://schemas.openxmlformats.org/spreadsheetml/2006/main" count="274" uniqueCount="195">
  <si>
    <t>Depreciation &amp; Amortization</t>
  </si>
  <si>
    <t>Tax reserves deducted in prior year</t>
  </si>
  <si>
    <t>Contributions to deferred income plans</t>
  </si>
  <si>
    <t>Contributions to pension plans</t>
  </si>
  <si>
    <t>Tax reserves claimed in current year</t>
  </si>
  <si>
    <t>Base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</si>
  <si>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</si>
  <si>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</si>
  <si>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</si>
  <si>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</si>
  <si>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</si>
  <si>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</si>
  <si>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</si>
  <si>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>REGULATORY INCOME TAX</t>
  </si>
  <si>
    <t>Ontario</t>
  </si>
  <si>
    <t>Federal (LCT)</t>
  </si>
  <si>
    <t>Less: Federal Surtax</t>
  </si>
  <si>
    <t>Rate   (.3%)</t>
  </si>
  <si>
    <t>I) CORPORATE INCOME TAXES</t>
  </si>
  <si>
    <t>II) CAPITAL TAXES</t>
  </si>
  <si>
    <t>Regulatory Net Income</t>
  </si>
  <si>
    <t>CORPORATE INCOME TAX RATE</t>
  </si>
  <si>
    <t>Deemed %</t>
  </si>
  <si>
    <t>Taxable Income x Rate</t>
  </si>
  <si>
    <t>Deemed Taxable Capital</t>
  </si>
  <si>
    <t>Less: Exemption</t>
  </si>
  <si>
    <t>Gross Amount  (Taxable Capital x Rate)</t>
  </si>
  <si>
    <t>Net LCT</t>
  </si>
  <si>
    <t>LCT (grossed-up)</t>
  </si>
  <si>
    <t>Net Amount (Taxable Capital x Rate)</t>
  </si>
  <si>
    <t>IV) FUTURE TRUE-UPS  (post June 2002)</t>
  </si>
  <si>
    <t>Miscellaneous Tax Credits</t>
  </si>
  <si>
    <t>(June)</t>
  </si>
  <si>
    <t>Regulatory Adjustments</t>
  </si>
  <si>
    <t>Items Capitalized for Regulatory Purposes</t>
  </si>
  <si>
    <t xml:space="preserve">TAX CALCULATIONS (TAXCALC)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</si>
  <si>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</si>
  <si>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</si>
  <si>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</si>
  <si>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</si>
  <si>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</si>
  <si>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MARR NO TAX CALCULATIONS</t>
  </si>
  <si>
    <t>(FROM 1999 FINANCIAL STATEMENTS)</t>
  </si>
  <si>
    <t>Rate base (wires-only)</t>
  </si>
  <si>
    <t>Common Equity Ratio (CER)</t>
  </si>
  <si>
    <t>1-CER</t>
  </si>
  <si>
    <t>Debt rate</t>
  </si>
  <si>
    <t>Market Adjusted Revenue Requirement</t>
  </si>
  <si>
    <t>1999 return from RUD Sheet #7</t>
  </si>
  <si>
    <t xml:space="preserve">   Amount allowed in 2001, Year 1 </t>
  </si>
  <si>
    <t xml:space="preserve">   Amount allowed in 2002, Year 2</t>
  </si>
  <si>
    <t>Equity</t>
  </si>
  <si>
    <t>Return at target ROE</t>
  </si>
  <si>
    <t>Debt</t>
  </si>
  <si>
    <t>Deemed interest amount in EBIT</t>
  </si>
  <si>
    <t xml:space="preserve">  according to Rate Handbook</t>
  </si>
  <si>
    <t>Variance Caused By Phase-in of Deemed Debt</t>
  </si>
  <si>
    <t>Variance caused by excess debt</t>
  </si>
  <si>
    <t xml:space="preserve"> Above Deemed Debt per Rate Handbook)</t>
  </si>
  <si>
    <t>Column</t>
  </si>
  <si>
    <t>From</t>
  </si>
  <si>
    <t>TAXREC</t>
  </si>
  <si>
    <t>Brought</t>
  </si>
  <si>
    <t>SECTION 93 PILs TAX GROSS-UP  "SIMPIL"</t>
  </si>
  <si>
    <t xml:space="preserve">   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</si>
  <si>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</si>
  <si>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</si>
  <si>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</si>
  <si>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</si>
  <si>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</si>
  <si>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Income Tax Rate</t>
  </si>
  <si>
    <t>Capital Tax Rate</t>
  </si>
  <si>
    <t>to</t>
  </si>
  <si>
    <t>Income Range</t>
  </si>
  <si>
    <t xml:space="preserve">Surtax </t>
  </si>
  <si>
    <t>Less: Miscellaneous Tax Credits</t>
  </si>
  <si>
    <t>Total Income Tax on True-ups</t>
  </si>
  <si>
    <t xml:space="preserve">III) INCLUSION IN RATES </t>
  </si>
  <si>
    <t>Days in reporting period:</t>
  </si>
  <si>
    <t>ITEM</t>
  </si>
  <si>
    <t xml:space="preserve">DO NOT INPUT INTO AREA </t>
  </si>
  <si>
    <t>Other additions "Material" Items "TAXREC"</t>
  </si>
  <si>
    <t>Other additions "Material" Items "TAXREC 2"</t>
  </si>
  <si>
    <t>Other deductions "Material" Items "TAXREC"</t>
  </si>
  <si>
    <t>Other deductions "Material" Item  "TAXREC 2"</t>
  </si>
  <si>
    <t>Interest capitalized for accounting but deducted for tax</t>
  </si>
  <si>
    <t>+</t>
  </si>
  <si>
    <t>-</t>
  </si>
  <si>
    <t>=</t>
  </si>
  <si>
    <t>Income Tax Rate used for gross-up (exclude surtax)</t>
  </si>
  <si>
    <t>Additions:</t>
  </si>
  <si>
    <t xml:space="preserve">Deductions:  </t>
  </si>
  <si>
    <t>Total TRUE-UPS before tax effect</t>
  </si>
  <si>
    <t>Ontario Capital Tax Exemption</t>
  </si>
  <si>
    <t>Federal Large Corporations Tax Exemption</t>
  </si>
  <si>
    <t>Total deemed interest (REGINFO)</t>
  </si>
  <si>
    <t xml:space="preserve">Total Interest Variance        </t>
  </si>
  <si>
    <t>Deferral Account Entry (Positive Entry = Debit)</t>
  </si>
  <si>
    <t>REVISED REGULATORY INCOME TAX</t>
  </si>
  <si>
    <t>Total Revised Regulatory Income Tax</t>
  </si>
  <si>
    <t>x</t>
  </si>
  <si>
    <t>Regulatory Income Tax Variance</t>
  </si>
  <si>
    <t xml:space="preserve">Less: Exemption </t>
  </si>
  <si>
    <t xml:space="preserve">Revised deemed taxable capital </t>
  </si>
  <si>
    <t>Rate (as a result of legislative changes)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</si>
  <si>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</si>
  <si>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</si>
  <si>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</si>
  <si>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</si>
  <si>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</si>
  <si>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</si>
  <si>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</si>
  <si>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</si>
  <si>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 xml:space="preserve">Less: Federal surtax </t>
  </si>
  <si>
    <t>Revised Net LCT</t>
  </si>
  <si>
    <t>Income Tax (grossed-up)</t>
  </si>
  <si>
    <t>Less: Ontario Capital Tax reported in the initial estimate column (Cell C72)</t>
  </si>
  <si>
    <t>Less: Federal LCT reported in the initial estimate column  (Cell C84)</t>
  </si>
  <si>
    <t>Regulatory Ontario Capital Tax Variance</t>
  </si>
  <si>
    <t>Regulatory Federal LCT Variance</t>
  </si>
  <si>
    <t>Income Tax Effect on True-up adjustments</t>
  </si>
  <si>
    <t>Income Tax Rate (excluding surtax)</t>
  </si>
  <si>
    <t>IV a) Calculation of the True-up Variance</t>
  </si>
  <si>
    <t xml:space="preserve">IV b) Calculation of the Deferral Account Variance </t>
  </si>
  <si>
    <t>To be included as deferral account in rate application)</t>
  </si>
  <si>
    <t>(Deferral Account Variance + True-up Variance)</t>
  </si>
  <si>
    <t>DR/(CR)</t>
  </si>
  <si>
    <t>TRUE-UP VARIANCE</t>
  </si>
  <si>
    <t xml:space="preserve">DEFERRAL ACCOUNT VARIANCE </t>
  </si>
  <si>
    <t>K-C</t>
  </si>
  <si>
    <t>Interest phased-in  (Cell C36)</t>
  </si>
  <si>
    <t>Interest Adjustment for Tax Purposes  (carry forward to Cell I112)</t>
  </si>
  <si>
    <t xml:space="preserve">Interest deducted on MoF filing  (Cell K36+K41) </t>
  </si>
  <si>
    <t>TRUE-UP VARIANCE (from cell I132)</t>
  </si>
  <si>
    <t>Total days in the calendar year:</t>
  </si>
  <si>
    <t>Variance due to phase-in of debt structure</t>
  </si>
  <si>
    <t xml:space="preserve">Other Interest Variances (i.e. Borrowing Levels 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</si>
  <si>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</si>
  <si>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 xml:space="preserve">Utility Name:  </t>
  </si>
  <si>
    <t xml:space="preserve">Reporting period:   </t>
  </si>
  <si>
    <t xml:space="preserve">   Amount allowed in 2003, Year 3</t>
  </si>
  <si>
    <t>Total Regulatory Income</t>
  </si>
  <si>
    <r>
      <t xml:space="preserve">Permanent Changes to Base Rate </t>
    </r>
    <r>
      <rPr>
        <b/>
        <i/>
        <sz val="9"/>
        <rFont val="Arial"/>
        <family val="2"/>
      </rPr>
      <t>(e.g. LPP 5% to 1.5%)</t>
    </r>
  </si>
  <si>
    <t>Regulatory Income</t>
  </si>
  <si>
    <r>
      <t>1.  Are the Capital Tax &amp; Large Corporations Tax Exemptions shared among the corporate group? (</t>
    </r>
    <r>
      <rPr>
        <b/>
        <sz val="10"/>
        <color indexed="10"/>
        <rFont val="Arial"/>
        <family val="2"/>
      </rPr>
      <t>Yes</t>
    </r>
    <r>
      <rPr>
        <b/>
        <sz val="10"/>
        <rFont val="Arial"/>
        <family val="2"/>
      </rPr>
      <t xml:space="preserve"> or </t>
    </r>
    <r>
      <rPr>
        <b/>
        <sz val="10"/>
        <color indexed="10"/>
        <rFont val="Arial"/>
        <family val="2"/>
      </rPr>
      <t>No</t>
    </r>
    <r>
      <rPr>
        <b/>
        <sz val="10"/>
        <rFont val="Arial"/>
        <family val="2"/>
      </rPr>
      <t>)</t>
    </r>
  </si>
  <si>
    <t>2.  Please identify the percentage used to allocate the exemption.</t>
  </si>
  <si>
    <t>3.  Please explain the basis of the allocation if the percentage is other than 100%.</t>
  </si>
  <si>
    <t>Percentage used to determine the exemptions for capital tax and large corporations tax</t>
  </si>
  <si>
    <t>4.  Accounting Year End</t>
  </si>
  <si>
    <t>Other Additions</t>
  </si>
  <si>
    <t xml:space="preserve">  "Material" Items</t>
  </si>
  <si>
    <t>Other Deductions</t>
  </si>
  <si>
    <t xml:space="preserve">  Material Items</t>
  </si>
  <si>
    <t xml:space="preserve">  Other Deductions</t>
  </si>
  <si>
    <t>LCT Rate</t>
  </si>
  <si>
    <t>Rate Base</t>
  </si>
  <si>
    <t>Total Regulatory Income Tax</t>
  </si>
  <si>
    <t>Total deemed interest  (REGINFO CELL C57)</t>
  </si>
  <si>
    <t>Comments</t>
  </si>
  <si>
    <t>Interest Expense Deemed</t>
  </si>
  <si>
    <t>"Material" Items</t>
  </si>
  <si>
    <t>"Material Items</t>
  </si>
  <si>
    <t>Total Incremental revenue</t>
  </si>
  <si>
    <t>Income Tax Rate used for gross- up</t>
  </si>
  <si>
    <t>Board-Approved Amounts</t>
  </si>
  <si>
    <t>Based on Board’s Decision (RP-2000-0069)</t>
  </si>
  <si>
    <t>Capital</t>
  </si>
  <si>
    <t>Tax Deductible Expense</t>
  </si>
  <si>
    <t>Jan - Dec</t>
  </si>
  <si>
    <r>
      <t>Jan - Sept 30</t>
    </r>
    <r>
      <rPr>
        <b/>
        <vertAlign val="superscript"/>
        <sz val="10"/>
        <rFont val="Arial"/>
        <family val="2"/>
      </rPr>
      <t>th</t>
    </r>
  </si>
  <si>
    <t>%</t>
  </si>
  <si>
    <t>Notes:</t>
  </si>
  <si>
    <t>Conservation and Demand Management Tax Forecast</t>
  </si>
  <si>
    <t>Corporate Tax Rates for 2005</t>
  </si>
  <si>
    <t>&gt; $1,128,000</t>
  </si>
  <si>
    <t>Target Return On Equity (%)</t>
  </si>
  <si>
    <t>File Number:</t>
  </si>
  <si>
    <t>FROM SHEET #7  FINAL 2001 RUD MODEL DATA</t>
  </si>
  <si>
    <t>Proxy Calculation</t>
  </si>
  <si>
    <t>SECTION 93 PILs TAX GROSS-UP                                        PROXY CALCULATION FOR 2005</t>
  </si>
  <si>
    <t>Rate   (.175%)</t>
  </si>
  <si>
    <t>1.  Capital that will be recognized for tax purposes (i.e. UCC addition), not from a capital budget or commitment perspective.</t>
  </si>
  <si>
    <t>REGULATORY TAXABLE INCOME</t>
  </si>
  <si>
    <t>Total S. 93 PILs Rate Adjustment                                                                                                                                 (Enter this amount in the 2005 RAM, Sheet #4, cell G14)</t>
  </si>
  <si>
    <t>3.  The amounts shown in the "Total" column should agree with the C&amp;DM plan filed with or approved by the Board.  The amount of the third tranche of MARR is the maximum amount unless the utility has applied for a lower amount.</t>
  </si>
  <si>
    <t>C&amp;DM Capital Portion from "C&amp;DM TAX FORECAST" worksheet</t>
  </si>
  <si>
    <t>2.  Expenses to be recognized in the period shown that will be used as a tax deduction for the same period.  The 2005 tax deductible expense amount will be entered automatically into the TAXCALC worksheet, cell C44.</t>
  </si>
  <si>
    <t>PILS2005.V1.1</t>
  </si>
  <si>
    <t xml:space="preserve">  C&amp;DM 2005 Incremental OM&amp;A expenses per C&amp;DM Plan</t>
  </si>
  <si>
    <t>Atikokan Hydro Inc.</t>
  </si>
  <si>
    <t>RP-2005-0013</t>
  </si>
  <si>
    <t>EB-2005-0004</t>
  </si>
  <si>
    <t>Jan. 1 2005 to Dec. 31, 2005</t>
  </si>
  <si>
    <t>No</t>
  </si>
  <si>
    <t>Dec. 31,2005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</si>
</sst>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.00000"/>
    <numFmt numFmtId="180" formatCode="mm/dd/yyyy"/>
    <numFmt numFmtId="181" formatCode="0.0%"/>
    <numFmt numFmtId="182" formatCode="&quot;$&quot;#,##0.000"/>
    <numFmt numFmtId="183" formatCode="&quot;$&quot;#,##0.00000"/>
    <numFmt numFmtId="184" formatCode="&quot;$&quot;#,##0.0000"/>
  </numFmts>
  <fonts count="2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b/>
      <u val="single"/>
      <sz val="12"/>
      <color indexed="18"/>
      <name val="Arial"/>
      <family val="2"/>
    </font>
    <font>
      <b/>
      <u val="doubleAccounting"/>
      <sz val="10"/>
      <name val="Arial"/>
      <family val="2"/>
    </font>
    <font>
      <i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vertAlign val="superscript"/>
      <sz val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 style="medium"/>
      <bottom style="medium"/>
    </border>
    <border>
      <left style="dashed"/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</borders>
  <cellStyleXfs count="2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8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479">
    <xf numFmtId="0" fontId="0" fillId="0" borderId="0" xfId="0" applyAlignment="1">
      <alignment vertical="top"/>
    </xf>
    <xf numFmtId="0" fontId="0" fillId="0" borderId="0" xfId="0" applyFill="1" applyBorder="1" applyAlignment="1" applyProtection="1">
      <alignment vertical="top"/>
      <protection/>
    </xf>
    <xf numFmtId="172" fontId="0" fillId="2" borderId="2" xfId="0" applyNumberFormat="1" applyFill="1" applyBorder="1" applyAlignment="1" applyProtection="1">
      <alignment vertical="top"/>
      <protection/>
    </xf>
    <xf numFmtId="3" fontId="0" fillId="0" borderId="3" xfId="0" applyNumberFormat="1" applyFill="1" applyBorder="1" applyAlignment="1" applyProtection="1">
      <alignment vertical="top"/>
      <protection/>
    </xf>
    <xf numFmtId="172" fontId="0" fillId="0" borderId="3" xfId="0" applyNumberFormat="1" applyFill="1" applyBorder="1" applyAlignment="1" applyProtection="1">
      <alignment vertical="top"/>
      <protection/>
    </xf>
    <xf numFmtId="37" fontId="0" fillId="0" borderId="3" xfId="0" applyNumberFormat="1" applyFill="1" applyBorder="1" applyAlignment="1" applyProtection="1">
      <alignment/>
      <protection/>
    </xf>
    <xf numFmtId="172" fontId="0" fillId="3" borderId="2" xfId="0" applyNumberFormat="1" applyFill="1" applyBorder="1" applyAlignment="1" applyProtection="1">
      <alignment/>
      <protection/>
    </xf>
    <xf numFmtId="3" fontId="0" fillId="0" borderId="2" xfId="0" applyNumberFormat="1" applyFill="1" applyBorder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10" fontId="0" fillId="0" borderId="2" xfId="0" applyNumberFormat="1" applyFill="1" applyBorder="1" applyAlignment="1" applyProtection="1">
      <alignment vertical="top"/>
      <protection/>
    </xf>
    <xf numFmtId="0" fontId="3" fillId="4" borderId="4" xfId="0" applyFont="1" applyFill="1" applyBorder="1" applyAlignment="1" applyProtection="1">
      <alignment vertical="top" wrapText="1"/>
      <protection/>
    </xf>
    <xf numFmtId="0" fontId="0" fillId="5" borderId="0" xfId="0" applyFill="1" applyAlignment="1" applyProtection="1">
      <alignment horizontal="center" vertical="top"/>
      <protection/>
    </xf>
    <xf numFmtId="0" fontId="0" fillId="5" borderId="0" xfId="0" applyFill="1" applyAlignment="1" applyProtection="1">
      <alignment vertical="top"/>
      <protection/>
    </xf>
    <xf numFmtId="0" fontId="3" fillId="6" borderId="0" xfId="0" applyFont="1" applyFill="1" applyBorder="1" applyAlignment="1" applyProtection="1">
      <alignment vertical="top"/>
      <protection/>
    </xf>
    <xf numFmtId="0" fontId="3" fillId="6" borderId="0" xfId="0" applyFont="1" applyFill="1" applyBorder="1" applyAlignment="1" applyProtection="1">
      <alignment horizontal="center" vertical="top"/>
      <protection/>
    </xf>
    <xf numFmtId="0" fontId="0" fillId="6" borderId="0" xfId="0" applyFill="1" applyBorder="1" applyAlignment="1" applyProtection="1">
      <alignment horizontal="center" vertical="top"/>
      <protection/>
    </xf>
    <xf numFmtId="0" fontId="3" fillId="6" borderId="0" xfId="0" applyFont="1" applyFill="1" applyBorder="1" applyAlignment="1" applyProtection="1">
      <alignment vertical="top"/>
      <protection/>
    </xf>
    <xf numFmtId="0" fontId="0" fillId="6" borderId="0" xfId="0" applyFill="1" applyAlignment="1" applyProtection="1">
      <alignment vertical="top"/>
      <protection/>
    </xf>
    <xf numFmtId="0" fontId="3" fillId="6" borderId="0" xfId="0" applyFont="1" applyFill="1" applyAlignment="1" applyProtection="1">
      <alignment vertical="top"/>
      <protection/>
    </xf>
    <xf numFmtId="0" fontId="0" fillId="6" borderId="0" xfId="0" applyFill="1" applyBorder="1" applyAlignment="1" applyProtection="1">
      <alignment vertical="top"/>
      <protection/>
    </xf>
    <xf numFmtId="176" fontId="3" fillId="4" borderId="5" xfId="15" applyNumberFormat="1" applyFont="1" applyFill="1" applyBorder="1" applyAlignment="1" applyProtection="1">
      <alignment horizontal="center" vertical="top"/>
      <protection/>
    </xf>
    <xf numFmtId="0" fontId="3" fillId="4" borderId="6" xfId="0" applyFont="1" applyFill="1" applyBorder="1" applyAlignment="1" applyProtection="1">
      <alignment horizontal="center" vertical="top"/>
      <protection/>
    </xf>
    <xf numFmtId="176" fontId="3" fillId="4" borderId="6" xfId="15" applyNumberFormat="1" applyFont="1" applyFill="1" applyBorder="1" applyAlignment="1" applyProtection="1">
      <alignment horizontal="center" vertical="top"/>
      <protection/>
    </xf>
    <xf numFmtId="0" fontId="7" fillId="4" borderId="7" xfId="0" applyFont="1" applyFill="1" applyBorder="1" applyAlignment="1" applyProtection="1">
      <alignment horizontal="left" vertical="top"/>
      <protection/>
    </xf>
    <xf numFmtId="10" fontId="0" fillId="0" borderId="8" xfId="0" applyNumberFormat="1" applyBorder="1" applyAlignment="1" applyProtection="1">
      <alignment horizontal="center" vertical="top"/>
      <protection/>
    </xf>
    <xf numFmtId="10" fontId="0" fillId="0" borderId="9" xfId="0" applyNumberFormat="1" applyBorder="1" applyAlignment="1" applyProtection="1">
      <alignment horizontal="center" vertical="top"/>
      <protection/>
    </xf>
    <xf numFmtId="10" fontId="0" fillId="0" borderId="10" xfId="0" applyNumberFormat="1" applyBorder="1" applyAlignment="1" applyProtection="1">
      <alignment horizontal="center" vertical="top"/>
      <protection/>
    </xf>
    <xf numFmtId="0" fontId="3" fillId="4" borderId="7" xfId="0" applyFont="1" applyFill="1" applyBorder="1" applyAlignment="1" applyProtection="1">
      <alignment horizontal="left" vertical="top"/>
      <protection/>
    </xf>
    <xf numFmtId="10" fontId="0" fillId="0" borderId="11" xfId="0" applyNumberFormat="1" applyBorder="1" applyAlignment="1" applyProtection="1">
      <alignment horizontal="center" vertical="top"/>
      <protection/>
    </xf>
    <xf numFmtId="10" fontId="0" fillId="0" borderId="12" xfId="0" applyNumberFormat="1" applyBorder="1" applyAlignment="1" applyProtection="1">
      <alignment horizontal="center" vertical="top"/>
      <protection/>
    </xf>
    <xf numFmtId="178" fontId="0" fillId="0" borderId="13" xfId="0" applyNumberFormat="1" applyBorder="1" applyAlignment="1" applyProtection="1">
      <alignment horizontal="center" vertical="top"/>
      <protection/>
    </xf>
    <xf numFmtId="10" fontId="0" fillId="0" borderId="2" xfId="0" applyNumberFormat="1" applyBorder="1" applyAlignment="1" applyProtection="1">
      <alignment horizontal="center" vertical="top"/>
      <protection/>
    </xf>
    <xf numFmtId="10" fontId="0" fillId="0" borderId="14" xfId="0" applyNumberFormat="1" applyBorder="1" applyAlignment="1" applyProtection="1">
      <alignment horizontal="center" vertical="top"/>
      <protection/>
    </xf>
    <xf numFmtId="10" fontId="0" fillId="0" borderId="13" xfId="0" applyNumberFormat="1" applyBorder="1" applyAlignment="1" applyProtection="1">
      <alignment horizontal="center" vertical="top"/>
      <protection/>
    </xf>
    <xf numFmtId="0" fontId="0" fillId="0" borderId="2" xfId="0" applyBorder="1" applyAlignment="1" applyProtection="1">
      <alignment horizontal="center" vertical="top"/>
      <protection/>
    </xf>
    <xf numFmtId="0" fontId="0" fillId="0" borderId="14" xfId="0" applyBorder="1" applyAlignment="1" applyProtection="1">
      <alignment horizontal="center" vertical="top"/>
      <protection/>
    </xf>
    <xf numFmtId="0" fontId="3" fillId="4" borderId="7" xfId="0" applyFont="1" applyFill="1" applyBorder="1" applyAlignment="1" applyProtection="1">
      <alignment horizontal="left" vertical="top" wrapText="1"/>
      <protection/>
    </xf>
    <xf numFmtId="176" fontId="0" fillId="0" borderId="13" xfId="0" applyNumberFormat="1" applyBorder="1" applyAlignment="1" applyProtection="1">
      <alignment horizontal="center" vertical="center"/>
      <protection/>
    </xf>
    <xf numFmtId="176" fontId="0" fillId="0" borderId="15" xfId="0" applyNumberForma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10" fontId="0" fillId="6" borderId="0" xfId="0" applyNumberFormat="1" applyFill="1" applyBorder="1" applyAlignment="1" applyProtection="1">
      <alignment horizontal="center" vertical="top"/>
      <protection/>
    </xf>
    <xf numFmtId="0" fontId="0" fillId="6" borderId="0" xfId="0" applyFont="1" applyFill="1" applyBorder="1" applyAlignment="1" applyProtection="1">
      <alignment vertical="top"/>
      <protection/>
    </xf>
    <xf numFmtId="0" fontId="0" fillId="5" borderId="0" xfId="0" applyFill="1" applyBorder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37" fontId="0" fillId="6" borderId="3" xfId="0" applyNumberFormat="1" applyFill="1" applyBorder="1" applyAlignment="1" applyProtection="1">
      <alignment vertical="top"/>
      <protection/>
    </xf>
    <xf numFmtId="37" fontId="0" fillId="6" borderId="18" xfId="0" applyNumberFormat="1" applyFill="1" applyBorder="1" applyAlignment="1" applyProtection="1">
      <alignment vertical="top"/>
      <protection/>
    </xf>
    <xf numFmtId="0" fontId="0" fillId="6" borderId="3" xfId="0" applyFill="1" applyBorder="1" applyAlignment="1" applyProtection="1">
      <alignment horizontal="center" vertical="top"/>
      <protection locked="0"/>
    </xf>
    <xf numFmtId="37" fontId="3" fillId="5" borderId="3" xfId="0" applyNumberFormat="1" applyFont="1" applyFill="1" applyBorder="1" applyAlignment="1" applyProtection="1">
      <alignment horizontal="center" vertical="top"/>
      <protection/>
    </xf>
    <xf numFmtId="0" fontId="0" fillId="5" borderId="3" xfId="0" applyFill="1" applyBorder="1" applyAlignment="1" applyProtection="1">
      <alignment vertical="top"/>
      <protection locked="0"/>
    </xf>
    <xf numFmtId="0" fontId="0" fillId="5" borderId="3" xfId="0" applyFill="1" applyBorder="1" applyAlignment="1" applyProtection="1">
      <alignment vertical="top"/>
      <protection/>
    </xf>
    <xf numFmtId="0" fontId="0" fillId="6" borderId="3" xfId="0" applyFill="1" applyBorder="1" applyAlignment="1" applyProtection="1">
      <alignment vertical="top"/>
      <protection/>
    </xf>
    <xf numFmtId="0" fontId="3" fillId="5" borderId="19" xfId="0" applyFont="1" applyFill="1" applyBorder="1" applyAlignment="1" applyProtection="1">
      <alignment vertical="top"/>
      <protection/>
    </xf>
    <xf numFmtId="0" fontId="3" fillId="5" borderId="3" xfId="0" applyFont="1" applyFill="1" applyBorder="1" applyAlignment="1" applyProtection="1">
      <alignment vertical="top"/>
      <protection/>
    </xf>
    <xf numFmtId="0" fontId="6" fillId="5" borderId="19" xfId="0" applyFont="1" applyFill="1" applyBorder="1" applyAlignment="1" applyProtection="1">
      <alignment vertical="top"/>
      <protection/>
    </xf>
    <xf numFmtId="0" fontId="0" fillId="5" borderId="3" xfId="0" applyFont="1" applyFill="1" applyBorder="1" applyAlignment="1" applyProtection="1">
      <alignment vertical="top"/>
      <protection/>
    </xf>
    <xf numFmtId="0" fontId="0" fillId="6" borderId="19" xfId="0" applyFont="1" applyFill="1" applyBorder="1" applyAlignment="1" applyProtection="1">
      <alignment vertical="top"/>
      <protection/>
    </xf>
    <xf numFmtId="0" fontId="0" fillId="5" borderId="20" xfId="0" applyFont="1" applyFill="1" applyBorder="1" applyAlignment="1" applyProtection="1">
      <alignment horizontal="center" vertical="top"/>
      <protection/>
    </xf>
    <xf numFmtId="0" fontId="0" fillId="5" borderId="19" xfId="0" applyFont="1" applyFill="1" applyBorder="1" applyAlignment="1" applyProtection="1">
      <alignment vertical="top"/>
      <protection/>
    </xf>
    <xf numFmtId="0" fontId="0" fillId="5" borderId="3" xfId="0" applyFont="1" applyFill="1" applyBorder="1" applyAlignment="1" applyProtection="1">
      <alignment horizontal="center" vertical="top"/>
      <protection/>
    </xf>
    <xf numFmtId="0" fontId="7" fillId="5" borderId="19" xfId="0" applyFont="1" applyFill="1" applyBorder="1" applyAlignment="1" applyProtection="1">
      <alignment vertical="top"/>
      <protection/>
    </xf>
    <xf numFmtId="0" fontId="4" fillId="5" borderId="3" xfId="0" applyFont="1" applyFill="1" applyBorder="1" applyAlignment="1" applyProtection="1">
      <alignment horizontal="center" vertical="top"/>
      <protection/>
    </xf>
    <xf numFmtId="0" fontId="0" fillId="6" borderId="19" xfId="0" applyFill="1" applyBorder="1" applyAlignment="1" applyProtection="1">
      <alignment vertical="top"/>
      <protection/>
    </xf>
    <xf numFmtId="0" fontId="0" fillId="5" borderId="3" xfId="0" applyFill="1" applyBorder="1" applyAlignment="1" applyProtection="1">
      <alignment horizontal="center" vertical="top"/>
      <protection/>
    </xf>
    <xf numFmtId="0" fontId="0" fillId="5" borderId="19" xfId="0" applyFill="1" applyBorder="1" applyAlignment="1" applyProtection="1">
      <alignment vertical="top"/>
      <protection/>
    </xf>
    <xf numFmtId="0" fontId="3" fillId="5" borderId="3" xfId="0" applyFont="1" applyFill="1" applyBorder="1" applyAlignment="1" applyProtection="1">
      <alignment horizontal="center" vertical="top"/>
      <protection/>
    </xf>
    <xf numFmtId="0" fontId="5" fillId="5" borderId="19" xfId="0" applyFont="1" applyFill="1" applyBorder="1" applyAlignment="1" applyProtection="1">
      <alignment vertical="top"/>
      <protection/>
    </xf>
    <xf numFmtId="0" fontId="4" fillId="5" borderId="19" xfId="0" applyFont="1" applyFill="1" applyBorder="1" applyAlignment="1" applyProtection="1">
      <alignment vertical="top"/>
      <protection/>
    </xf>
    <xf numFmtId="0" fontId="0" fillId="5" borderId="21" xfId="0" applyFill="1" applyBorder="1" applyAlignment="1" applyProtection="1">
      <alignment vertical="top"/>
      <protection/>
    </xf>
    <xf numFmtId="0" fontId="6" fillId="5" borderId="3" xfId="0" applyFont="1" applyFill="1" applyBorder="1" applyAlignment="1" applyProtection="1">
      <alignment horizontal="center" vertical="top"/>
      <protection/>
    </xf>
    <xf numFmtId="3" fontId="0" fillId="6" borderId="3" xfId="0" applyNumberFormat="1" applyFill="1" applyBorder="1" applyAlignment="1" applyProtection="1">
      <alignment vertical="top"/>
      <protection/>
    </xf>
    <xf numFmtId="3" fontId="0" fillId="6" borderId="9" xfId="0" applyNumberFormat="1" applyFill="1" applyBorder="1" applyAlignment="1" applyProtection="1">
      <alignment vertical="top"/>
      <protection/>
    </xf>
    <xf numFmtId="0" fontId="0" fillId="5" borderId="22" xfId="0" applyFill="1" applyBorder="1" applyAlignment="1" applyProtection="1">
      <alignment vertical="top"/>
      <protection/>
    </xf>
    <xf numFmtId="0" fontId="12" fillId="5" borderId="19" xfId="0" applyFont="1" applyFill="1" applyBorder="1" applyAlignment="1" applyProtection="1">
      <alignment vertical="top" wrapText="1"/>
      <protection/>
    </xf>
    <xf numFmtId="0" fontId="7" fillId="5" borderId="19" xfId="0" applyFont="1" applyFill="1" applyBorder="1" applyAlignment="1" applyProtection="1" quotePrefix="1">
      <alignment vertical="top"/>
      <protection/>
    </xf>
    <xf numFmtId="0" fontId="3" fillId="6" borderId="19" xfId="0" applyFont="1" applyFill="1" applyBorder="1" applyAlignment="1" applyProtection="1">
      <alignment vertical="top"/>
      <protection/>
    </xf>
    <xf numFmtId="0" fontId="0" fillId="6" borderId="3" xfId="0" applyFill="1" applyBorder="1" applyAlignment="1" applyProtection="1">
      <alignment horizontal="center" vertical="top"/>
      <protection/>
    </xf>
    <xf numFmtId="0" fontId="12" fillId="6" borderId="19" xfId="0" applyFont="1" applyFill="1" applyBorder="1" applyAlignment="1" applyProtection="1">
      <alignment vertical="top" wrapText="1"/>
      <protection/>
    </xf>
    <xf numFmtId="0" fontId="3" fillId="6" borderId="19" xfId="0" applyFont="1" applyFill="1" applyBorder="1" applyAlignment="1" applyProtection="1">
      <alignment vertical="top" wrapText="1"/>
      <protection/>
    </xf>
    <xf numFmtId="0" fontId="0" fillId="6" borderId="19" xfId="0" applyFont="1" applyFill="1" applyBorder="1" applyAlignment="1" applyProtection="1">
      <alignment vertical="top" wrapText="1"/>
      <protection/>
    </xf>
    <xf numFmtId="0" fontId="0" fillId="5" borderId="23" xfId="0" applyFill="1" applyBorder="1" applyAlignment="1" applyProtection="1">
      <alignment vertical="top"/>
      <protection/>
    </xf>
    <xf numFmtId="0" fontId="0" fillId="5" borderId="22" xfId="0" applyFill="1" applyBorder="1" applyAlignment="1" applyProtection="1">
      <alignment horizontal="center" vertical="top"/>
      <protection/>
    </xf>
    <xf numFmtId="0" fontId="6" fillId="6" borderId="19" xfId="0" applyFont="1" applyFill="1" applyBorder="1" applyAlignment="1" applyProtection="1">
      <alignment vertical="top"/>
      <protection/>
    </xf>
    <xf numFmtId="3" fontId="0" fillId="6" borderId="3" xfId="0" applyNumberFormat="1" applyFill="1" applyBorder="1" applyAlignment="1" applyProtection="1">
      <alignment vertical="top"/>
      <protection/>
    </xf>
    <xf numFmtId="37" fontId="0" fillId="5" borderId="0" xfId="0" applyNumberFormat="1" applyFill="1" applyBorder="1" applyAlignment="1" applyProtection="1">
      <alignment vertical="top"/>
      <protection/>
    </xf>
    <xf numFmtId="3" fontId="0" fillId="6" borderId="18" xfId="0" applyNumberFormat="1" applyFill="1" applyBorder="1" applyAlignment="1" applyProtection="1">
      <alignment vertical="top"/>
      <protection/>
    </xf>
    <xf numFmtId="10" fontId="0" fillId="3" borderId="14" xfId="0" applyNumberFormat="1" applyFill="1" applyBorder="1" applyAlignment="1" applyProtection="1" quotePrefix="1">
      <alignment vertical="top"/>
      <protection/>
    </xf>
    <xf numFmtId="3" fontId="0" fillId="0" borderId="18" xfId="0" applyNumberFormat="1" applyFill="1" applyBorder="1" applyAlignment="1" applyProtection="1">
      <alignment vertical="top"/>
      <protection/>
    </xf>
    <xf numFmtId="0" fontId="3" fillId="5" borderId="24" xfId="0" applyFont="1" applyFill="1" applyBorder="1" applyAlignment="1" applyProtection="1">
      <alignment vertical="top" wrapText="1"/>
      <protection/>
    </xf>
    <xf numFmtId="172" fontId="0" fillId="3" borderId="14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0" fontId="0" fillId="5" borderId="18" xfId="0" applyFill="1" applyBorder="1" applyAlignment="1" applyProtection="1">
      <alignment vertical="top"/>
      <protection/>
    </xf>
    <xf numFmtId="37" fontId="0" fillId="5" borderId="18" xfId="0" applyNumberFormat="1" applyFill="1" applyBorder="1" applyAlignment="1" applyProtection="1">
      <alignment vertical="top"/>
      <protection/>
    </xf>
    <xf numFmtId="0" fontId="0" fillId="5" borderId="25" xfId="0" applyFill="1" applyBorder="1" applyAlignment="1" applyProtection="1">
      <alignment vertical="top"/>
      <protection/>
    </xf>
    <xf numFmtId="0" fontId="0" fillId="5" borderId="18" xfId="0" applyFill="1" applyBorder="1" applyAlignment="1" applyProtection="1">
      <alignment vertical="top"/>
      <protection/>
    </xf>
    <xf numFmtId="3" fontId="0" fillId="5" borderId="18" xfId="0" applyNumberFormat="1" applyFill="1" applyBorder="1" applyAlignment="1" applyProtection="1">
      <alignment vertical="top"/>
      <protection/>
    </xf>
    <xf numFmtId="0" fontId="0" fillId="5" borderId="25" xfId="0" applyFill="1" applyBorder="1" applyAlignment="1" applyProtection="1">
      <alignment vertical="top"/>
      <protection/>
    </xf>
    <xf numFmtId="3" fontId="0" fillId="6" borderId="3" xfId="0" applyNumberFormat="1" applyFill="1" applyBorder="1" applyAlignment="1" applyProtection="1">
      <alignment/>
      <protection/>
    </xf>
    <xf numFmtId="37" fontId="0" fillId="6" borderId="3" xfId="0" applyNumberFormat="1" applyFill="1" applyBorder="1" applyAlignment="1" applyProtection="1">
      <alignment/>
      <protection/>
    </xf>
    <xf numFmtId="10" fontId="0" fillId="5" borderId="2" xfId="0" applyNumberFormat="1" applyFill="1" applyBorder="1" applyAlignment="1" applyProtection="1" quotePrefix="1">
      <alignment horizontal="right" vertical="top"/>
      <protection/>
    </xf>
    <xf numFmtId="37" fontId="0" fillId="6" borderId="2" xfId="0" applyNumberFormat="1" applyFill="1" applyBorder="1" applyAlignment="1" applyProtection="1">
      <alignment/>
      <protection/>
    </xf>
    <xf numFmtId="0" fontId="3" fillId="5" borderId="19" xfId="0" applyFont="1" applyFill="1" applyBorder="1" applyAlignment="1" applyProtection="1">
      <alignment vertical="top" wrapText="1"/>
      <protection/>
    </xf>
    <xf numFmtId="176" fontId="0" fillId="0" borderId="2" xfId="0" applyNumberFormat="1" applyFill="1" applyBorder="1" applyAlignment="1" applyProtection="1">
      <alignment vertical="top"/>
      <protection/>
    </xf>
    <xf numFmtId="176" fontId="0" fillId="0" borderId="2" xfId="0" applyNumberFormat="1" applyFill="1" applyBorder="1" applyAlignment="1" applyProtection="1">
      <alignment vertical="top"/>
      <protection locked="0"/>
    </xf>
    <xf numFmtId="0" fontId="3" fillId="5" borderId="7" xfId="0" applyFont="1" applyFill="1" applyBorder="1" applyAlignment="1" applyProtection="1">
      <alignment vertical="top"/>
      <protection/>
    </xf>
    <xf numFmtId="0" fontId="3" fillId="5" borderId="9" xfId="0" applyFont="1" applyFill="1" applyBorder="1" applyAlignment="1" applyProtection="1">
      <alignment horizontal="center" vertical="top"/>
      <protection/>
    </xf>
    <xf numFmtId="3" fontId="0" fillId="6" borderId="0" xfId="0" applyNumberFormat="1" applyFill="1" applyBorder="1" applyAlignment="1" applyProtection="1">
      <alignment vertical="top"/>
      <protection/>
    </xf>
    <xf numFmtId="3" fontId="0" fillId="6" borderId="26" xfId="0" applyNumberFormat="1" applyFill="1" applyBorder="1" applyAlignment="1" applyProtection="1">
      <alignment vertical="top"/>
      <protection/>
    </xf>
    <xf numFmtId="176" fontId="0" fillId="2" borderId="2" xfId="0" applyNumberFormat="1" applyFill="1" applyBorder="1" applyAlignment="1" applyProtection="1">
      <alignment vertical="top"/>
      <protection/>
    </xf>
    <xf numFmtId="176" fontId="0" fillId="0" borderId="3" xfId="0" applyNumberFormat="1" applyFill="1" applyBorder="1" applyAlignment="1" applyProtection="1">
      <alignment vertical="top"/>
      <protection/>
    </xf>
    <xf numFmtId="176" fontId="3" fillId="2" borderId="9" xfId="0" applyNumberFormat="1" applyFont="1" applyFill="1" applyBorder="1" applyAlignment="1" applyProtection="1">
      <alignment vertical="top"/>
      <protection/>
    </xf>
    <xf numFmtId="176" fontId="0" fillId="3" borderId="14" xfId="0" applyNumberFormat="1" applyFill="1" applyBorder="1" applyAlignment="1" applyProtection="1">
      <alignment vertical="top"/>
      <protection/>
    </xf>
    <xf numFmtId="176" fontId="0" fillId="0" borderId="18" xfId="0" applyNumberFormat="1" applyFill="1" applyBorder="1" applyAlignment="1" applyProtection="1">
      <alignment vertical="top"/>
      <protection/>
    </xf>
    <xf numFmtId="176" fontId="3" fillId="3" borderId="10" xfId="0" applyNumberFormat="1" applyFont="1" applyFill="1" applyBorder="1" applyAlignment="1" applyProtection="1">
      <alignment vertical="top"/>
      <protection/>
    </xf>
    <xf numFmtId="176" fontId="0" fillId="2" borderId="14" xfId="0" applyNumberFormat="1" applyFill="1" applyBorder="1" applyAlignment="1" applyProtection="1">
      <alignment vertical="top"/>
      <protection/>
    </xf>
    <xf numFmtId="176" fontId="0" fillId="3" borderId="14" xfId="0" applyNumberFormat="1" applyFill="1" applyBorder="1" applyAlignment="1" applyProtection="1">
      <alignment vertical="top"/>
      <protection/>
    </xf>
    <xf numFmtId="176" fontId="0" fillId="6" borderId="3" xfId="0" applyNumberFormat="1" applyFill="1" applyBorder="1" applyAlignment="1" applyProtection="1">
      <alignment vertical="top"/>
      <protection/>
    </xf>
    <xf numFmtId="176" fontId="0" fillId="6" borderId="18" xfId="0" applyNumberFormat="1" applyFill="1" applyBorder="1" applyAlignment="1" applyProtection="1">
      <alignment vertical="top"/>
      <protection/>
    </xf>
    <xf numFmtId="176" fontId="3" fillId="3" borderId="9" xfId="0" applyNumberFormat="1" applyFont="1" applyFill="1" applyBorder="1" applyAlignment="1" applyProtection="1">
      <alignment vertical="top"/>
      <protection/>
    </xf>
    <xf numFmtId="176" fontId="3" fillId="3" borderId="27" xfId="0" applyNumberFormat="1" applyFont="1" applyFill="1" applyBorder="1" applyAlignment="1" applyProtection="1">
      <alignment vertical="top"/>
      <protection/>
    </xf>
    <xf numFmtId="176" fontId="0" fillId="2" borderId="14" xfId="0" applyNumberFormat="1" applyFill="1" applyBorder="1" applyAlignment="1" applyProtection="1">
      <alignment vertical="top"/>
      <protection/>
    </xf>
    <xf numFmtId="176" fontId="3" fillId="3" borderId="2" xfId="0" applyNumberFormat="1" applyFont="1" applyFill="1" applyBorder="1" applyAlignment="1" applyProtection="1">
      <alignment vertical="top"/>
      <protection/>
    </xf>
    <xf numFmtId="176" fontId="3" fillId="3" borderId="14" xfId="0" applyNumberFormat="1" applyFont="1" applyFill="1" applyBorder="1" applyAlignment="1" applyProtection="1">
      <alignment vertical="top"/>
      <protection/>
    </xf>
    <xf numFmtId="176" fontId="0" fillId="6" borderId="2" xfId="0" applyNumberFormat="1" applyFill="1" applyBorder="1" applyAlignment="1" applyProtection="1">
      <alignment vertical="top"/>
      <protection/>
    </xf>
    <xf numFmtId="176" fontId="0" fillId="6" borderId="14" xfId="0" applyNumberFormat="1" applyFill="1" applyBorder="1" applyAlignment="1" applyProtection="1">
      <alignment vertical="top"/>
      <protection/>
    </xf>
    <xf numFmtId="176" fontId="0" fillId="2" borderId="2" xfId="0" applyNumberFormat="1" applyFill="1" applyBorder="1" applyAlignment="1" applyProtection="1">
      <alignment vertical="top"/>
      <protection/>
    </xf>
    <xf numFmtId="176" fontId="0" fillId="2" borderId="11" xfId="0" applyNumberFormat="1" applyFill="1" applyBorder="1" applyAlignment="1" applyProtection="1">
      <alignment vertical="top"/>
      <protection/>
    </xf>
    <xf numFmtId="176" fontId="0" fillId="0" borderId="3" xfId="0" applyNumberFormat="1" applyFill="1" applyBorder="1" applyAlignment="1" applyProtection="1">
      <alignment vertical="top"/>
      <protection/>
    </xf>
    <xf numFmtId="176" fontId="0" fillId="3" borderId="2" xfId="0" applyNumberFormat="1" applyFill="1" applyBorder="1" applyAlignment="1" applyProtection="1">
      <alignment vertical="top"/>
      <protection/>
    </xf>
    <xf numFmtId="176" fontId="0" fillId="3" borderId="2" xfId="0" applyNumberFormat="1" applyFill="1" applyBorder="1" applyAlignment="1" applyProtection="1">
      <alignment/>
      <protection/>
    </xf>
    <xf numFmtId="176" fontId="0" fillId="3" borderId="2" xfId="0" applyNumberFormat="1" applyFill="1" applyBorder="1" applyAlignment="1" applyProtection="1" quotePrefix="1">
      <alignment/>
      <protection/>
    </xf>
    <xf numFmtId="176" fontId="0" fillId="0" borderId="3" xfId="0" applyNumberFormat="1" applyFill="1" applyBorder="1" applyAlignment="1" applyProtection="1">
      <alignment/>
      <protection/>
    </xf>
    <xf numFmtId="176" fontId="0" fillId="6" borderId="3" xfId="0" applyNumberFormat="1" applyFill="1" applyBorder="1" applyAlignment="1" applyProtection="1">
      <alignment/>
      <protection/>
    </xf>
    <xf numFmtId="176" fontId="0" fillId="3" borderId="28" xfId="0" applyNumberFormat="1" applyFill="1" applyBorder="1" applyAlignment="1" applyProtection="1">
      <alignment/>
      <protection/>
    </xf>
    <xf numFmtId="176" fontId="0" fillId="3" borderId="28" xfId="0" applyNumberFormat="1" applyFill="1" applyBorder="1" applyAlignment="1" applyProtection="1" quotePrefix="1">
      <alignment/>
      <protection/>
    </xf>
    <xf numFmtId="176" fontId="0" fillId="6" borderId="29" xfId="0" applyNumberFormat="1" applyFill="1" applyBorder="1" applyAlignment="1" applyProtection="1">
      <alignment/>
      <protection/>
    </xf>
    <xf numFmtId="3" fontId="3" fillId="6" borderId="9" xfId="0" applyNumberFormat="1" applyFont="1" applyFill="1" applyBorder="1" applyAlignment="1" applyProtection="1">
      <alignment vertical="top"/>
      <protection/>
    </xf>
    <xf numFmtId="3" fontId="3" fillId="6" borderId="10" xfId="0" applyNumberFormat="1" applyFont="1" applyFill="1" applyBorder="1" applyAlignment="1" applyProtection="1">
      <alignment vertical="top"/>
      <protection/>
    </xf>
    <xf numFmtId="0" fontId="3" fillId="6" borderId="7" xfId="0" applyFont="1" applyFill="1" applyBorder="1" applyAlignment="1" applyProtection="1">
      <alignment vertical="top"/>
      <protection/>
    </xf>
    <xf numFmtId="0" fontId="0" fillId="5" borderId="9" xfId="0" applyFill="1" applyBorder="1" applyAlignment="1" applyProtection="1">
      <alignment horizontal="center" vertical="top"/>
      <protection/>
    </xf>
    <xf numFmtId="176" fontId="0" fillId="3" borderId="9" xfId="0" applyNumberFormat="1" applyFill="1" applyBorder="1" applyAlignment="1" applyProtection="1">
      <alignment/>
      <protection/>
    </xf>
    <xf numFmtId="0" fontId="0" fillId="5" borderId="10" xfId="0" applyFill="1" applyBorder="1" applyAlignment="1" applyProtection="1">
      <alignment vertical="top"/>
      <protection/>
    </xf>
    <xf numFmtId="176" fontId="0" fillId="3" borderId="9" xfId="0" applyNumberFormat="1" applyFill="1" applyBorder="1" applyAlignment="1" applyProtection="1" quotePrefix="1">
      <alignment/>
      <protection/>
    </xf>
    <xf numFmtId="0" fontId="0" fillId="5" borderId="30" xfId="0" applyFill="1" applyBorder="1" applyAlignment="1" applyProtection="1">
      <alignment vertical="top"/>
      <protection/>
    </xf>
    <xf numFmtId="0" fontId="0" fillId="6" borderId="7" xfId="0" applyFont="1" applyFill="1" applyBorder="1" applyAlignment="1" applyProtection="1">
      <alignment vertical="top"/>
      <protection/>
    </xf>
    <xf numFmtId="0" fontId="0" fillId="5" borderId="26" xfId="0" applyFill="1" applyBorder="1" applyAlignment="1" applyProtection="1">
      <alignment horizontal="center" vertical="top"/>
      <protection/>
    </xf>
    <xf numFmtId="176" fontId="0" fillId="6" borderId="26" xfId="0" applyNumberFormat="1" applyFill="1" applyBorder="1" applyAlignment="1" applyProtection="1">
      <alignment/>
      <protection/>
    </xf>
    <xf numFmtId="0" fontId="12" fillId="6" borderId="7" xfId="0" applyFont="1" applyFill="1" applyBorder="1" applyAlignment="1" applyProtection="1">
      <alignment vertical="top"/>
      <protection/>
    </xf>
    <xf numFmtId="0" fontId="0" fillId="6" borderId="9" xfId="0" applyFill="1" applyBorder="1" applyAlignment="1" applyProtection="1">
      <alignment horizontal="center" vertical="top"/>
      <protection/>
    </xf>
    <xf numFmtId="3" fontId="0" fillId="5" borderId="10" xfId="0" applyNumberFormat="1" applyFill="1" applyBorder="1" applyAlignment="1" applyProtection="1">
      <alignment vertical="top"/>
      <protection/>
    </xf>
    <xf numFmtId="0" fontId="17" fillId="5" borderId="19" xfId="0" applyFont="1" applyFill="1" applyBorder="1" applyAlignment="1" applyProtection="1">
      <alignment vertical="top"/>
      <protection/>
    </xf>
    <xf numFmtId="0" fontId="10" fillId="6" borderId="19" xfId="0" applyFont="1" applyFill="1" applyBorder="1" applyAlignment="1" applyProtection="1">
      <alignment vertical="top" wrapText="1"/>
      <protection/>
    </xf>
    <xf numFmtId="0" fontId="2" fillId="7" borderId="26" xfId="0" applyFont="1" applyFill="1" applyBorder="1" applyAlignment="1" applyProtection="1">
      <alignment horizontal="left" vertical="center" wrapText="1"/>
      <protection/>
    </xf>
    <xf numFmtId="0" fontId="0" fillId="5" borderId="0" xfId="0" applyFill="1" applyBorder="1" applyAlignment="1" applyProtection="1">
      <alignment vertical="top"/>
      <protection/>
    </xf>
    <xf numFmtId="0" fontId="6" fillId="5" borderId="19" xfId="0" applyFont="1" applyFill="1" applyBorder="1" applyAlignment="1" applyProtection="1">
      <alignment vertical="top" wrapText="1"/>
      <protection/>
    </xf>
    <xf numFmtId="0" fontId="0" fillId="5" borderId="19" xfId="0" applyFill="1" applyBorder="1" applyAlignment="1" applyProtection="1">
      <alignment vertical="top" wrapText="1"/>
      <protection/>
    </xf>
    <xf numFmtId="0" fontId="3" fillId="5" borderId="19" xfId="0" applyFont="1" applyFill="1" applyBorder="1" applyAlignment="1" applyProtection="1">
      <alignment horizontal="left" vertical="top" wrapText="1"/>
      <protection/>
    </xf>
    <xf numFmtId="10" fontId="3" fillId="6" borderId="0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0" fontId="0" fillId="6" borderId="19" xfId="0" applyFill="1" applyBorder="1" applyAlignment="1" applyProtection="1">
      <alignment horizontal="left" vertical="top" wrapText="1"/>
      <protection/>
    </xf>
    <xf numFmtId="0" fontId="3" fillId="0" borderId="19" xfId="0" applyFont="1" applyBorder="1" applyAlignment="1" applyProtection="1">
      <alignment vertical="top" wrapText="1"/>
      <protection/>
    </xf>
    <xf numFmtId="37" fontId="0" fillId="5" borderId="0" xfId="0" applyNumberFormat="1" applyFill="1" applyAlignment="1" applyProtection="1">
      <alignment vertical="top"/>
      <protection/>
    </xf>
    <xf numFmtId="10" fontId="0" fillId="5" borderId="0" xfId="0" applyNumberFormat="1" applyFill="1" applyAlignment="1" applyProtection="1">
      <alignment vertical="top"/>
      <protection/>
    </xf>
    <xf numFmtId="10" fontId="0" fillId="5" borderId="30" xfId="0" applyNumberFormat="1" applyFill="1" applyBorder="1" applyAlignment="1" applyProtection="1">
      <alignment vertical="top"/>
      <protection/>
    </xf>
    <xf numFmtId="10" fontId="0" fillId="6" borderId="0" xfId="0" applyNumberFormat="1" applyFill="1" applyAlignment="1" applyProtection="1">
      <alignment vertical="top"/>
      <protection/>
    </xf>
    <xf numFmtId="0" fontId="3" fillId="8" borderId="19" xfId="0" applyFont="1" applyFill="1" applyBorder="1" applyAlignment="1" applyProtection="1">
      <alignment vertical="top" wrapText="1"/>
      <protection/>
    </xf>
    <xf numFmtId="0" fontId="0" fillId="8" borderId="0" xfId="0" applyFill="1" applyBorder="1" applyAlignment="1" applyProtection="1">
      <alignment vertical="top"/>
      <protection/>
    </xf>
    <xf numFmtId="10" fontId="0" fillId="8" borderId="0" xfId="0" applyNumberFormat="1" applyFill="1" applyBorder="1" applyAlignment="1" applyProtection="1">
      <alignment vertical="top"/>
      <protection/>
    </xf>
    <xf numFmtId="0" fontId="0" fillId="8" borderId="30" xfId="0" applyFill="1" applyBorder="1" applyAlignment="1" applyProtection="1">
      <alignment vertical="top"/>
      <protection/>
    </xf>
    <xf numFmtId="176" fontId="0" fillId="5" borderId="0" xfId="0" applyNumberFormat="1" applyFill="1" applyBorder="1" applyAlignment="1" applyProtection="1">
      <alignment vertical="top"/>
      <protection/>
    </xf>
    <xf numFmtId="3" fontId="0" fillId="6" borderId="0" xfId="0" applyNumberFormat="1" applyFill="1" applyAlignment="1" applyProtection="1">
      <alignment vertical="top"/>
      <protection/>
    </xf>
    <xf numFmtId="176" fontId="0" fillId="6" borderId="0" xfId="0" applyNumberFormat="1" applyFill="1" applyBorder="1" applyAlignment="1" applyProtection="1">
      <alignment vertical="top"/>
      <protection/>
    </xf>
    <xf numFmtId="0" fontId="7" fillId="5" borderId="19" xfId="0" applyFont="1" applyFill="1" applyBorder="1" applyAlignment="1" applyProtection="1">
      <alignment vertical="top" wrapText="1"/>
      <protection/>
    </xf>
    <xf numFmtId="3" fontId="0" fillId="9" borderId="0" xfId="0" applyNumberFormat="1" applyFill="1" applyBorder="1" applyAlignment="1" applyProtection="1">
      <alignment vertical="top"/>
      <protection/>
    </xf>
    <xf numFmtId="0" fontId="0" fillId="6" borderId="30" xfId="0" applyFill="1" applyBorder="1" applyAlignment="1" applyProtection="1">
      <alignment vertical="top"/>
      <protection/>
    </xf>
    <xf numFmtId="37" fontId="0" fillId="6" borderId="0" xfId="0" applyNumberFormat="1" applyFill="1" applyAlignment="1" applyProtection="1">
      <alignment vertical="top"/>
      <protection/>
    </xf>
    <xf numFmtId="37" fontId="0" fillId="6" borderId="0" xfId="0" applyNumberFormat="1" applyFill="1" applyBorder="1" applyAlignment="1" applyProtection="1">
      <alignment vertical="top"/>
      <protection/>
    </xf>
    <xf numFmtId="37" fontId="0" fillId="5" borderId="30" xfId="0" applyNumberFormat="1" applyFill="1" applyBorder="1" applyAlignment="1" applyProtection="1">
      <alignment vertical="top"/>
      <protection/>
    </xf>
    <xf numFmtId="37" fontId="0" fillId="6" borderId="19" xfId="0" applyNumberFormat="1" applyFill="1" applyBorder="1" applyAlignment="1" applyProtection="1" quotePrefix="1">
      <alignment vertical="top" wrapText="1"/>
      <protection/>
    </xf>
    <xf numFmtId="0" fontId="0" fillId="5" borderId="31" xfId="0" applyFill="1" applyBorder="1" applyAlignment="1" applyProtection="1">
      <alignment vertical="top" wrapText="1"/>
      <protection/>
    </xf>
    <xf numFmtId="37" fontId="0" fillId="5" borderId="32" xfId="0" applyNumberFormat="1" applyFill="1" applyBorder="1" applyAlignment="1" applyProtection="1">
      <alignment vertical="top"/>
      <protection/>
    </xf>
    <xf numFmtId="0" fontId="0" fillId="5" borderId="32" xfId="0" applyFill="1" applyBorder="1" applyAlignment="1" applyProtection="1">
      <alignment vertical="top"/>
      <protection/>
    </xf>
    <xf numFmtId="0" fontId="0" fillId="5" borderId="33" xfId="0" applyFill="1" applyBorder="1" applyAlignment="1" applyProtection="1">
      <alignment vertical="top"/>
      <protection/>
    </xf>
    <xf numFmtId="0" fontId="0" fillId="5" borderId="0" xfId="0" applyFill="1" applyAlignment="1" applyProtection="1">
      <alignment vertical="top" wrapText="1"/>
      <protection/>
    </xf>
    <xf numFmtId="0" fontId="3" fillId="6" borderId="7" xfId="0" applyFont="1" applyFill="1" applyBorder="1" applyAlignment="1" applyProtection="1">
      <alignment vertical="top" wrapText="1"/>
      <protection/>
    </xf>
    <xf numFmtId="0" fontId="21" fillId="5" borderId="0" xfId="0" applyFont="1" applyFill="1" applyBorder="1" applyAlignment="1" applyProtection="1">
      <alignment horizontal="center" vertical="top"/>
      <protection locked="0"/>
    </xf>
    <xf numFmtId="37" fontId="0" fillId="5" borderId="21" xfId="0" applyNumberFormat="1" applyFill="1" applyBorder="1" applyAlignment="1" applyProtection="1">
      <alignment horizontal="center" vertical="top"/>
      <protection/>
    </xf>
    <xf numFmtId="0" fontId="21" fillId="6" borderId="0" xfId="0" applyFont="1" applyFill="1" applyBorder="1" applyAlignment="1" applyProtection="1">
      <alignment horizontal="center" vertical="top"/>
      <protection locked="0"/>
    </xf>
    <xf numFmtId="0" fontId="20" fillId="6" borderId="0" xfId="0" applyFont="1" applyFill="1" applyBorder="1" applyAlignment="1" applyProtection="1">
      <alignment horizontal="center" vertical="top"/>
      <protection locked="0"/>
    </xf>
    <xf numFmtId="0" fontId="0" fillId="6" borderId="0" xfId="0" applyFill="1" applyBorder="1" applyAlignment="1" applyProtection="1">
      <alignment horizontal="center" vertical="top"/>
      <protection locked="0"/>
    </xf>
    <xf numFmtId="176" fontId="3" fillId="6" borderId="34" xfId="0" applyNumberFormat="1" applyFont="1" applyFill="1" applyBorder="1" applyAlignment="1" applyProtection="1">
      <alignment vertical="top"/>
      <protection/>
    </xf>
    <xf numFmtId="37" fontId="0" fillId="6" borderId="20" xfId="0" applyNumberFormat="1" applyFill="1" applyBorder="1" applyAlignment="1" applyProtection="1">
      <alignment vertical="top"/>
      <protection/>
    </xf>
    <xf numFmtId="10" fontId="0" fillId="6" borderId="34" xfId="0" applyNumberFormat="1" applyFill="1" applyBorder="1" applyAlignment="1" applyProtection="1" quotePrefix="1">
      <alignment vertical="top"/>
      <protection/>
    </xf>
    <xf numFmtId="176" fontId="0" fillId="6" borderId="34" xfId="0" applyNumberFormat="1" applyFill="1" applyBorder="1" applyAlignment="1" applyProtection="1">
      <alignment vertical="top"/>
      <protection/>
    </xf>
    <xf numFmtId="176" fontId="3" fillId="6" borderId="35" xfId="0" applyNumberFormat="1" applyFont="1" applyFill="1" applyBorder="1" applyAlignment="1" applyProtection="1">
      <alignment vertical="top"/>
      <protection/>
    </xf>
    <xf numFmtId="176" fontId="0" fillId="6" borderId="34" xfId="0" applyNumberFormat="1" applyFill="1" applyBorder="1" applyAlignment="1" applyProtection="1">
      <alignment vertical="top"/>
      <protection locked="0"/>
    </xf>
    <xf numFmtId="3" fontId="0" fillId="6" borderId="20" xfId="0" applyNumberFormat="1" applyFill="1" applyBorder="1" applyAlignment="1" applyProtection="1">
      <alignment vertical="top"/>
      <protection/>
    </xf>
    <xf numFmtId="172" fontId="0" fillId="6" borderId="34" xfId="0" applyNumberFormat="1" applyFill="1" applyBorder="1" applyAlignment="1" applyProtection="1">
      <alignment vertical="top"/>
      <protection/>
    </xf>
    <xf numFmtId="172" fontId="0" fillId="6" borderId="20" xfId="0" applyNumberFormat="1" applyFill="1" applyBorder="1" applyAlignment="1" applyProtection="1">
      <alignment vertical="top"/>
      <protection/>
    </xf>
    <xf numFmtId="176" fontId="0" fillId="6" borderId="34" xfId="0" applyNumberFormat="1" applyFill="1" applyBorder="1" applyAlignment="1" applyProtection="1" quotePrefix="1">
      <alignment vertical="top"/>
      <protection/>
    </xf>
    <xf numFmtId="176" fontId="0" fillId="6" borderId="20" xfId="0" applyNumberFormat="1" applyFill="1" applyBorder="1" applyAlignment="1" applyProtection="1">
      <alignment vertical="top"/>
      <protection/>
    </xf>
    <xf numFmtId="0" fontId="2" fillId="7" borderId="27" xfId="0" applyFont="1" applyFill="1" applyBorder="1" applyAlignment="1" applyProtection="1">
      <alignment horizontal="center" vertical="center"/>
      <protection/>
    </xf>
    <xf numFmtId="0" fontId="3" fillId="5" borderId="19" xfId="0" applyFont="1" applyFill="1" applyBorder="1" applyAlignment="1" applyProtection="1">
      <alignment horizontal="left" vertical="top" indent="1"/>
      <protection/>
    </xf>
    <xf numFmtId="0" fontId="4" fillId="5" borderId="19" xfId="0" applyFont="1" applyFill="1" applyBorder="1" applyAlignment="1" applyProtection="1">
      <alignment horizontal="left" vertical="top" indent="3"/>
      <protection/>
    </xf>
    <xf numFmtId="176" fontId="0" fillId="0" borderId="2" xfId="0" applyNumberFormat="1" applyFill="1" applyBorder="1" applyAlignment="1" applyProtection="1">
      <alignment vertical="center"/>
      <protection/>
    </xf>
    <xf numFmtId="0" fontId="11" fillId="6" borderId="30" xfId="0" applyFont="1" applyFill="1" applyBorder="1" applyAlignment="1" applyProtection="1">
      <alignment horizontal="left" vertical="top"/>
      <protection/>
    </xf>
    <xf numFmtId="0" fontId="19" fillId="5" borderId="36" xfId="0" applyFont="1" applyFill="1" applyBorder="1" applyAlignment="1" applyProtection="1">
      <alignment vertical="top" wrapText="1"/>
      <protection/>
    </xf>
    <xf numFmtId="0" fontId="21" fillId="5" borderId="37" xfId="0" applyFont="1" applyFill="1" applyBorder="1" applyAlignment="1" applyProtection="1">
      <alignment horizontal="center" vertical="top"/>
      <protection/>
    </xf>
    <xf numFmtId="0" fontId="20" fillId="5" borderId="38" xfId="0" applyFont="1" applyFill="1" applyBorder="1" applyAlignment="1" applyProtection="1">
      <alignment horizontal="center" vertical="top"/>
      <protection/>
    </xf>
    <xf numFmtId="0" fontId="18" fillId="5" borderId="38" xfId="0" applyFont="1" applyFill="1" applyBorder="1" applyAlignment="1" applyProtection="1">
      <alignment horizontal="center" vertical="top"/>
      <protection/>
    </xf>
    <xf numFmtId="0" fontId="18" fillId="5" borderId="39" xfId="0" applyFont="1" applyFill="1" applyBorder="1" applyAlignment="1" applyProtection="1">
      <alignment horizontal="center" vertical="top"/>
      <protection/>
    </xf>
    <xf numFmtId="0" fontId="18" fillId="5" borderId="40" xfId="0" applyFont="1" applyFill="1" applyBorder="1" applyAlignment="1" applyProtection="1">
      <alignment horizontal="center" vertical="top"/>
      <protection/>
    </xf>
    <xf numFmtId="0" fontId="19" fillId="5" borderId="19" xfId="0" applyFont="1" applyFill="1" applyBorder="1" applyAlignment="1" applyProtection="1">
      <alignment vertical="top"/>
      <protection/>
    </xf>
    <xf numFmtId="0" fontId="21" fillId="5" borderId="21" xfId="0" applyFont="1" applyFill="1" applyBorder="1" applyAlignment="1" applyProtection="1">
      <alignment horizontal="center" vertical="top"/>
      <protection/>
    </xf>
    <xf numFmtId="0" fontId="20" fillId="5" borderId="3" xfId="0" applyFont="1" applyFill="1" applyBorder="1" applyAlignment="1" applyProtection="1">
      <alignment horizontal="center" vertical="top"/>
      <protection/>
    </xf>
    <xf numFmtId="0" fontId="20" fillId="5" borderId="0" xfId="0" applyFont="1" applyFill="1" applyBorder="1" applyAlignment="1" applyProtection="1">
      <alignment horizontal="center" vertical="top"/>
      <protection/>
    </xf>
    <xf numFmtId="0" fontId="20" fillId="5" borderId="18" xfId="0" applyFont="1" applyFill="1" applyBorder="1" applyAlignment="1" applyProtection="1">
      <alignment horizontal="center" vertical="top"/>
      <protection/>
    </xf>
    <xf numFmtId="0" fontId="21" fillId="5" borderId="18" xfId="0" applyFont="1" applyFill="1" applyBorder="1" applyAlignment="1" applyProtection="1">
      <alignment horizontal="center" vertical="top"/>
      <protection/>
    </xf>
    <xf numFmtId="0" fontId="21" fillId="5" borderId="0" xfId="0" applyFont="1" applyFill="1" applyBorder="1" applyAlignment="1" applyProtection="1">
      <alignment horizontal="center" vertical="top"/>
      <protection/>
    </xf>
    <xf numFmtId="0" fontId="21" fillId="6" borderId="3" xfId="0" applyFont="1" applyFill="1" applyBorder="1" applyAlignment="1" applyProtection="1">
      <alignment horizontal="center" vertical="top"/>
      <protection/>
    </xf>
    <xf numFmtId="0" fontId="21" fillId="6" borderId="18" xfId="0" applyFont="1" applyFill="1" applyBorder="1" applyAlignment="1" applyProtection="1">
      <alignment horizontal="center" vertical="top"/>
      <protection/>
    </xf>
    <xf numFmtId="0" fontId="19" fillId="5" borderId="41" xfId="0" applyFont="1" applyFill="1" applyBorder="1" applyAlignment="1" applyProtection="1">
      <alignment vertical="top"/>
      <protection/>
    </xf>
    <xf numFmtId="0" fontId="20" fillId="6" borderId="42" xfId="0" applyFont="1" applyFill="1" applyBorder="1" applyAlignment="1" applyProtection="1">
      <alignment horizontal="center" vertical="top"/>
      <protection/>
    </xf>
    <xf numFmtId="0" fontId="20" fillId="5" borderId="43" xfId="0" applyFont="1" applyFill="1" applyBorder="1" applyAlignment="1" applyProtection="1">
      <alignment horizontal="center" vertical="top"/>
      <protection/>
    </xf>
    <xf numFmtId="0" fontId="20" fillId="5" borderId="44" xfId="0" applyFont="1" applyFill="1" applyBorder="1" applyAlignment="1" applyProtection="1">
      <alignment horizontal="center" vertical="top"/>
      <protection/>
    </xf>
    <xf numFmtId="0" fontId="20" fillId="5" borderId="45" xfId="0" applyFont="1" applyFill="1" applyBorder="1" applyAlignment="1" applyProtection="1">
      <alignment horizontal="center" vertical="top"/>
      <protection/>
    </xf>
    <xf numFmtId="0" fontId="20" fillId="5" borderId="46" xfId="0" applyFont="1" applyFill="1" applyBorder="1" applyAlignment="1" applyProtection="1">
      <alignment horizontal="center" vertical="top"/>
      <protection/>
    </xf>
    <xf numFmtId="0" fontId="0" fillId="5" borderId="21" xfId="0" applyFill="1" applyBorder="1" applyAlignment="1" applyProtection="1">
      <alignment horizontal="center" vertical="top"/>
      <protection/>
    </xf>
    <xf numFmtId="0" fontId="3" fillId="5" borderId="18" xfId="0" applyFont="1" applyFill="1" applyBorder="1" applyAlignment="1" applyProtection="1">
      <alignment horizontal="center" vertical="top"/>
      <protection/>
    </xf>
    <xf numFmtId="0" fontId="0" fillId="5" borderId="3" xfId="0" applyFill="1" applyBorder="1" applyAlignment="1" applyProtection="1">
      <alignment vertical="top"/>
      <protection/>
    </xf>
    <xf numFmtId="3" fontId="3" fillId="5" borderId="18" xfId="0" applyNumberFormat="1" applyFont="1" applyFill="1" applyBorder="1" applyAlignment="1" applyProtection="1">
      <alignment horizontal="center" vertical="top"/>
      <protection/>
    </xf>
    <xf numFmtId="3" fontId="0" fillId="5" borderId="3" xfId="0" applyNumberFormat="1" applyFill="1" applyBorder="1" applyAlignment="1" applyProtection="1">
      <alignment vertical="top"/>
      <protection/>
    </xf>
    <xf numFmtId="3" fontId="0" fillId="5" borderId="18" xfId="0" applyNumberFormat="1" applyFill="1" applyBorder="1" applyAlignment="1" applyProtection="1">
      <alignment horizontal="center" vertical="top"/>
      <protection/>
    </xf>
    <xf numFmtId="176" fontId="0" fillId="5" borderId="21" xfId="0" applyNumberFormat="1" applyFill="1" applyBorder="1" applyAlignment="1" applyProtection="1">
      <alignment horizontal="center" vertical="top"/>
      <protection/>
    </xf>
    <xf numFmtId="176" fontId="3" fillId="5" borderId="3" xfId="0" applyNumberFormat="1" applyFont="1" applyFill="1" applyBorder="1" applyAlignment="1" applyProtection="1">
      <alignment horizontal="center" vertical="top"/>
      <protection/>
    </xf>
    <xf numFmtId="176" fontId="0" fillId="0" borderId="0" xfId="0" applyNumberFormat="1" applyBorder="1" applyAlignment="1" applyProtection="1">
      <alignment vertical="top"/>
      <protection/>
    </xf>
    <xf numFmtId="3" fontId="0" fillId="6" borderId="20" xfId="0" applyNumberFormat="1" applyFill="1" applyBorder="1" applyAlignment="1" applyProtection="1">
      <alignment horizontal="center" vertical="top"/>
      <protection/>
    </xf>
    <xf numFmtId="176" fontId="3" fillId="5" borderId="21" xfId="0" applyNumberFormat="1" applyFont="1" applyFill="1" applyBorder="1" applyAlignment="1" applyProtection="1">
      <alignment horizontal="center" vertical="top"/>
      <protection/>
    </xf>
    <xf numFmtId="176" fontId="3" fillId="5" borderId="47" xfId="0" applyNumberFormat="1" applyFont="1" applyFill="1" applyBorder="1" applyAlignment="1" applyProtection="1">
      <alignment vertical="top"/>
      <protection/>
    </xf>
    <xf numFmtId="0" fontId="3" fillId="5" borderId="0" xfId="0" applyFont="1" applyFill="1" applyAlignment="1" applyProtection="1">
      <alignment vertical="top"/>
      <protection/>
    </xf>
    <xf numFmtId="177" fontId="0" fillId="6" borderId="0" xfId="0" applyNumberFormat="1" applyFill="1" applyBorder="1" applyAlignment="1" applyProtection="1" quotePrefix="1">
      <alignment vertical="top"/>
      <protection/>
    </xf>
    <xf numFmtId="3" fontId="0" fillId="6" borderId="20" xfId="0" applyNumberFormat="1" applyFill="1" applyBorder="1" applyAlignment="1" applyProtection="1" quotePrefix="1">
      <alignment vertical="top"/>
      <protection/>
    </xf>
    <xf numFmtId="37" fontId="0" fillId="5" borderId="47" xfId="0" applyNumberFormat="1" applyFill="1" applyBorder="1" applyAlignment="1" applyProtection="1">
      <alignment vertical="top"/>
      <protection/>
    </xf>
    <xf numFmtId="176" fontId="0" fillId="5" borderId="47" xfId="0" applyNumberFormat="1" applyFill="1" applyBorder="1" applyAlignment="1" applyProtection="1">
      <alignment vertical="top"/>
      <protection/>
    </xf>
    <xf numFmtId="176" fontId="3" fillId="5" borderId="48" xfId="0" applyNumberFormat="1" applyFont="1" applyFill="1" applyBorder="1" applyAlignment="1" applyProtection="1">
      <alignment horizontal="center" vertical="top"/>
      <protection/>
    </xf>
    <xf numFmtId="176" fontId="3" fillId="5" borderId="9" xfId="0" applyNumberFormat="1" applyFont="1" applyFill="1" applyBorder="1" applyAlignment="1" applyProtection="1">
      <alignment horizontal="center" vertical="top"/>
      <protection/>
    </xf>
    <xf numFmtId="176" fontId="3" fillId="5" borderId="9" xfId="0" applyNumberFormat="1" applyFont="1" applyFill="1" applyBorder="1" applyAlignment="1" applyProtection="1">
      <alignment vertical="top"/>
      <protection/>
    </xf>
    <xf numFmtId="176" fontId="3" fillId="5" borderId="48" xfId="0" applyNumberFormat="1" applyFont="1" applyFill="1" applyBorder="1" applyAlignment="1" applyProtection="1">
      <alignment vertical="top"/>
      <protection/>
    </xf>
    <xf numFmtId="176" fontId="3" fillId="5" borderId="26" xfId="0" applyNumberFormat="1" applyFont="1" applyFill="1" applyBorder="1" applyAlignment="1" applyProtection="1">
      <alignment vertical="top"/>
      <protection/>
    </xf>
    <xf numFmtId="37" fontId="3" fillId="5" borderId="48" xfId="0" applyNumberFormat="1" applyFont="1" applyFill="1" applyBorder="1" applyAlignment="1" applyProtection="1">
      <alignment vertical="top"/>
      <protection/>
    </xf>
    <xf numFmtId="37" fontId="3" fillId="5" borderId="9" xfId="0" applyNumberFormat="1" applyFont="1" applyFill="1" applyBorder="1" applyAlignment="1" applyProtection="1">
      <alignment horizontal="center" vertical="top"/>
      <protection/>
    </xf>
    <xf numFmtId="3" fontId="3" fillId="5" borderId="26" xfId="0" applyNumberFormat="1" applyFont="1" applyFill="1" applyBorder="1" applyAlignment="1" applyProtection="1">
      <alignment vertical="top"/>
      <protection/>
    </xf>
    <xf numFmtId="37" fontId="0" fillId="5" borderId="3" xfId="0" applyNumberFormat="1" applyFill="1" applyBorder="1" applyAlignment="1" applyProtection="1">
      <alignment vertical="top"/>
      <protection/>
    </xf>
    <xf numFmtId="37" fontId="3" fillId="5" borderId="26" xfId="0" applyNumberFormat="1" applyFont="1" applyFill="1" applyBorder="1" applyAlignment="1" applyProtection="1">
      <alignment vertical="top"/>
      <protection/>
    </xf>
    <xf numFmtId="37" fontId="0" fillId="5" borderId="21" xfId="0" applyNumberFormat="1" applyFill="1" applyBorder="1" applyAlignment="1" applyProtection="1">
      <alignment vertical="top"/>
      <protection/>
    </xf>
    <xf numFmtId="37" fontId="0" fillId="5" borderId="43" xfId="0" applyNumberFormat="1" applyFill="1" applyBorder="1" applyAlignment="1" applyProtection="1">
      <alignment vertical="top"/>
      <protection/>
    </xf>
    <xf numFmtId="37" fontId="3" fillId="5" borderId="44" xfId="0" applyNumberFormat="1" applyFont="1" applyFill="1" applyBorder="1" applyAlignment="1" applyProtection="1">
      <alignment horizontal="center" vertical="top"/>
      <protection/>
    </xf>
    <xf numFmtId="3" fontId="0" fillId="6" borderId="22" xfId="0" applyNumberFormat="1" applyFill="1" applyBorder="1" applyAlignment="1" applyProtection="1">
      <alignment vertical="top"/>
      <protection/>
    </xf>
    <xf numFmtId="3" fontId="3" fillId="5" borderId="22" xfId="0" applyNumberFormat="1" applyFont="1" applyFill="1" applyBorder="1" applyAlignment="1" applyProtection="1">
      <alignment horizontal="center" vertical="top"/>
      <protection/>
    </xf>
    <xf numFmtId="0" fontId="0" fillId="5" borderId="49" xfId="0" applyFill="1" applyBorder="1" applyAlignment="1" applyProtection="1">
      <alignment vertical="top"/>
      <protection/>
    </xf>
    <xf numFmtId="3" fontId="0" fillId="5" borderId="3" xfId="0" applyNumberFormat="1" applyFill="1" applyBorder="1" applyAlignment="1" applyProtection="1">
      <alignment vertical="top"/>
      <protection/>
    </xf>
    <xf numFmtId="3" fontId="3" fillId="5" borderId="3" xfId="0" applyNumberFormat="1" applyFont="1" applyFill="1" applyBorder="1" applyAlignment="1" applyProtection="1">
      <alignment horizontal="center" vertical="top"/>
      <protection/>
    </xf>
    <xf numFmtId="0" fontId="0" fillId="5" borderId="0" xfId="0" applyFill="1" applyBorder="1" applyAlignment="1" applyProtection="1">
      <alignment horizontal="left" vertical="top"/>
      <protection/>
    </xf>
    <xf numFmtId="0" fontId="3" fillId="5" borderId="0" xfId="0" applyFont="1" applyFill="1" applyBorder="1" applyAlignment="1" applyProtection="1">
      <alignment horizontal="left" vertical="top"/>
      <protection/>
    </xf>
    <xf numFmtId="0" fontId="0" fillId="5" borderId="21" xfId="0" applyFill="1" applyBorder="1" applyAlignment="1" applyProtection="1" quotePrefix="1">
      <alignment vertical="top"/>
      <protection/>
    </xf>
    <xf numFmtId="0" fontId="3" fillId="5" borderId="3" xfId="0" applyFont="1" applyFill="1" applyBorder="1" applyAlignment="1" applyProtection="1" quotePrefix="1">
      <alignment horizontal="center" vertical="top"/>
      <protection/>
    </xf>
    <xf numFmtId="0" fontId="0" fillId="5" borderId="0" xfId="0" applyFill="1" applyBorder="1" applyAlignment="1" applyProtection="1" quotePrefix="1">
      <alignment horizontal="left" vertical="top"/>
      <protection/>
    </xf>
    <xf numFmtId="0" fontId="0" fillId="5" borderId="21" xfId="0" applyFill="1" applyBorder="1" applyAlignment="1" applyProtection="1" quotePrefix="1">
      <alignment horizontal="center"/>
      <protection/>
    </xf>
    <xf numFmtId="0" fontId="3" fillId="5" borderId="3" xfId="0" applyFont="1" applyFill="1" applyBorder="1" applyAlignment="1" applyProtection="1" quotePrefix="1">
      <alignment horizontal="center"/>
      <protection/>
    </xf>
    <xf numFmtId="0" fontId="0" fillId="5" borderId="21" xfId="0" applyFill="1" applyBorder="1" applyAlignment="1" applyProtection="1">
      <alignment horizontal="center"/>
      <protection/>
    </xf>
    <xf numFmtId="0" fontId="3" fillId="5" borderId="3" xfId="0" applyFont="1" applyFill="1" applyBorder="1" applyAlignment="1" applyProtection="1">
      <alignment horizontal="center"/>
      <protection/>
    </xf>
    <xf numFmtId="10" fontId="0" fillId="5" borderId="0" xfId="0" applyNumberFormat="1" applyFill="1" applyBorder="1" applyAlignment="1" applyProtection="1">
      <alignment horizontal="left" vertical="top"/>
      <protection/>
    </xf>
    <xf numFmtId="0" fontId="0" fillId="6" borderId="19" xfId="0" applyFont="1" applyFill="1" applyBorder="1" applyAlignment="1" applyProtection="1">
      <alignment vertical="top"/>
      <protection/>
    </xf>
    <xf numFmtId="0" fontId="0" fillId="5" borderId="48" xfId="0" applyFill="1" applyBorder="1" applyAlignment="1" applyProtection="1">
      <alignment horizontal="center"/>
      <protection/>
    </xf>
    <xf numFmtId="0" fontId="3" fillId="5" borderId="9" xfId="0" applyFont="1" applyFill="1" applyBorder="1" applyAlignment="1" applyProtection="1">
      <alignment horizontal="center"/>
      <protection/>
    </xf>
    <xf numFmtId="0" fontId="0" fillId="5" borderId="26" xfId="0" applyFill="1" applyBorder="1" applyAlignment="1" applyProtection="1">
      <alignment horizontal="left" vertical="top"/>
      <protection/>
    </xf>
    <xf numFmtId="0" fontId="0" fillId="5" borderId="43" xfId="0" applyFill="1" applyBorder="1" applyAlignment="1" applyProtection="1">
      <alignment horizontal="center"/>
      <protection/>
    </xf>
    <xf numFmtId="0" fontId="3" fillId="5" borderId="44" xfId="0" applyFont="1" applyFill="1" applyBorder="1" applyAlignment="1" applyProtection="1">
      <alignment horizontal="center"/>
      <protection/>
    </xf>
    <xf numFmtId="37" fontId="0" fillId="6" borderId="22" xfId="0" applyNumberFormat="1" applyFill="1" applyBorder="1" applyAlignment="1" applyProtection="1">
      <alignment vertical="top"/>
      <protection/>
    </xf>
    <xf numFmtId="37" fontId="0" fillId="6" borderId="22" xfId="0" applyNumberFormat="1" applyFill="1" applyBorder="1" applyAlignment="1" applyProtection="1">
      <alignment/>
      <protection/>
    </xf>
    <xf numFmtId="3" fontId="0" fillId="5" borderId="0" xfId="0" applyNumberFormat="1" applyFill="1" applyBorder="1" applyAlignment="1" applyProtection="1">
      <alignment vertical="top"/>
      <protection/>
    </xf>
    <xf numFmtId="3" fontId="0" fillId="5" borderId="21" xfId="0" applyNumberFormat="1" applyFill="1" applyBorder="1" applyAlignment="1" applyProtection="1">
      <alignment horizontal="center"/>
      <protection/>
    </xf>
    <xf numFmtId="3" fontId="3" fillId="5" borderId="3" xfId="0" applyNumberFormat="1" applyFont="1" applyFill="1" applyBorder="1" applyAlignment="1" applyProtection="1">
      <alignment horizontal="center"/>
      <protection/>
    </xf>
    <xf numFmtId="3" fontId="0" fillId="5" borderId="48" xfId="0" applyNumberFormat="1" applyFill="1" applyBorder="1" applyAlignment="1" applyProtection="1">
      <alignment horizontal="center"/>
      <protection/>
    </xf>
    <xf numFmtId="3" fontId="3" fillId="5" borderId="9" xfId="0" applyNumberFormat="1" applyFont="1" applyFill="1" applyBorder="1" applyAlignment="1" applyProtection="1">
      <alignment horizontal="center"/>
      <protection/>
    </xf>
    <xf numFmtId="0" fontId="0" fillId="5" borderId="26" xfId="0" applyFill="1" applyBorder="1" applyAlignment="1" applyProtection="1">
      <alignment vertical="top"/>
      <protection/>
    </xf>
    <xf numFmtId="3" fontId="0" fillId="5" borderId="26" xfId="0" applyNumberFormat="1" applyFill="1" applyBorder="1" applyAlignment="1" applyProtection="1">
      <alignment horizontal="center"/>
      <protection/>
    </xf>
    <xf numFmtId="3" fontId="3" fillId="5" borderId="26" xfId="0" applyNumberFormat="1" applyFont="1" applyFill="1" applyBorder="1" applyAlignment="1" applyProtection="1">
      <alignment horizontal="center"/>
      <protection/>
    </xf>
    <xf numFmtId="3" fontId="0" fillId="5" borderId="0" xfId="0" applyNumberFormat="1" applyFill="1" applyBorder="1" applyAlignment="1" applyProtection="1">
      <alignment horizontal="center"/>
      <protection/>
    </xf>
    <xf numFmtId="3" fontId="3" fillId="5" borderId="0" xfId="0" applyNumberFormat="1" applyFont="1" applyFill="1" applyBorder="1" applyAlignment="1" applyProtection="1">
      <alignment horizontal="center"/>
      <protection/>
    </xf>
    <xf numFmtId="3" fontId="0" fillId="6" borderId="0" xfId="0" applyNumberFormat="1" applyFill="1" applyBorder="1" applyAlignment="1" applyProtection="1">
      <alignment/>
      <protection/>
    </xf>
    <xf numFmtId="3" fontId="0" fillId="5" borderId="0" xfId="0" applyNumberFormat="1" applyFill="1" applyAlignment="1" applyProtection="1">
      <alignment vertical="top"/>
      <protection/>
    </xf>
    <xf numFmtId="3" fontId="3" fillId="5" borderId="0" xfId="0" applyNumberFormat="1" applyFont="1" applyFill="1" applyBorder="1" applyAlignment="1" applyProtection="1">
      <alignment horizontal="center" vertical="top"/>
      <protection/>
    </xf>
    <xf numFmtId="3" fontId="0" fillId="6" borderId="0" xfId="0" applyNumberFormat="1" applyFill="1" applyAlignment="1" applyProtection="1">
      <alignment/>
      <protection/>
    </xf>
    <xf numFmtId="0" fontId="0" fillId="5" borderId="0" xfId="0" applyFill="1" applyBorder="1" applyAlignment="1" applyProtection="1">
      <alignment horizontal="center"/>
      <protection/>
    </xf>
    <xf numFmtId="0" fontId="3" fillId="5" borderId="0" xfId="0" applyFont="1" applyFill="1" applyBorder="1" applyAlignment="1" applyProtection="1">
      <alignment horizontal="center"/>
      <protection/>
    </xf>
    <xf numFmtId="37" fontId="0" fillId="6" borderId="0" xfId="0" applyNumberFormat="1" applyFill="1" applyAlignment="1" applyProtection="1">
      <alignment/>
      <protection/>
    </xf>
    <xf numFmtId="37" fontId="0" fillId="6" borderId="0" xfId="0" applyNumberFormat="1" applyFill="1" applyBorder="1" applyAlignment="1" applyProtection="1">
      <alignment/>
      <protection/>
    </xf>
    <xf numFmtId="37" fontId="0" fillId="5" borderId="0" xfId="0" applyNumberFormat="1" applyFill="1" applyAlignment="1" applyProtection="1">
      <alignment/>
      <protection/>
    </xf>
    <xf numFmtId="37" fontId="0" fillId="5" borderId="0" xfId="0" applyNumberFormat="1" applyFill="1" applyBorder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3" fillId="5" borderId="0" xfId="0" applyFont="1" applyFill="1" applyBorder="1" applyAlignment="1" applyProtection="1">
      <alignment horizontal="center" vertical="top"/>
      <protection/>
    </xf>
    <xf numFmtId="16" fontId="0" fillId="6" borderId="0" xfId="0" applyNumberFormat="1" applyFill="1" applyBorder="1" applyAlignment="1" applyProtection="1">
      <alignment horizontal="center" vertical="top"/>
      <protection locked="0"/>
    </xf>
    <xf numFmtId="176" fontId="0" fillId="6" borderId="0" xfId="0" applyNumberFormat="1" applyFill="1" applyBorder="1" applyAlignment="1" applyProtection="1">
      <alignment horizontal="center" vertical="top"/>
      <protection locked="0"/>
    </xf>
    <xf numFmtId="37" fontId="0" fillId="6" borderId="0" xfId="0" applyNumberFormat="1" applyFill="1" applyBorder="1" applyAlignment="1" applyProtection="1">
      <alignment vertical="top"/>
      <protection locked="0"/>
    </xf>
    <xf numFmtId="176" fontId="3" fillId="6" borderId="0" xfId="0" applyNumberFormat="1" applyFont="1" applyFill="1" applyBorder="1" applyAlignment="1" applyProtection="1">
      <alignment horizontal="center" vertical="top"/>
      <protection locked="0"/>
    </xf>
    <xf numFmtId="37" fontId="0" fillId="6" borderId="0" xfId="0" applyNumberFormat="1" applyFill="1" applyBorder="1" applyAlignment="1" applyProtection="1">
      <alignment horizontal="center" vertical="top"/>
      <protection locked="0"/>
    </xf>
    <xf numFmtId="176" fontId="3" fillId="6" borderId="0" xfId="0" applyNumberFormat="1" applyFont="1" applyFill="1" applyBorder="1" applyAlignment="1" applyProtection="1">
      <alignment vertical="top"/>
      <protection locked="0"/>
    </xf>
    <xf numFmtId="37" fontId="3" fillId="6" borderId="0" xfId="0" applyNumberFormat="1" applyFont="1" applyFill="1" applyBorder="1" applyAlignment="1" applyProtection="1">
      <alignment vertical="top"/>
      <protection locked="0"/>
    </xf>
    <xf numFmtId="37" fontId="0" fillId="5" borderId="20" xfId="0" applyNumberFormat="1" applyFill="1" applyBorder="1" applyAlignment="1" applyProtection="1">
      <alignment vertical="top"/>
      <protection locked="0"/>
    </xf>
    <xf numFmtId="37" fontId="0" fillId="5" borderId="0" xfId="0" applyNumberFormat="1" applyFill="1" applyBorder="1" applyAlignment="1" applyProtection="1">
      <alignment vertical="top"/>
      <protection locked="0"/>
    </xf>
    <xf numFmtId="37" fontId="0" fillId="5" borderId="42" xfId="0" applyNumberFormat="1" applyFill="1" applyBorder="1" applyAlignment="1" applyProtection="1">
      <alignment vertical="top"/>
      <protection locked="0"/>
    </xf>
    <xf numFmtId="0" fontId="0" fillId="5" borderId="20" xfId="0" applyFill="1" applyBorder="1" applyAlignment="1" applyProtection="1">
      <alignment vertical="top"/>
      <protection locked="0"/>
    </xf>
    <xf numFmtId="0" fontId="0" fillId="5" borderId="0" xfId="0" applyFill="1" applyBorder="1" applyAlignment="1" applyProtection="1">
      <alignment vertical="top"/>
      <protection locked="0"/>
    </xf>
    <xf numFmtId="0" fontId="0" fillId="5" borderId="35" xfId="0" applyFill="1" applyBorder="1" applyAlignment="1" applyProtection="1">
      <alignment vertical="top"/>
      <protection locked="0"/>
    </xf>
    <xf numFmtId="0" fontId="0" fillId="5" borderId="42" xfId="0" applyFill="1" applyBorder="1" applyAlignment="1" applyProtection="1">
      <alignment vertical="top"/>
      <protection locked="0"/>
    </xf>
    <xf numFmtId="3" fontId="0" fillId="5" borderId="20" xfId="0" applyNumberFormat="1" applyFill="1" applyBorder="1" applyAlignment="1" applyProtection="1">
      <alignment vertical="top"/>
      <protection locked="0"/>
    </xf>
    <xf numFmtId="3" fontId="0" fillId="5" borderId="0" xfId="0" applyNumberFormat="1" applyFill="1" applyBorder="1" applyAlignment="1" applyProtection="1">
      <alignment vertical="top"/>
      <protection locked="0"/>
    </xf>
    <xf numFmtId="3" fontId="0" fillId="5" borderId="35" xfId="0" applyNumberFormat="1" applyFill="1" applyBorder="1" applyAlignment="1" applyProtection="1">
      <alignment vertical="top"/>
      <protection locked="0"/>
    </xf>
    <xf numFmtId="3" fontId="0" fillId="5" borderId="26" xfId="0" applyNumberFormat="1" applyFill="1" applyBorder="1" applyAlignment="1" applyProtection="1">
      <alignment vertical="top"/>
      <protection locked="0"/>
    </xf>
    <xf numFmtId="0" fontId="0" fillId="5" borderId="19" xfId="0" applyFill="1" applyBorder="1" applyAlignment="1" applyProtection="1">
      <alignment vertical="top"/>
      <protection locked="0"/>
    </xf>
    <xf numFmtId="0" fontId="11" fillId="5" borderId="19" xfId="0" applyFont="1" applyFill="1" applyBorder="1" applyAlignment="1" applyProtection="1">
      <alignment vertical="top"/>
      <protection locked="0"/>
    </xf>
    <xf numFmtId="176" fontId="0" fillId="6" borderId="20" xfId="0" applyNumberFormat="1" applyFill="1" applyBorder="1" applyAlignment="1" applyProtection="1">
      <alignment vertical="top"/>
      <protection locked="0"/>
    </xf>
    <xf numFmtId="176" fontId="0" fillId="6" borderId="34" xfId="0" applyNumberFormat="1" applyFill="1" applyBorder="1" applyAlignment="1" applyProtection="1">
      <alignment vertical="top"/>
      <protection locked="0"/>
    </xf>
    <xf numFmtId="176" fontId="0" fillId="0" borderId="0" xfId="0" applyNumberFormat="1" applyFill="1" applyBorder="1" applyAlignment="1" applyProtection="1">
      <alignment vertical="top"/>
      <protection locked="0"/>
    </xf>
    <xf numFmtId="176" fontId="0" fillId="0" borderId="0" xfId="0" applyNumberFormat="1" applyFill="1" applyBorder="1" applyAlignment="1" applyProtection="1">
      <alignment vertical="top"/>
      <protection/>
    </xf>
    <xf numFmtId="0" fontId="3" fillId="5" borderId="0" xfId="0" applyFont="1" applyFill="1" applyBorder="1" applyAlignment="1" applyProtection="1">
      <alignment horizontal="center" vertical="top"/>
      <protection locked="0"/>
    </xf>
    <xf numFmtId="0" fontId="3" fillId="5" borderId="0" xfId="0" applyFont="1" applyFill="1" applyBorder="1" applyAlignment="1" applyProtection="1">
      <alignment horizontal="center" vertical="center"/>
      <protection locked="0"/>
    </xf>
    <xf numFmtId="10" fontId="3" fillId="5" borderId="0" xfId="0" applyNumberFormat="1" applyFont="1" applyFill="1" applyBorder="1" applyAlignment="1" applyProtection="1">
      <alignment horizontal="center" vertical="center"/>
      <protection locked="0"/>
    </xf>
    <xf numFmtId="177" fontId="3" fillId="5" borderId="0" xfId="0" applyNumberFormat="1" applyFont="1" applyFill="1" applyBorder="1" applyAlignment="1" applyProtection="1">
      <alignment vertical="top"/>
      <protection locked="0"/>
    </xf>
    <xf numFmtId="10" fontId="3" fillId="5" borderId="0" xfId="0" applyNumberFormat="1" applyFont="1" applyFill="1" applyBorder="1" applyAlignment="1" applyProtection="1">
      <alignment vertical="top"/>
      <protection locked="0"/>
    </xf>
    <xf numFmtId="10" fontId="0" fillId="6" borderId="0" xfId="0" applyNumberFormat="1" applyFill="1" applyBorder="1" applyAlignment="1" applyProtection="1">
      <alignment vertical="top"/>
      <protection/>
    </xf>
    <xf numFmtId="176" fontId="0" fillId="5" borderId="0" xfId="0" applyNumberFormat="1" applyFill="1" applyBorder="1" applyAlignment="1" applyProtection="1">
      <alignment vertical="top"/>
      <protection locked="0"/>
    </xf>
    <xf numFmtId="176" fontId="0" fillId="6" borderId="0" xfId="0" applyNumberFormat="1" applyFill="1" applyBorder="1" applyAlignment="1" applyProtection="1">
      <alignment vertical="center"/>
      <protection/>
    </xf>
    <xf numFmtId="176" fontId="0" fillId="6" borderId="0" xfId="0" applyNumberFormat="1" applyFill="1" applyBorder="1" applyAlignment="1" applyProtection="1">
      <alignment vertical="top"/>
      <protection locked="0"/>
    </xf>
    <xf numFmtId="176" fontId="0" fillId="5" borderId="0" xfId="0" applyNumberFormat="1" applyFill="1" applyAlignment="1" applyProtection="1">
      <alignment vertical="top"/>
      <protection/>
    </xf>
    <xf numFmtId="176" fontId="0" fillId="6" borderId="2" xfId="0" applyNumberFormat="1" applyFill="1" applyBorder="1" applyAlignment="1" applyProtection="1">
      <alignment vertical="top"/>
      <protection/>
    </xf>
    <xf numFmtId="176" fontId="0" fillId="3" borderId="34" xfId="0" applyNumberFormat="1" applyFill="1" applyBorder="1" applyAlignment="1" applyProtection="1">
      <alignment vertical="top"/>
      <protection/>
    </xf>
    <xf numFmtId="3" fontId="0" fillId="0" borderId="20" xfId="0" applyNumberFormat="1" applyFill="1" applyBorder="1" applyAlignment="1" applyProtection="1">
      <alignment vertical="top"/>
      <protection/>
    </xf>
    <xf numFmtId="172" fontId="0" fillId="2" borderId="34" xfId="0" applyNumberFormat="1" applyFill="1" applyBorder="1" applyAlignment="1" applyProtection="1">
      <alignment vertical="top"/>
      <protection/>
    </xf>
    <xf numFmtId="0" fontId="15" fillId="5" borderId="50" xfId="0" applyFont="1" applyFill="1" applyBorder="1" applyAlignment="1" applyProtection="1">
      <alignment vertical="top"/>
      <protection/>
    </xf>
    <xf numFmtId="176" fontId="0" fillId="5" borderId="50" xfId="0" applyNumberFormat="1" applyFill="1" applyBorder="1" applyAlignment="1" applyProtection="1" quotePrefix="1">
      <alignment horizontal="center" vertical="top"/>
      <protection/>
    </xf>
    <xf numFmtId="176" fontId="0" fillId="5" borderId="50" xfId="0" applyNumberFormat="1" applyFill="1" applyBorder="1" applyAlignment="1" applyProtection="1">
      <alignment vertical="top"/>
      <protection/>
    </xf>
    <xf numFmtId="176" fontId="0" fillId="5" borderId="51" xfId="0" applyNumberFormat="1" applyFill="1" applyBorder="1" applyAlignment="1" applyProtection="1">
      <alignment vertical="top"/>
      <protection/>
    </xf>
    <xf numFmtId="176" fontId="0" fillId="5" borderId="50" xfId="0" applyNumberFormat="1" applyFill="1" applyBorder="1" applyAlignment="1" applyProtection="1" quotePrefix="1">
      <alignment horizontal="center" vertical="center"/>
      <protection/>
    </xf>
    <xf numFmtId="176" fontId="0" fillId="6" borderId="51" xfId="0" applyNumberFormat="1" applyFill="1" applyBorder="1" applyAlignment="1" applyProtection="1">
      <alignment vertical="top"/>
      <protection/>
    </xf>
    <xf numFmtId="8" fontId="16" fillId="6" borderId="50" xfId="0" applyNumberFormat="1" applyFont="1" applyFill="1" applyBorder="1" applyAlignment="1" applyProtection="1">
      <alignment vertical="top"/>
      <protection/>
    </xf>
    <xf numFmtId="176" fontId="16" fillId="6" borderId="52" xfId="0" applyNumberFormat="1" applyFont="1" applyFill="1" applyBorder="1" applyAlignment="1" applyProtection="1">
      <alignment vertical="top"/>
      <protection/>
    </xf>
    <xf numFmtId="0" fontId="19" fillId="5" borderId="19" xfId="0" applyFont="1" applyFill="1" applyBorder="1" applyAlignment="1" applyProtection="1">
      <alignment vertical="top" wrapText="1"/>
      <protection/>
    </xf>
    <xf numFmtId="0" fontId="0" fillId="5" borderId="0" xfId="0" applyFill="1" applyAlignment="1">
      <alignment vertical="top"/>
    </xf>
    <xf numFmtId="0" fontId="3" fillId="5" borderId="0" xfId="0" applyFont="1" applyFill="1" applyAlignment="1">
      <alignment vertical="top"/>
    </xf>
    <xf numFmtId="0" fontId="0" fillId="5" borderId="0" xfId="0" applyFill="1" applyAlignment="1">
      <alignment horizontal="center" vertical="top"/>
    </xf>
    <xf numFmtId="0" fontId="3" fillId="5" borderId="53" xfId="0" applyFont="1" applyFill="1" applyBorder="1" applyAlignment="1">
      <alignment vertical="top"/>
    </xf>
    <xf numFmtId="0" fontId="3" fillId="5" borderId="54" xfId="0" applyFont="1" applyFill="1" applyBorder="1" applyAlignment="1">
      <alignment vertical="top"/>
    </xf>
    <xf numFmtId="0" fontId="3" fillId="5" borderId="54" xfId="0" applyFont="1" applyFill="1" applyBorder="1" applyAlignment="1">
      <alignment vertical="top" wrapText="1"/>
    </xf>
    <xf numFmtId="0" fontId="0" fillId="5" borderId="0" xfId="0" applyFill="1" applyBorder="1" applyAlignment="1">
      <alignment vertical="top"/>
    </xf>
    <xf numFmtId="0" fontId="3" fillId="5" borderId="19" xfId="0" applyFont="1" applyFill="1" applyBorder="1" applyAlignment="1">
      <alignment horizontal="center" vertical="top"/>
    </xf>
    <xf numFmtId="0" fontId="3" fillId="5" borderId="30" xfId="0" applyFont="1" applyFill="1" applyBorder="1" applyAlignment="1">
      <alignment horizontal="center" vertical="top"/>
    </xf>
    <xf numFmtId="0" fontId="0" fillId="5" borderId="19" xfId="0" applyFill="1" applyBorder="1" applyAlignment="1">
      <alignment vertical="top"/>
    </xf>
    <xf numFmtId="0" fontId="0" fillId="5" borderId="30" xfId="0" applyFill="1" applyBorder="1" applyAlignment="1">
      <alignment vertical="top"/>
    </xf>
    <xf numFmtId="9" fontId="0" fillId="5" borderId="55" xfId="0" applyNumberFormat="1" applyFill="1" applyBorder="1" applyAlignment="1">
      <alignment horizontal="center" vertical="top"/>
    </xf>
    <xf numFmtId="176" fontId="0" fillId="5" borderId="19" xfId="0" applyNumberFormat="1" applyFill="1" applyBorder="1" applyAlignment="1">
      <alignment horizontal="center" vertical="top"/>
    </xf>
    <xf numFmtId="9" fontId="0" fillId="5" borderId="30" xfId="0" applyNumberFormat="1" applyFill="1" applyBorder="1" applyAlignment="1">
      <alignment horizontal="center" vertical="top"/>
    </xf>
    <xf numFmtId="176" fontId="3" fillId="5" borderId="56" xfId="0" applyNumberFormat="1" applyFont="1" applyFill="1" applyBorder="1" applyAlignment="1">
      <alignment horizontal="center" vertical="top"/>
    </xf>
    <xf numFmtId="9" fontId="3" fillId="5" borderId="57" xfId="0" applyNumberFormat="1" applyFont="1" applyFill="1" applyBorder="1" applyAlignment="1">
      <alignment horizontal="center" vertical="top"/>
    </xf>
    <xf numFmtId="176" fontId="3" fillId="5" borderId="56" xfId="0" applyNumberFormat="1" applyFont="1" applyFill="1" applyBorder="1" applyAlignment="1">
      <alignment vertical="top"/>
    </xf>
    <xf numFmtId="176" fontId="3" fillId="5" borderId="19" xfId="0" applyNumberFormat="1" applyFont="1" applyFill="1" applyBorder="1" applyAlignment="1">
      <alignment vertical="top"/>
    </xf>
    <xf numFmtId="9" fontId="3" fillId="5" borderId="30" xfId="0" applyNumberFormat="1" applyFont="1" applyFill="1" applyBorder="1" applyAlignment="1">
      <alignment horizontal="center" vertical="top"/>
    </xf>
    <xf numFmtId="0" fontId="6" fillId="5" borderId="0" xfId="0" applyFont="1" applyFill="1" applyAlignment="1">
      <alignment vertical="top"/>
    </xf>
    <xf numFmtId="0" fontId="3" fillId="5" borderId="19" xfId="0" applyFont="1" applyFill="1" applyBorder="1" applyAlignment="1" applyProtection="1">
      <alignment vertical="center"/>
      <protection/>
    </xf>
    <xf numFmtId="3" fontId="0" fillId="6" borderId="20" xfId="0" applyNumberFormat="1" applyFill="1" applyBorder="1" applyAlignment="1" applyProtection="1">
      <alignment horizontal="center" vertical="center"/>
      <protection/>
    </xf>
    <xf numFmtId="176" fontId="0" fillId="10" borderId="58" xfId="0" applyNumberFormat="1" applyFill="1" applyBorder="1" applyAlignment="1">
      <alignment horizontal="center" vertical="top"/>
    </xf>
    <xf numFmtId="176" fontId="0" fillId="10" borderId="58" xfId="0" applyNumberFormat="1" applyFill="1" applyBorder="1" applyAlignment="1">
      <alignment horizontal="center" vertical="center"/>
    </xf>
    <xf numFmtId="176" fontId="3" fillId="10" borderId="58" xfId="0" applyNumberFormat="1" applyFont="1" applyFill="1" applyBorder="1" applyAlignment="1">
      <alignment vertical="top"/>
    </xf>
    <xf numFmtId="176" fontId="3" fillId="10" borderId="58" xfId="0" applyNumberFormat="1" applyFont="1" applyFill="1" applyBorder="1" applyAlignment="1">
      <alignment vertical="center"/>
    </xf>
    <xf numFmtId="0" fontId="0" fillId="6" borderId="20" xfId="0" applyFill="1" applyBorder="1" applyAlignment="1" applyProtection="1">
      <alignment vertical="top"/>
      <protection locked="0"/>
    </xf>
    <xf numFmtId="0" fontId="0" fillId="6" borderId="20" xfId="0" applyFill="1" applyBorder="1" applyAlignment="1" applyProtection="1">
      <alignment horizontal="left" vertical="top"/>
      <protection locked="0"/>
    </xf>
    <xf numFmtId="176" fontId="3" fillId="6" borderId="59" xfId="0" applyNumberFormat="1" applyFont="1" applyFill="1" applyBorder="1" applyAlignment="1" applyProtection="1">
      <alignment vertical="top"/>
      <protection/>
    </xf>
    <xf numFmtId="9" fontId="0" fillId="0" borderId="7" xfId="0" applyNumberFormat="1" applyFill="1" applyBorder="1" applyAlignment="1" applyProtection="1">
      <alignment horizontal="center" vertical="center"/>
      <protection/>
    </xf>
    <xf numFmtId="0" fontId="0" fillId="6" borderId="23" xfId="0" applyFill="1" applyBorder="1" applyAlignment="1" applyProtection="1">
      <alignment vertical="top"/>
      <protection locked="0"/>
    </xf>
    <xf numFmtId="0" fontId="0" fillId="6" borderId="30" xfId="0" applyFill="1" applyBorder="1" applyAlignment="1" applyProtection="1">
      <alignment vertical="top"/>
      <protection locked="0"/>
    </xf>
    <xf numFmtId="0" fontId="0" fillId="6" borderId="19" xfId="0" applyFill="1" applyBorder="1" applyAlignment="1" applyProtection="1">
      <alignment horizontal="center" vertical="top"/>
      <protection locked="0"/>
    </xf>
    <xf numFmtId="0" fontId="0" fillId="6" borderId="30" xfId="0" applyFill="1" applyBorder="1" applyAlignment="1" applyProtection="1">
      <alignment horizontal="center" vertical="top"/>
      <protection locked="0"/>
    </xf>
    <xf numFmtId="16" fontId="0" fillId="6" borderId="19" xfId="0" applyNumberFormat="1" applyFill="1" applyBorder="1" applyAlignment="1" applyProtection="1">
      <alignment horizontal="center" vertical="top"/>
      <protection locked="0"/>
    </xf>
    <xf numFmtId="16" fontId="0" fillId="6" borderId="30" xfId="0" applyNumberFormat="1" applyFill="1" applyBorder="1" applyAlignment="1" applyProtection="1">
      <alignment horizontal="center" vertical="top"/>
      <protection locked="0"/>
    </xf>
    <xf numFmtId="0" fontId="3" fillId="5" borderId="19" xfId="0" applyFont="1" applyFill="1" applyBorder="1" applyAlignment="1" applyProtection="1">
      <alignment vertical="center" wrapText="1"/>
      <protection/>
    </xf>
    <xf numFmtId="176" fontId="0" fillId="11" borderId="4" xfId="0" applyNumberFormat="1" applyFill="1" applyBorder="1" applyAlignment="1" applyProtection="1">
      <alignment vertical="top"/>
      <protection locked="0"/>
    </xf>
    <xf numFmtId="176" fontId="0" fillId="10" borderId="4" xfId="0" applyNumberFormat="1" applyFill="1" applyBorder="1" applyAlignment="1" applyProtection="1">
      <alignment vertical="top"/>
      <protection/>
    </xf>
    <xf numFmtId="176" fontId="0" fillId="10" borderId="4" xfId="0" applyNumberFormat="1" applyFill="1" applyBorder="1" applyAlignment="1" applyProtection="1">
      <alignment vertical="top"/>
      <protection locked="0"/>
    </xf>
    <xf numFmtId="10" fontId="3" fillId="10" borderId="4" xfId="0" applyNumberFormat="1" applyFont="1" applyFill="1" applyBorder="1" applyAlignment="1" applyProtection="1">
      <alignment vertical="top"/>
      <protection locked="0"/>
    </xf>
    <xf numFmtId="177" fontId="3" fillId="10" borderId="4" xfId="0" applyNumberFormat="1" applyFont="1" applyFill="1" applyBorder="1" applyAlignment="1" applyProtection="1">
      <alignment vertical="top"/>
      <protection locked="0"/>
    </xf>
    <xf numFmtId="0" fontId="3" fillId="10" borderId="4" xfId="0" applyFont="1" applyFill="1" applyBorder="1" applyAlignment="1" applyProtection="1">
      <alignment horizontal="center" vertical="top"/>
      <protection locked="0"/>
    </xf>
    <xf numFmtId="10" fontId="3" fillId="10" borderId="4" xfId="0" applyNumberFormat="1" applyFont="1" applyFill="1" applyBorder="1" applyAlignment="1" applyProtection="1">
      <alignment horizontal="center" vertical="center"/>
      <protection locked="0"/>
    </xf>
    <xf numFmtId="0" fontId="3" fillId="10" borderId="4" xfId="0" applyFont="1" applyFill="1" applyBorder="1" applyAlignment="1" applyProtection="1">
      <alignment horizontal="center" vertical="center"/>
      <protection locked="0"/>
    </xf>
    <xf numFmtId="0" fontId="3" fillId="10" borderId="60" xfId="0" applyFont="1" applyFill="1" applyBorder="1" applyAlignment="1" applyProtection="1">
      <alignment horizontal="center" vertical="top"/>
      <protection locked="0"/>
    </xf>
    <xf numFmtId="176" fontId="3" fillId="11" borderId="34" xfId="0" applyNumberFormat="1" applyFont="1" applyFill="1" applyBorder="1" applyAlignment="1" applyProtection="1">
      <alignment vertical="top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6" fillId="5" borderId="3" xfId="0" applyFont="1" applyFill="1" applyBorder="1" applyAlignment="1" applyProtection="1">
      <alignment vertical="center"/>
      <protection locked="0"/>
    </xf>
    <xf numFmtId="10" fontId="3" fillId="6" borderId="20" xfId="0" applyNumberFormat="1" applyFont="1" applyFill="1" applyBorder="1" applyAlignment="1" applyProtection="1">
      <alignment vertical="center"/>
      <protection locked="0"/>
    </xf>
    <xf numFmtId="176" fontId="0" fillId="6" borderId="61" xfId="0" applyNumberFormat="1" applyFill="1" applyBorder="1" applyAlignment="1" applyProtection="1">
      <alignment vertical="top"/>
      <protection locked="0"/>
    </xf>
    <xf numFmtId="176" fontId="0" fillId="6" borderId="29" xfId="0" applyNumberFormat="1" applyFill="1" applyBorder="1" applyAlignment="1" applyProtection="1">
      <alignment vertical="top"/>
      <protection/>
    </xf>
    <xf numFmtId="176" fontId="3" fillId="6" borderId="4" xfId="0" applyNumberFormat="1" applyFont="1" applyFill="1" applyBorder="1" applyAlignment="1" applyProtection="1">
      <alignment vertical="top"/>
      <protection/>
    </xf>
    <xf numFmtId="0" fontId="3" fillId="10" borderId="60" xfId="0" applyFont="1" applyFill="1" applyBorder="1" applyAlignment="1" applyProtection="1">
      <alignment horizontal="left" vertical="top"/>
      <protection locked="0"/>
    </xf>
    <xf numFmtId="0" fontId="3" fillId="10" borderId="62" xfId="0" applyFont="1" applyFill="1" applyBorder="1" applyAlignment="1" applyProtection="1">
      <alignment horizontal="left" vertical="top"/>
      <protection locked="0"/>
    </xf>
    <xf numFmtId="0" fontId="19" fillId="5" borderId="0" xfId="0" applyFont="1" applyFill="1" applyBorder="1" applyAlignment="1" applyProtection="1">
      <alignment vertical="top"/>
      <protection/>
    </xf>
    <xf numFmtId="178" fontId="0" fillId="0" borderId="63" xfId="0" applyNumberFormat="1" applyBorder="1" applyAlignment="1" applyProtection="1">
      <alignment horizontal="center" vertical="top"/>
      <protection/>
    </xf>
    <xf numFmtId="0" fontId="3" fillId="5" borderId="0" xfId="0" applyFont="1" applyFill="1" applyBorder="1" applyAlignment="1" applyProtection="1">
      <alignment vertical="top"/>
      <protection/>
    </xf>
    <xf numFmtId="0" fontId="3" fillId="5" borderId="31" xfId="0" applyFont="1" applyFill="1" applyBorder="1" applyAlignment="1" applyProtection="1">
      <alignment vertical="top" wrapText="1"/>
      <protection/>
    </xf>
    <xf numFmtId="0" fontId="3" fillId="5" borderId="32" xfId="0" applyFont="1" applyFill="1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/>
    </xf>
    <xf numFmtId="0" fontId="0" fillId="5" borderId="33" xfId="0" applyFill="1" applyBorder="1" applyAlignment="1" applyProtection="1">
      <alignment horizontal="center" vertical="top"/>
      <protection/>
    </xf>
    <xf numFmtId="0" fontId="7" fillId="5" borderId="7" xfId="0" applyFont="1" applyFill="1" applyBorder="1" applyAlignment="1" applyProtection="1">
      <alignment vertical="top" wrapText="1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176" fontId="3" fillId="6" borderId="35" xfId="0" applyNumberFormat="1" applyFont="1" applyFill="1" applyBorder="1" applyAlignment="1" applyProtection="1">
      <alignment vertical="center"/>
      <protection/>
    </xf>
    <xf numFmtId="176" fontId="0" fillId="6" borderId="18" xfId="0" applyNumberFormat="1" applyFill="1" applyBorder="1" applyAlignment="1" applyProtection="1">
      <alignment vertical="top"/>
      <protection/>
    </xf>
    <xf numFmtId="176" fontId="3" fillId="6" borderId="34" xfId="0" applyNumberFormat="1" applyFont="1" applyFill="1" applyBorder="1" applyAlignment="1" applyProtection="1">
      <alignment vertical="top"/>
      <protection locked="0"/>
    </xf>
    <xf numFmtId="9" fontId="0" fillId="6" borderId="4" xfId="0" applyNumberFormat="1" applyFill="1" applyBorder="1" applyAlignment="1" applyProtection="1">
      <alignment horizontal="center" vertical="center"/>
      <protection/>
    </xf>
    <xf numFmtId="0" fontId="0" fillId="5" borderId="19" xfId="0" applyFill="1" applyBorder="1" applyAlignment="1" applyProtection="1">
      <alignment horizontal="left" vertical="top"/>
      <protection/>
    </xf>
    <xf numFmtId="176" fontId="22" fillId="5" borderId="0" xfId="0" applyNumberFormat="1" applyFont="1" applyFill="1" applyBorder="1" applyAlignment="1" applyProtection="1">
      <alignment horizontal="center" wrapText="1"/>
      <protection/>
    </xf>
    <xf numFmtId="176" fontId="22" fillId="5" borderId="32" xfId="0" applyNumberFormat="1" applyFont="1" applyFill="1" applyBorder="1" applyAlignment="1" applyProtection="1">
      <alignment horizontal="center" wrapText="1"/>
      <protection/>
    </xf>
    <xf numFmtId="176" fontId="23" fillId="6" borderId="64" xfId="0" applyNumberFormat="1" applyFont="1" applyFill="1" applyBorder="1" applyAlignment="1" applyProtection="1">
      <alignment horizontal="center" wrapText="1"/>
      <protection/>
    </xf>
    <xf numFmtId="176" fontId="23" fillId="6" borderId="54" xfId="0" applyNumberFormat="1" applyFont="1" applyFill="1" applyBorder="1" applyAlignment="1" applyProtection="1">
      <alignment horizontal="center" wrapText="1"/>
      <protection/>
    </xf>
    <xf numFmtId="0" fontId="3" fillId="10" borderId="7" xfId="0" applyFont="1" applyFill="1" applyBorder="1" applyAlignment="1" applyProtection="1">
      <alignment horizontal="left" vertical="top"/>
      <protection locked="0"/>
    </xf>
    <xf numFmtId="0" fontId="3" fillId="10" borderId="26" xfId="0" applyFont="1" applyFill="1" applyBorder="1" applyAlignment="1" applyProtection="1">
      <alignment horizontal="left" vertical="top"/>
      <protection locked="0"/>
    </xf>
    <xf numFmtId="0" fontId="3" fillId="10" borderId="27" xfId="0" applyFont="1" applyFill="1" applyBorder="1" applyAlignment="1" applyProtection="1">
      <alignment horizontal="left" vertical="top"/>
      <protection locked="0"/>
    </xf>
    <xf numFmtId="0" fontId="2" fillId="7" borderId="7" xfId="0" applyFont="1" applyFill="1" applyBorder="1" applyAlignment="1" applyProtection="1">
      <alignment horizontal="left" vertical="center" wrapText="1"/>
      <protection/>
    </xf>
    <xf numFmtId="0" fontId="2" fillId="7" borderId="26" xfId="0" applyFont="1" applyFill="1" applyBorder="1" applyAlignment="1" applyProtection="1">
      <alignment horizontal="left" vertical="center" wrapText="1"/>
      <protection/>
    </xf>
    <xf numFmtId="0" fontId="3" fillId="12" borderId="31" xfId="0" applyFont="1" applyFill="1" applyBorder="1" applyAlignment="1" applyProtection="1">
      <alignment horizontal="center" vertical="top" wrapText="1"/>
      <protection/>
    </xf>
    <xf numFmtId="0" fontId="3" fillId="12" borderId="32" xfId="0" applyFont="1" applyFill="1" applyBorder="1" applyAlignment="1" applyProtection="1">
      <alignment horizontal="center" vertical="top" wrapText="1"/>
      <protection/>
    </xf>
    <xf numFmtId="0" fontId="0" fillId="0" borderId="32" xfId="0" applyBorder="1" applyAlignment="1" applyProtection="1">
      <alignment vertical="top" wrapText="1"/>
      <protection/>
    </xf>
    <xf numFmtId="0" fontId="0" fillId="0" borderId="33" xfId="0" applyBorder="1" applyAlignment="1" applyProtection="1">
      <alignment vertical="top" wrapText="1"/>
      <protection/>
    </xf>
    <xf numFmtId="0" fontId="3" fillId="12" borderId="36" xfId="0" applyFont="1" applyFill="1" applyBorder="1" applyAlignment="1" applyProtection="1">
      <alignment horizontal="center" vertical="top" wrapText="1"/>
      <protection/>
    </xf>
    <xf numFmtId="0" fontId="3" fillId="12" borderId="39" xfId="0" applyFont="1" applyFill="1" applyBorder="1" applyAlignment="1" applyProtection="1">
      <alignment horizontal="center" vertical="top" wrapText="1"/>
      <protection/>
    </xf>
    <xf numFmtId="0" fontId="0" fillId="0" borderId="39" xfId="0" applyBorder="1" applyAlignment="1" applyProtection="1">
      <alignment vertical="top" wrapText="1"/>
      <protection/>
    </xf>
    <xf numFmtId="0" fontId="0" fillId="0" borderId="65" xfId="0" applyBorder="1" applyAlignment="1" applyProtection="1">
      <alignment vertical="top" wrapText="1"/>
      <protection/>
    </xf>
    <xf numFmtId="0" fontId="3" fillId="13" borderId="19" xfId="0" applyFont="1" applyFill="1" applyBorder="1" applyAlignment="1" applyProtection="1">
      <alignment horizontal="center" vertical="top" wrapText="1"/>
      <protection/>
    </xf>
    <xf numFmtId="0" fontId="3" fillId="13" borderId="0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30" xfId="0" applyBorder="1" applyAlignment="1" applyProtection="1">
      <alignment vertical="top" wrapText="1"/>
      <protection/>
    </xf>
    <xf numFmtId="0" fontId="11" fillId="10" borderId="7" xfId="0" applyFont="1" applyFill="1" applyBorder="1" applyAlignment="1" applyProtection="1">
      <alignment horizontal="left" vertical="top"/>
      <protection locked="0"/>
    </xf>
    <xf numFmtId="0" fontId="11" fillId="10" borderId="26" xfId="0" applyFont="1" applyFill="1" applyBorder="1" applyAlignment="1" applyProtection="1">
      <alignment horizontal="left" vertical="top"/>
      <protection locked="0"/>
    </xf>
    <xf numFmtId="0" fontId="11" fillId="10" borderId="27" xfId="0" applyFont="1" applyFill="1" applyBorder="1" applyAlignment="1" applyProtection="1">
      <alignment horizontal="left" vertical="top"/>
      <protection locked="0"/>
    </xf>
    <xf numFmtId="0" fontId="20" fillId="6" borderId="66" xfId="0" applyFont="1" applyFill="1" applyBorder="1" applyAlignment="1" applyProtection="1">
      <alignment horizontal="center" vertical="center" wrapText="1"/>
      <protection/>
    </xf>
    <xf numFmtId="0" fontId="20" fillId="6" borderId="20" xfId="0" applyFont="1" applyFill="1" applyBorder="1" applyAlignment="1" applyProtection="1">
      <alignment horizontal="center" vertical="center" wrapText="1"/>
      <protection/>
    </xf>
    <xf numFmtId="0" fontId="20" fillId="5" borderId="38" xfId="0" applyFont="1" applyFill="1" applyBorder="1" applyAlignment="1" applyProtection="1">
      <alignment horizontal="center" vertical="center"/>
      <protection/>
    </xf>
    <xf numFmtId="0" fontId="20" fillId="5" borderId="3" xfId="0" applyFont="1" applyFill="1" applyBorder="1" applyAlignment="1" applyProtection="1">
      <alignment horizontal="center" vertical="center"/>
      <protection/>
    </xf>
    <xf numFmtId="0" fontId="20" fillId="5" borderId="44" xfId="0" applyFont="1" applyFill="1" applyBorder="1" applyAlignment="1" applyProtection="1">
      <alignment horizontal="center" vertical="center"/>
      <protection/>
    </xf>
    <xf numFmtId="0" fontId="20" fillId="6" borderId="36" xfId="0" applyFont="1" applyFill="1" applyBorder="1" applyAlignment="1" applyProtection="1">
      <alignment horizontal="center" vertical="center"/>
      <protection locked="0"/>
    </xf>
    <xf numFmtId="0" fontId="20" fillId="6" borderId="65" xfId="0" applyFont="1" applyFill="1" applyBorder="1" applyAlignment="1" applyProtection="1">
      <alignment horizontal="center" vertical="center"/>
      <protection locked="0"/>
    </xf>
    <xf numFmtId="0" fontId="20" fillId="6" borderId="19" xfId="0" applyFont="1" applyFill="1" applyBorder="1" applyAlignment="1" applyProtection="1">
      <alignment horizontal="center" vertical="center"/>
      <protection locked="0"/>
    </xf>
    <xf numFmtId="0" fontId="20" fillId="6" borderId="30" xfId="0" applyFont="1" applyFill="1" applyBorder="1" applyAlignment="1" applyProtection="1">
      <alignment horizontal="center" vertical="center"/>
      <protection locked="0"/>
    </xf>
    <xf numFmtId="0" fontId="20" fillId="6" borderId="67" xfId="0" applyFont="1" applyFill="1" applyBorder="1" applyAlignment="1" applyProtection="1">
      <alignment horizontal="center" vertical="center"/>
      <protection locked="0"/>
    </xf>
    <xf numFmtId="0" fontId="20" fillId="6" borderId="68" xfId="0" applyFont="1" applyFill="1" applyBorder="1" applyAlignment="1" applyProtection="1">
      <alignment horizontal="center" vertical="center"/>
      <protection locked="0"/>
    </xf>
    <xf numFmtId="176" fontId="0" fillId="6" borderId="19" xfId="0" applyNumberFormat="1" applyFill="1" applyBorder="1" applyAlignment="1" applyProtection="1">
      <alignment horizontal="center" vertical="top"/>
      <protection locked="0"/>
    </xf>
    <xf numFmtId="176" fontId="0" fillId="6" borderId="30" xfId="0" applyNumberFormat="1" applyFill="1" applyBorder="1" applyAlignment="1" applyProtection="1">
      <alignment horizontal="center" vertical="top"/>
      <protection locked="0"/>
    </xf>
    <xf numFmtId="176" fontId="0" fillId="6" borderId="7" xfId="0" applyNumberFormat="1" applyFill="1" applyBorder="1" applyAlignment="1" applyProtection="1">
      <alignment horizontal="center" vertical="top"/>
      <protection locked="0"/>
    </xf>
    <xf numFmtId="176" fontId="0" fillId="6" borderId="27" xfId="0" applyNumberFormat="1" applyFill="1" applyBorder="1" applyAlignment="1" applyProtection="1">
      <alignment horizontal="center" vertical="top"/>
      <protection locked="0"/>
    </xf>
    <xf numFmtId="176" fontId="14" fillId="6" borderId="19" xfId="0" applyNumberFormat="1" applyFont="1" applyFill="1" applyBorder="1" applyAlignment="1" applyProtection="1">
      <alignment horizontal="center" vertical="center" wrapText="1"/>
      <protection locked="0"/>
    </xf>
    <xf numFmtId="176" fontId="14" fillId="6" borderId="30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69" xfId="0" applyFont="1" applyFill="1" applyBorder="1" applyAlignment="1" applyProtection="1">
      <alignment horizontal="left" vertical="top"/>
      <protection/>
    </xf>
    <xf numFmtId="0" fontId="19" fillId="5" borderId="63" xfId="0" applyFont="1" applyFill="1" applyBorder="1" applyAlignment="1" applyProtection="1">
      <alignment horizontal="left" vertical="top"/>
      <protection/>
    </xf>
    <xf numFmtId="0" fontId="3" fillId="4" borderId="5" xfId="0" applyFont="1" applyFill="1" applyBorder="1" applyAlignment="1" applyProtection="1">
      <alignment horizontal="center" vertical="center"/>
      <protection/>
    </xf>
    <xf numFmtId="0" fontId="3" fillId="4" borderId="6" xfId="0" applyFont="1" applyFill="1" applyBorder="1" applyAlignment="1" applyProtection="1">
      <alignment horizontal="center" vertical="center"/>
      <protection/>
    </xf>
    <xf numFmtId="0" fontId="3" fillId="4" borderId="60" xfId="0" applyFont="1" applyFill="1" applyBorder="1" applyAlignment="1" applyProtection="1">
      <alignment horizontal="center" vertical="center"/>
      <protection/>
    </xf>
    <xf numFmtId="4" fontId="3" fillId="4" borderId="5" xfId="0" applyNumberFormat="1" applyFont="1" applyFill="1" applyBorder="1" applyAlignment="1" applyProtection="1">
      <alignment horizontal="center" vertical="center" wrapText="1"/>
      <protection/>
    </xf>
    <xf numFmtId="4" fontId="3" fillId="4" borderId="6" xfId="0" applyNumberFormat="1" applyFont="1" applyFill="1" applyBorder="1" applyAlignment="1" applyProtection="1">
      <alignment horizontal="center" vertical="center" wrapText="1"/>
      <protection/>
    </xf>
    <xf numFmtId="4" fontId="3" fillId="4" borderId="60" xfId="0" applyNumberFormat="1" applyFont="1" applyFill="1" applyBorder="1" applyAlignment="1" applyProtection="1">
      <alignment horizontal="center" vertical="center" wrapText="1"/>
      <protection/>
    </xf>
    <xf numFmtId="0" fontId="1" fillId="5" borderId="0" xfId="0" applyFont="1" applyFill="1" applyAlignment="1">
      <alignment horizontal="center" vertical="top"/>
    </xf>
    <xf numFmtId="0" fontId="3" fillId="5" borderId="36" xfId="0" applyFont="1" applyFill="1" applyBorder="1" applyAlignment="1">
      <alignment horizontal="center" vertical="top"/>
    </xf>
    <xf numFmtId="0" fontId="3" fillId="5" borderId="65" xfId="0" applyFont="1" applyFill="1" applyBorder="1" applyAlignment="1">
      <alignment horizontal="center" vertical="top"/>
    </xf>
    <xf numFmtId="0" fontId="0" fillId="5" borderId="0" xfId="0" applyFill="1" applyAlignment="1">
      <alignment horizontal="left" vertical="top"/>
    </xf>
    <xf numFmtId="0" fontId="0" fillId="5" borderId="0" xfId="0" applyFill="1" applyAlignment="1">
      <alignment horizontal="left" vertical="top" wrapText="1"/>
    </xf>
    <xf numFmtId="0" fontId="3" fillId="5" borderId="36" xfId="0" applyFont="1" applyFill="1" applyBorder="1" applyAlignment="1">
      <alignment horizontal="center" vertical="center"/>
    </xf>
    <xf numFmtId="0" fontId="3" fillId="5" borderId="65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top"/>
    </xf>
    <xf numFmtId="0" fontId="3" fillId="5" borderId="33" xfId="0" applyFont="1" applyFill="1" applyBorder="1" applyAlignment="1">
      <alignment horizontal="center" vertical="top"/>
    </xf>
    <xf numFmtId="0" fontId="3" fillId="5" borderId="33" xfId="0" applyFont="1" applyFill="1" applyBorder="1" applyAlignment="1">
      <alignment vertical="top"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Q66"/>
  <sheetViews>
    <sheetView tabSelected="1" workbookViewId="0" topLeftCell="A31">
      <selection activeCell="C47" sqref="C47"/>
    </sheetView>
  </sheetViews>
  <sheetFormatPr defaultColWidth="9.140625" defaultRowHeight="12.75"/>
  <cols>
    <col min="1" max="1" width="56.140625" style="183" customWidth="1"/>
    <col min="2" max="2" width="5.00390625" style="12" customWidth="1"/>
    <col min="3" max="3" width="19.7109375" style="12" customWidth="1"/>
    <col min="4" max="4" width="2.28125" style="12" customWidth="1"/>
    <col min="5" max="5" width="15.57421875" style="12" customWidth="1"/>
    <col min="6" max="6" width="2.140625" style="12" customWidth="1"/>
    <col min="7" max="7" width="22.28125" style="12" bestFit="1" customWidth="1"/>
    <col min="8" max="8" width="11.140625" style="12" bestFit="1" customWidth="1"/>
    <col min="9" max="9" width="14.140625" style="12" customWidth="1"/>
    <col min="10" max="10" width="6.421875" style="12" customWidth="1"/>
    <col min="11" max="13" width="10.7109375" style="12" customWidth="1"/>
    <col min="14" max="16384" width="9.140625" style="12" customWidth="1"/>
  </cols>
  <sheetData>
    <row r="1" spans="1:9" ht="25.5" customHeight="1" thickBot="1">
      <c r="A1" s="425" t="s">
        <v>179</v>
      </c>
      <c r="B1" s="426"/>
      <c r="C1" s="426"/>
      <c r="D1" s="426"/>
      <c r="E1" s="426"/>
      <c r="F1" s="152"/>
      <c r="G1" s="201" t="s">
        <v>187</v>
      </c>
      <c r="I1" s="11"/>
    </row>
    <row r="2" spans="1:9" ht="13.5" thickBot="1">
      <c r="A2" s="348" t="s">
        <v>39</v>
      </c>
      <c r="B2" s="43"/>
      <c r="C2" s="43"/>
      <c r="D2" s="43"/>
      <c r="E2" s="153"/>
      <c r="F2" s="153"/>
      <c r="G2" s="143"/>
      <c r="I2" s="11"/>
    </row>
    <row r="3" spans="1:9" ht="13.5" thickBot="1">
      <c r="A3" s="101" t="s">
        <v>138</v>
      </c>
      <c r="B3" s="153"/>
      <c r="C3" s="422" t="s">
        <v>189</v>
      </c>
      <c r="D3" s="423"/>
      <c r="E3" s="423"/>
      <c r="F3" s="423"/>
      <c r="G3" s="424"/>
      <c r="H3" s="11"/>
      <c r="I3" s="11"/>
    </row>
    <row r="4" spans="1:9" ht="13.5" thickBot="1">
      <c r="A4" s="101" t="s">
        <v>176</v>
      </c>
      <c r="B4" s="153"/>
      <c r="C4" s="402" t="s">
        <v>190</v>
      </c>
      <c r="D4" s="153"/>
      <c r="E4" s="153"/>
      <c r="F4" s="153"/>
      <c r="G4" s="143"/>
      <c r="I4" s="11"/>
    </row>
    <row r="5" spans="1:9" ht="13.5" thickBot="1">
      <c r="A5" s="155"/>
      <c r="B5" s="153"/>
      <c r="C5" s="403" t="s">
        <v>191</v>
      </c>
      <c r="D5" s="153"/>
      <c r="E5" s="153"/>
      <c r="F5" s="153"/>
      <c r="G5" s="143"/>
      <c r="I5" s="11"/>
    </row>
    <row r="6" spans="1:9" ht="14.25" thickBot="1" thickTop="1">
      <c r="A6" s="101" t="s">
        <v>139</v>
      </c>
      <c r="B6" s="153"/>
      <c r="C6" s="422" t="s">
        <v>192</v>
      </c>
      <c r="D6" s="423"/>
      <c r="E6" s="423"/>
      <c r="F6" s="423"/>
      <c r="G6" s="424"/>
      <c r="H6" s="11"/>
      <c r="I6" s="11"/>
    </row>
    <row r="7" spans="1:9" ht="13.5" thickBot="1">
      <c r="A7" s="101" t="s">
        <v>78</v>
      </c>
      <c r="B7" s="43"/>
      <c r="C7" s="394">
        <v>365</v>
      </c>
      <c r="D7" s="326"/>
      <c r="E7" s="153"/>
      <c r="F7" s="153"/>
      <c r="G7" s="143"/>
      <c r="H7" s="11"/>
      <c r="I7" s="11"/>
    </row>
    <row r="8" spans="1:9" ht="13.5" thickBot="1">
      <c r="A8" s="407" t="s">
        <v>134</v>
      </c>
      <c r="B8" s="181"/>
      <c r="C8" s="391">
        <v>365</v>
      </c>
      <c r="D8" s="408"/>
      <c r="E8" s="409"/>
      <c r="F8" s="409"/>
      <c r="G8" s="410"/>
      <c r="H8" s="11"/>
      <c r="I8" s="11"/>
    </row>
    <row r="9" spans="1:17" ht="12.75">
      <c r="A9" s="155"/>
      <c r="B9" s="406"/>
      <c r="C9" s="43"/>
      <c r="D9" s="43"/>
      <c r="E9" s="153"/>
      <c r="F9" s="153"/>
      <c r="G9" s="143"/>
      <c r="H9" s="153"/>
      <c r="I9" s="153"/>
      <c r="J9" s="153"/>
      <c r="K9" s="153"/>
      <c r="L9" s="153"/>
      <c r="M9" s="153"/>
      <c r="N9" s="153"/>
      <c r="O9" s="153"/>
      <c r="P9" s="153"/>
      <c r="Q9" s="153"/>
    </row>
    <row r="10" spans="1:9" ht="12.75">
      <c r="A10" s="154" t="s">
        <v>40</v>
      </c>
      <c r="B10" s="153"/>
      <c r="C10" s="153"/>
      <c r="D10" s="153"/>
      <c r="E10" s="153"/>
      <c r="F10" s="153"/>
      <c r="G10" s="143"/>
      <c r="H10" s="153"/>
      <c r="I10" s="153"/>
    </row>
    <row r="11" spans="1:9" ht="13.5" thickBot="1">
      <c r="A11" s="155"/>
      <c r="B11" s="153"/>
      <c r="C11" s="43"/>
      <c r="D11" s="43"/>
      <c r="E11" s="153"/>
      <c r="F11" s="153"/>
      <c r="G11" s="143"/>
      <c r="H11" s="153"/>
      <c r="I11" s="153"/>
    </row>
    <row r="12" spans="1:9" ht="28.5" customHeight="1" thickBot="1">
      <c r="A12" s="156" t="s">
        <v>144</v>
      </c>
      <c r="B12" s="153"/>
      <c r="C12" s="393" t="s">
        <v>193</v>
      </c>
      <c r="D12" s="327"/>
      <c r="E12" s="153"/>
      <c r="F12" s="153"/>
      <c r="G12" s="143"/>
      <c r="H12" s="153"/>
      <c r="I12" s="153"/>
    </row>
    <row r="13" spans="1:9" ht="13.5" thickBot="1">
      <c r="A13" s="156"/>
      <c r="B13" s="153"/>
      <c r="C13" s="43"/>
      <c r="D13" s="43"/>
      <c r="E13" s="153"/>
      <c r="F13" s="153"/>
      <c r="G13" s="143"/>
      <c r="H13" s="153"/>
      <c r="I13" s="153"/>
    </row>
    <row r="14" spans="1:8" ht="26.25" thickBot="1">
      <c r="A14" s="156" t="s">
        <v>145</v>
      </c>
      <c r="B14" s="153"/>
      <c r="C14" s="392">
        <v>1</v>
      </c>
      <c r="D14" s="328"/>
      <c r="E14" s="153"/>
      <c r="F14" s="153"/>
      <c r="G14" s="143"/>
      <c r="H14" s="153"/>
    </row>
    <row r="15" spans="1:8" ht="13.5" thickBot="1">
      <c r="A15" s="155"/>
      <c r="B15" s="153"/>
      <c r="C15" s="157"/>
      <c r="D15" s="157"/>
      <c r="E15" s="153"/>
      <c r="F15" s="153"/>
      <c r="G15" s="143"/>
      <c r="H15" s="153"/>
    </row>
    <row r="16" spans="1:8" ht="52.5" customHeight="1" thickBot="1">
      <c r="A16" s="158" t="s">
        <v>146</v>
      </c>
      <c r="B16" s="205"/>
      <c r="C16" s="439"/>
      <c r="D16" s="440"/>
      <c r="E16" s="440"/>
      <c r="F16" s="440"/>
      <c r="G16" s="441"/>
      <c r="H16" s="153"/>
    </row>
    <row r="17" spans="1:8" ht="13.5" thickBot="1">
      <c r="A17" s="156"/>
      <c r="B17" s="153"/>
      <c r="C17" s="43"/>
      <c r="D17" s="43"/>
      <c r="E17" s="153"/>
      <c r="F17" s="153"/>
      <c r="G17" s="143"/>
      <c r="H17" s="153"/>
    </row>
    <row r="18" spans="1:7" ht="13.5" thickBot="1">
      <c r="A18" s="156" t="s">
        <v>148</v>
      </c>
      <c r="B18" s="153"/>
      <c r="C18" s="391" t="s">
        <v>194</v>
      </c>
      <c r="D18" s="326"/>
      <c r="E18" s="153"/>
      <c r="F18" s="153"/>
      <c r="G18" s="143"/>
    </row>
    <row r="19" spans="1:7" ht="13.5" thickBot="1">
      <c r="A19" s="159"/>
      <c r="B19" s="153"/>
      <c r="C19" s="43"/>
      <c r="D19" s="43"/>
      <c r="E19" s="153"/>
      <c r="F19" s="153"/>
      <c r="G19" s="143"/>
    </row>
    <row r="20" spans="1:7" ht="12.75">
      <c r="A20" s="431" t="s">
        <v>41</v>
      </c>
      <c r="B20" s="432"/>
      <c r="C20" s="432"/>
      <c r="D20" s="432"/>
      <c r="E20" s="433"/>
      <c r="F20" s="433"/>
      <c r="G20" s="434"/>
    </row>
    <row r="21" spans="1:7" ht="12.75">
      <c r="A21" s="435" t="s">
        <v>177</v>
      </c>
      <c r="B21" s="436"/>
      <c r="C21" s="436"/>
      <c r="D21" s="436"/>
      <c r="E21" s="437"/>
      <c r="F21" s="437"/>
      <c r="G21" s="438"/>
    </row>
    <row r="22" spans="1:7" ht="12.75">
      <c r="A22" s="435" t="s">
        <v>42</v>
      </c>
      <c r="B22" s="436"/>
      <c r="C22" s="436"/>
      <c r="D22" s="436"/>
      <c r="E22" s="437"/>
      <c r="F22" s="437"/>
      <c r="G22" s="438"/>
    </row>
    <row r="23" spans="1:7" ht="13.5" thickBot="1">
      <c r="A23" s="427"/>
      <c r="B23" s="428"/>
      <c r="C23" s="428"/>
      <c r="D23" s="428"/>
      <c r="E23" s="429"/>
      <c r="F23" s="429"/>
      <c r="G23" s="430"/>
    </row>
    <row r="24" spans="1:7" ht="13.5" thickBot="1">
      <c r="A24" s="155"/>
      <c r="B24" s="153"/>
      <c r="C24" s="43"/>
      <c r="D24" s="43"/>
      <c r="E24" s="153"/>
      <c r="F24" s="153"/>
      <c r="G24" s="143"/>
    </row>
    <row r="25" spans="1:9" ht="13.5" thickBot="1">
      <c r="A25" s="160" t="s">
        <v>43</v>
      </c>
      <c r="B25" s="153"/>
      <c r="C25" s="390">
        <v>2647326.25</v>
      </c>
      <c r="D25" s="329"/>
      <c r="E25" s="153"/>
      <c r="F25" s="153"/>
      <c r="G25" s="143"/>
      <c r="I25" s="161"/>
    </row>
    <row r="26" spans="1:7" ht="13.5" thickBot="1">
      <c r="A26" s="101"/>
      <c r="B26" s="153"/>
      <c r="C26" s="153"/>
      <c r="D26" s="153"/>
      <c r="E26" s="153"/>
      <c r="F26" s="153"/>
      <c r="G26" s="143"/>
    </row>
    <row r="27" spans="1:9" ht="13.5" thickBot="1">
      <c r="A27" s="160" t="s">
        <v>44</v>
      </c>
      <c r="B27" s="153"/>
      <c r="C27" s="389">
        <v>0.5</v>
      </c>
      <c r="D27" s="330"/>
      <c r="E27" s="153"/>
      <c r="F27" s="153"/>
      <c r="G27" s="143" t="s">
        <v>67</v>
      </c>
      <c r="I27" s="162"/>
    </row>
    <row r="28" spans="1:9" ht="12.75">
      <c r="A28" s="101"/>
      <c r="B28" s="153"/>
      <c r="C28" s="153"/>
      <c r="D28" s="153"/>
      <c r="E28" s="153"/>
      <c r="F28" s="153"/>
      <c r="G28" s="143" t="s">
        <v>67</v>
      </c>
      <c r="I28" s="17"/>
    </row>
    <row r="29" spans="1:11" ht="12.75">
      <c r="A29" s="160" t="s">
        <v>45</v>
      </c>
      <c r="B29" s="153"/>
      <c r="C29" s="9">
        <f>1-C27</f>
        <v>0.5</v>
      </c>
      <c r="D29" s="331"/>
      <c r="E29" s="153"/>
      <c r="F29" s="153"/>
      <c r="G29" s="163"/>
      <c r="I29" s="164"/>
      <c r="K29" s="162"/>
    </row>
    <row r="30" spans="1:9" ht="13.5" thickBot="1">
      <c r="A30" s="101"/>
      <c r="B30" s="153"/>
      <c r="C30" s="153"/>
      <c r="D30" s="153"/>
      <c r="E30" s="153"/>
      <c r="F30" s="153"/>
      <c r="G30" s="143"/>
      <c r="I30" s="17"/>
    </row>
    <row r="31" spans="1:9" ht="13.5" thickBot="1">
      <c r="A31" s="160" t="s">
        <v>175</v>
      </c>
      <c r="B31" s="153"/>
      <c r="C31" s="389">
        <v>0.0988</v>
      </c>
      <c r="D31" s="330"/>
      <c r="E31" s="153"/>
      <c r="F31" s="153"/>
      <c r="G31" s="143"/>
      <c r="I31" s="164"/>
    </row>
    <row r="32" spans="1:9" ht="13.5" thickBot="1">
      <c r="A32" s="101"/>
      <c r="B32" s="153"/>
      <c r="C32" s="153"/>
      <c r="D32" s="153"/>
      <c r="E32" s="153"/>
      <c r="F32" s="153"/>
      <c r="G32" s="143"/>
      <c r="I32" s="17"/>
    </row>
    <row r="33" spans="1:9" ht="13.5" thickBot="1">
      <c r="A33" s="160" t="s">
        <v>46</v>
      </c>
      <c r="B33" s="153"/>
      <c r="C33" s="389">
        <v>0.0725</v>
      </c>
      <c r="D33" s="330"/>
      <c r="E33" s="153"/>
      <c r="F33" s="153"/>
      <c r="G33" s="143"/>
      <c r="I33" s="164"/>
    </row>
    <row r="34" spans="1:9" ht="6" customHeight="1">
      <c r="A34" s="165"/>
      <c r="B34" s="166"/>
      <c r="C34" s="167"/>
      <c r="D34" s="167"/>
      <c r="E34" s="166"/>
      <c r="F34" s="166"/>
      <c r="G34" s="168"/>
      <c r="I34" s="164"/>
    </row>
    <row r="35" spans="1:9" ht="15.75">
      <c r="A35" s="101"/>
      <c r="B35" s="153"/>
      <c r="C35" s="153"/>
      <c r="D35" s="153"/>
      <c r="E35" s="153"/>
      <c r="F35" s="153"/>
      <c r="G35" s="340" t="s">
        <v>143</v>
      </c>
      <c r="I35" s="17"/>
    </row>
    <row r="36" spans="1:9" ht="12.75">
      <c r="A36" s="101" t="s">
        <v>47</v>
      </c>
      <c r="B36" s="153"/>
      <c r="C36" s="103">
        <f>C25*((C27*C31)+(C29*C33))</f>
        <v>226743.4933125</v>
      </c>
      <c r="D36" s="324"/>
      <c r="E36" s="169"/>
      <c r="F36" s="169"/>
      <c r="G36" s="341"/>
      <c r="I36" s="170"/>
    </row>
    <row r="37" spans="1:9" ht="13.5" thickBot="1">
      <c r="A37" s="101"/>
      <c r="B37" s="153"/>
      <c r="C37" s="169"/>
      <c r="D37" s="169"/>
      <c r="E37" s="169"/>
      <c r="F37" s="169"/>
      <c r="G37" s="342"/>
      <c r="I37" s="170"/>
    </row>
    <row r="38" spans="1:12" ht="13.5" thickBot="1">
      <c r="A38" s="101" t="s">
        <v>48</v>
      </c>
      <c r="B38" s="153"/>
      <c r="C38" s="388">
        <v>82052</v>
      </c>
      <c r="D38" s="332"/>
      <c r="E38" s="169"/>
      <c r="F38" s="169"/>
      <c r="G38" s="343">
        <f>C38</f>
        <v>82052</v>
      </c>
      <c r="I38" s="170"/>
      <c r="K38" s="161"/>
      <c r="L38" s="161"/>
    </row>
    <row r="39" spans="1:12" ht="12.75">
      <c r="A39" s="155"/>
      <c r="B39" s="153"/>
      <c r="C39" s="169"/>
      <c r="D39" s="169"/>
      <c r="E39" s="169"/>
      <c r="F39" s="169"/>
      <c r="G39" s="342"/>
      <c r="I39" s="170"/>
      <c r="K39" s="161"/>
      <c r="L39" s="161"/>
    </row>
    <row r="40" spans="1:12" ht="12.75">
      <c r="A40" s="101" t="s">
        <v>162</v>
      </c>
      <c r="B40" s="153"/>
      <c r="C40" s="204">
        <f>C36-C38</f>
        <v>144691.4933125</v>
      </c>
      <c r="D40" s="333"/>
      <c r="E40" s="169"/>
      <c r="F40" s="169"/>
      <c r="G40" s="344"/>
      <c r="I40" s="170"/>
      <c r="K40" s="161"/>
      <c r="L40" s="161"/>
    </row>
    <row r="41" spans="1:12" ht="12.75">
      <c r="A41" s="155"/>
      <c r="B41" s="153"/>
      <c r="C41" s="420" t="s">
        <v>165</v>
      </c>
      <c r="D41" s="171"/>
      <c r="E41" s="418" t="s">
        <v>164</v>
      </c>
      <c r="F41" s="169"/>
      <c r="G41" s="342"/>
      <c r="I41" s="170"/>
      <c r="K41" s="161"/>
      <c r="L41" s="161"/>
    </row>
    <row r="42" spans="1:12" ht="13.5" thickBot="1">
      <c r="A42" s="155" t="s">
        <v>64</v>
      </c>
      <c r="B42" s="153"/>
      <c r="C42" s="421"/>
      <c r="D42" s="171"/>
      <c r="E42" s="419"/>
      <c r="F42" s="169"/>
      <c r="G42" s="342"/>
      <c r="I42" s="170"/>
      <c r="K42" s="161"/>
      <c r="L42" s="161"/>
    </row>
    <row r="43" spans="1:12" ht="13.5" thickBot="1">
      <c r="A43" s="172" t="s">
        <v>49</v>
      </c>
      <c r="B43" s="153"/>
      <c r="C43" s="102">
        <f>$C$40/3</f>
        <v>48230.49777083334</v>
      </c>
      <c r="D43" s="171"/>
      <c r="E43" s="387">
        <v>48230</v>
      </c>
      <c r="F43" s="169"/>
      <c r="G43" s="345">
        <f>IF(ISBLANK($E$43),$C$43,$E$43)</f>
        <v>48230</v>
      </c>
      <c r="I43" s="170"/>
      <c r="K43" s="161"/>
      <c r="L43" s="161"/>
    </row>
    <row r="44" spans="1:12" ht="13.5" thickBot="1">
      <c r="A44" s="172" t="s">
        <v>50</v>
      </c>
      <c r="B44" s="153"/>
      <c r="C44" s="102">
        <f>$C$40/3</f>
        <v>48230.49777083334</v>
      </c>
      <c r="D44" s="171"/>
      <c r="E44" s="387">
        <v>48230</v>
      </c>
      <c r="F44" s="169"/>
      <c r="G44" s="345">
        <f>IF(ISBLANK($E$44),$C$44,$E$44)</f>
        <v>48230</v>
      </c>
      <c r="I44" s="170"/>
      <c r="K44" s="161"/>
      <c r="L44" s="161"/>
    </row>
    <row r="45" spans="1:12" ht="13.5" thickBot="1">
      <c r="A45" s="172" t="s">
        <v>140</v>
      </c>
      <c r="B45" s="153"/>
      <c r="C45" s="102">
        <f>$C$40/3</f>
        <v>48230.49777083334</v>
      </c>
      <c r="D45" s="325"/>
      <c r="E45" s="387">
        <v>48230</v>
      </c>
      <c r="F45" s="169"/>
      <c r="G45" s="345">
        <f>IF(ISBLANK($E$45),$C$45,$E$45)</f>
        <v>48230</v>
      </c>
      <c r="I45" s="170"/>
      <c r="K45" s="161"/>
      <c r="L45" s="161"/>
    </row>
    <row r="46" spans="1:12" ht="13.5" thickBot="1">
      <c r="A46" s="155"/>
      <c r="B46" s="153"/>
      <c r="C46" s="171"/>
      <c r="D46" s="171"/>
      <c r="E46" s="169"/>
      <c r="F46" s="169"/>
      <c r="G46" s="342"/>
      <c r="I46" s="170"/>
      <c r="K46" s="161"/>
      <c r="L46" s="161"/>
    </row>
    <row r="47" spans="1:12" ht="13.5" thickBot="1">
      <c r="A47" s="101" t="s">
        <v>142</v>
      </c>
      <c r="B47" s="153"/>
      <c r="C47" s="386">
        <v>10052</v>
      </c>
      <c r="D47" s="334"/>
      <c r="E47" s="169"/>
      <c r="F47" s="169"/>
      <c r="G47" s="345">
        <f>$C$47</f>
        <v>10052</v>
      </c>
      <c r="H47" s="335"/>
      <c r="I47" s="170"/>
      <c r="K47" s="161"/>
      <c r="L47" s="161"/>
    </row>
    <row r="48" spans="1:12" ht="35.25" customHeight="1" thickBot="1">
      <c r="A48" s="385" t="s">
        <v>185</v>
      </c>
      <c r="B48" s="153"/>
      <c r="C48" s="416">
        <f>'C&amp;DM TAX FORECAST'!$C$16</f>
      </c>
      <c r="D48" s="171"/>
      <c r="E48" s="169"/>
      <c r="F48" s="169"/>
      <c r="G48" s="342"/>
      <c r="I48" s="170"/>
      <c r="K48" s="161"/>
      <c r="L48" s="161"/>
    </row>
    <row r="49" spans="1:12" ht="12.75" customHeight="1" thickBot="1">
      <c r="A49" s="101" t="s">
        <v>141</v>
      </c>
      <c r="B49" s="153"/>
      <c r="C49" s="171"/>
      <c r="D49" s="171"/>
      <c r="E49" s="169"/>
      <c r="F49" s="169"/>
      <c r="G49" s="347">
        <f>SUM($G$38,$G$43,$G$44,$G$45,$G$47)</f>
        <v>236794</v>
      </c>
      <c r="I49" s="170"/>
      <c r="K49" s="161"/>
      <c r="L49" s="161"/>
    </row>
    <row r="50" spans="1:12" ht="15">
      <c r="A50" s="101"/>
      <c r="B50" s="153"/>
      <c r="C50" s="106"/>
      <c r="D50" s="106"/>
      <c r="E50" s="153"/>
      <c r="F50" s="153"/>
      <c r="G50" s="346"/>
      <c r="I50" s="170"/>
      <c r="K50" s="161"/>
      <c r="L50" s="161"/>
    </row>
    <row r="51" spans="1:12" ht="6" customHeight="1">
      <c r="A51" s="165"/>
      <c r="B51" s="166"/>
      <c r="C51" s="173"/>
      <c r="D51" s="173"/>
      <c r="E51" s="166"/>
      <c r="F51" s="166"/>
      <c r="G51" s="168"/>
      <c r="I51" s="170"/>
      <c r="K51" s="161"/>
      <c r="L51" s="161"/>
    </row>
    <row r="52" spans="1:12" s="17" customFormat="1" ht="6" customHeight="1">
      <c r="A52" s="78"/>
      <c r="B52" s="19"/>
      <c r="C52" s="106"/>
      <c r="D52" s="106"/>
      <c r="E52" s="19"/>
      <c r="F52" s="19"/>
      <c r="G52" s="174"/>
      <c r="I52" s="170"/>
      <c r="K52" s="175"/>
      <c r="L52" s="175"/>
    </row>
    <row r="53" spans="1:12" ht="12.75">
      <c r="A53" s="101" t="s">
        <v>51</v>
      </c>
      <c r="B53" s="84"/>
      <c r="C53" s="336">
        <f>C25*C27</f>
        <v>1323663.125</v>
      </c>
      <c r="D53" s="176"/>
      <c r="E53" s="153"/>
      <c r="F53" s="153"/>
      <c r="G53" s="143"/>
      <c r="I53" s="175"/>
      <c r="K53" s="161"/>
      <c r="L53" s="161"/>
    </row>
    <row r="54" spans="1:12" ht="12.75">
      <c r="A54" s="154"/>
      <c r="B54" s="84"/>
      <c r="C54" s="171"/>
      <c r="D54" s="176"/>
      <c r="E54" s="153"/>
      <c r="F54" s="153"/>
      <c r="G54" s="177"/>
      <c r="I54" s="175"/>
      <c r="K54" s="161"/>
      <c r="L54" s="161"/>
    </row>
    <row r="55" spans="1:12" ht="12.75">
      <c r="A55" s="101" t="s">
        <v>52</v>
      </c>
      <c r="B55" s="84"/>
      <c r="C55" s="336">
        <f>C53*C31</f>
        <v>130777.91675</v>
      </c>
      <c r="D55" s="176"/>
      <c r="E55" s="153"/>
      <c r="F55" s="153"/>
      <c r="G55" s="177"/>
      <c r="I55" s="175"/>
      <c r="K55" s="161"/>
      <c r="L55" s="161"/>
    </row>
    <row r="56" spans="1:12" ht="12.75">
      <c r="A56" s="101"/>
      <c r="B56" s="84"/>
      <c r="C56" s="171"/>
      <c r="D56" s="176"/>
      <c r="E56" s="153"/>
      <c r="F56" s="153"/>
      <c r="G56" s="177"/>
      <c r="I56" s="175"/>
      <c r="K56" s="161"/>
      <c r="L56" s="161"/>
    </row>
    <row r="57" spans="1:12" ht="12.75">
      <c r="A57" s="101" t="s">
        <v>53</v>
      </c>
      <c r="B57" s="84"/>
      <c r="C57" s="336">
        <f>C25*C29</f>
        <v>1323663.125</v>
      </c>
      <c r="D57" s="176"/>
      <c r="E57" s="153"/>
      <c r="F57" s="153"/>
      <c r="G57" s="177"/>
      <c r="I57" s="175"/>
      <c r="K57" s="161"/>
      <c r="L57" s="161"/>
    </row>
    <row r="58" spans="1:12" ht="12.75">
      <c r="A58" s="101"/>
      <c r="B58" s="84"/>
      <c r="C58" s="171"/>
      <c r="D58" s="176"/>
      <c r="E58" s="153"/>
      <c r="F58" s="153"/>
      <c r="G58" s="177"/>
      <c r="I58" s="175"/>
      <c r="K58" s="161"/>
      <c r="L58" s="161"/>
    </row>
    <row r="59" spans="1:12" ht="12.75">
      <c r="A59" s="101" t="s">
        <v>54</v>
      </c>
      <c r="B59" s="84"/>
      <c r="C59" s="336">
        <f>C57*C33</f>
        <v>95965.57656249999</v>
      </c>
      <c r="D59" s="176"/>
      <c r="E59" s="153"/>
      <c r="F59" s="153"/>
      <c r="G59" s="177"/>
      <c r="I59" s="175"/>
      <c r="K59" s="161"/>
      <c r="L59" s="161"/>
    </row>
    <row r="60" spans="1:12" ht="12.75">
      <c r="A60" s="155"/>
      <c r="B60" s="84"/>
      <c r="C60" s="176"/>
      <c r="D60" s="176"/>
      <c r="E60" s="153"/>
      <c r="F60" s="153"/>
      <c r="G60" s="177"/>
      <c r="I60" s="175"/>
      <c r="K60" s="161"/>
      <c r="L60" s="161"/>
    </row>
    <row r="61" spans="1:9" ht="12.75">
      <c r="A61" s="178"/>
      <c r="B61" s="84"/>
      <c r="C61" s="176"/>
      <c r="D61" s="176"/>
      <c r="E61" s="153"/>
      <c r="F61" s="153"/>
      <c r="G61" s="143"/>
      <c r="I61" s="17"/>
    </row>
    <row r="62" spans="1:9" ht="13.5" thickBot="1">
      <c r="A62" s="179"/>
      <c r="B62" s="180"/>
      <c r="C62" s="180"/>
      <c r="D62" s="180"/>
      <c r="E62" s="181"/>
      <c r="F62" s="181"/>
      <c r="G62" s="182"/>
      <c r="I62" s="17"/>
    </row>
    <row r="63" spans="2:9" ht="12.75">
      <c r="B63" s="161"/>
      <c r="C63" s="161"/>
      <c r="D63" s="161"/>
      <c r="I63" s="17"/>
    </row>
    <row r="64" spans="2:9" ht="12.75">
      <c r="B64" s="161"/>
      <c r="C64" s="161"/>
      <c r="D64" s="161"/>
      <c r="I64" s="17"/>
    </row>
    <row r="65" spans="2:9" ht="12.75">
      <c r="B65" s="161"/>
      <c r="C65" s="161"/>
      <c r="D65" s="161"/>
      <c r="I65" s="17"/>
    </row>
    <row r="66" ht="12.75">
      <c r="I66" s="17"/>
    </row>
  </sheetData>
  <mergeCells count="10">
    <mergeCell ref="E41:E42"/>
    <mergeCell ref="C41:C42"/>
    <mergeCell ref="C3:G3"/>
    <mergeCell ref="A1:E1"/>
    <mergeCell ref="A23:G23"/>
    <mergeCell ref="A20:G20"/>
    <mergeCell ref="A21:G21"/>
    <mergeCell ref="A22:G22"/>
    <mergeCell ref="C6:G6"/>
    <mergeCell ref="C16:G16"/>
  </mergeCells>
  <printOptions horizontalCentered="1" verticalCentered="1"/>
  <pageMargins left="0.3937007874015748" right="0.3937007874015748" top="0.3937007874015748" bottom="0.3937007874015748" header="0.11811023622047245" footer="0.07874015748031496"/>
  <pageSetup fitToWidth="0" horizontalDpi="600" verticalDpi="600" orientation="portrait" scale="80" r:id="rId1"/>
  <headerFooter alignWithMargins="0">
    <oddHeader>&amp;RAtikokan Hydro 2005 PILs Proxy</oddHeader>
    <oddFooter>&amp;LPILS2005.V1.0&amp;C&amp;"Arial,Bold Italic"Exclusive PILs Proxy Calculation for 2005 Rate Application&amp;R&amp;P of &amp;N</oddFooter>
  </headerFooter>
  <colBreaks count="1" manualBreakCount="1">
    <brk id="7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250"/>
  <sheetViews>
    <sheetView zoomScale="90" zoomScaleNormal="90" workbookViewId="0" topLeftCell="A1">
      <pane ySplit="11" topLeftCell="BM32" activePane="bottomLeft" state="frozen"/>
      <selection pane="topLeft" activeCell="C47" sqref="C47"/>
      <selection pane="bottomLeft" activeCell="C47" sqref="C47"/>
    </sheetView>
  </sheetViews>
  <sheetFormatPr defaultColWidth="9.140625" defaultRowHeight="12.75"/>
  <cols>
    <col min="1" max="1" width="53.28125" style="12" customWidth="1"/>
    <col min="2" max="2" width="6.8515625" style="12" bestFit="1" customWidth="1"/>
    <col min="3" max="3" width="14.8515625" style="17" customWidth="1"/>
    <col min="4" max="4" width="25.57421875" style="313" customWidth="1"/>
    <col min="5" max="5" width="10.57421875" style="313" customWidth="1"/>
    <col min="6" max="6" width="13.00390625" style="313" customWidth="1"/>
    <col min="7" max="7" width="3.7109375" style="153" hidden="1" customWidth="1"/>
    <col min="8" max="8" width="3.7109375" style="301" hidden="1" customWidth="1"/>
    <col min="9" max="9" width="16.28125" style="12" hidden="1" customWidth="1"/>
    <col min="10" max="10" width="15.140625" style="12" hidden="1" customWidth="1"/>
    <col min="11" max="11" width="14.00390625" style="12" hidden="1" customWidth="1"/>
    <col min="12" max="12" width="13.8515625" style="12" customWidth="1"/>
    <col min="13" max="13" width="3.140625" style="12" customWidth="1"/>
    <col min="14" max="19" width="10.7109375" style="12" customWidth="1"/>
    <col min="20" max="16384" width="9.140625" style="12" customWidth="1"/>
  </cols>
  <sheetData>
    <row r="1" spans="1:11" ht="25.5">
      <c r="A1" s="206" t="str">
        <f>REGINFO!A1</f>
        <v>SECTION 93 PILs TAX GROSS-UP                                        PROXY CALCULATION FOR 2005</v>
      </c>
      <c r="B1" s="444" t="s">
        <v>79</v>
      </c>
      <c r="C1" s="442" t="s">
        <v>178</v>
      </c>
      <c r="D1" s="447" t="s">
        <v>158</v>
      </c>
      <c r="E1" s="448"/>
      <c r="F1" s="187"/>
      <c r="G1" s="207"/>
      <c r="H1" s="208"/>
      <c r="I1" s="209" t="s">
        <v>9</v>
      </c>
      <c r="J1" s="210" t="s">
        <v>9</v>
      </c>
      <c r="K1" s="211" t="s">
        <v>9</v>
      </c>
    </row>
    <row r="2" spans="1:11" ht="12.75">
      <c r="A2" s="459" t="s">
        <v>35</v>
      </c>
      <c r="B2" s="445"/>
      <c r="C2" s="443"/>
      <c r="D2" s="449"/>
      <c r="E2" s="450"/>
      <c r="F2" s="187"/>
      <c r="G2" s="213"/>
      <c r="H2" s="214"/>
      <c r="I2" s="214" t="s">
        <v>10</v>
      </c>
      <c r="J2" s="215" t="s">
        <v>10</v>
      </c>
      <c r="K2" s="216" t="s">
        <v>10</v>
      </c>
    </row>
    <row r="3" spans="1:11" ht="12.75">
      <c r="A3" s="460"/>
      <c r="B3" s="445"/>
      <c r="C3" s="443"/>
      <c r="D3" s="449"/>
      <c r="E3" s="450"/>
      <c r="F3" s="187"/>
      <c r="G3" s="213"/>
      <c r="H3" s="214"/>
      <c r="I3" s="214" t="s">
        <v>7</v>
      </c>
      <c r="J3" s="215" t="s">
        <v>7</v>
      </c>
      <c r="K3" s="217"/>
    </row>
    <row r="4" spans="1:11" ht="12.75">
      <c r="A4" s="212" t="str">
        <f>"Utility Name:     "&amp;REGINFO!C3</f>
        <v>Utility Name:     Atikokan Hydro Inc.</v>
      </c>
      <c r="B4" s="445"/>
      <c r="C4" s="443"/>
      <c r="D4" s="449"/>
      <c r="E4" s="450"/>
      <c r="F4" s="185"/>
      <c r="G4" s="213"/>
      <c r="H4" s="214"/>
      <c r="I4" s="214" t="s">
        <v>129</v>
      </c>
      <c r="J4" s="215" t="s">
        <v>8</v>
      </c>
      <c r="K4" s="217" t="s">
        <v>32</v>
      </c>
    </row>
    <row r="5" spans="1:11" ht="12.75">
      <c r="A5" s="212" t="str">
        <f>"Reporting Period:     "&amp;REGINFO!C6</f>
        <v>Reporting Period:     Jan. 1 2005 to Dec. 31, 2005</v>
      </c>
      <c r="B5" s="445"/>
      <c r="C5" s="443"/>
      <c r="D5" s="449"/>
      <c r="E5" s="450"/>
      <c r="F5" s="185"/>
      <c r="G5" s="213"/>
      <c r="H5" s="214"/>
      <c r="I5" s="214"/>
      <c r="J5" s="218"/>
      <c r="K5" s="216" t="str">
        <f>REGINFO!G1</f>
        <v>PILS2005.V1.1</v>
      </c>
    </row>
    <row r="6" spans="1:11" ht="12.75">
      <c r="A6" s="212" t="str">
        <f>"Days in Reporting Period:     "&amp;REGINFO!C7</f>
        <v>Days in Reporting Period:     365</v>
      </c>
      <c r="B6" s="445"/>
      <c r="C6" s="443"/>
      <c r="D6" s="449"/>
      <c r="E6" s="450"/>
      <c r="F6" s="187"/>
      <c r="G6" s="213"/>
      <c r="H6" s="214"/>
      <c r="I6" s="219"/>
      <c r="J6" s="218"/>
      <c r="K6" s="220"/>
    </row>
    <row r="7" spans="1:11" ht="13.5" thickBot="1">
      <c r="A7" s="221" t="str">
        <f>"Total days in the calendar year:     "&amp;REGINFO!C8</f>
        <v>Total days in the calendar year:     365</v>
      </c>
      <c r="B7" s="446"/>
      <c r="C7" s="222" t="s">
        <v>11</v>
      </c>
      <c r="D7" s="451"/>
      <c r="E7" s="452"/>
      <c r="F7" s="188"/>
      <c r="G7" s="223"/>
      <c r="H7" s="224"/>
      <c r="I7" s="224" t="s">
        <v>11</v>
      </c>
      <c r="J7" s="225"/>
      <c r="K7" s="226" t="s">
        <v>11</v>
      </c>
    </row>
    <row r="8" spans="1:13" ht="13.5" thickTop="1">
      <c r="A8" s="320"/>
      <c r="B8" s="49"/>
      <c r="C8" s="375"/>
      <c r="D8" s="379"/>
      <c r="E8" s="380"/>
      <c r="F8" s="189"/>
      <c r="G8" s="227"/>
      <c r="H8" s="65"/>
      <c r="I8" s="63"/>
      <c r="J8" s="43"/>
      <c r="K8" s="228" t="s">
        <v>59</v>
      </c>
      <c r="M8" s="12" t="s">
        <v>80</v>
      </c>
    </row>
    <row r="9" spans="1:11" ht="5.25" customHeight="1">
      <c r="A9" s="320"/>
      <c r="B9" s="47"/>
      <c r="C9" s="376"/>
      <c r="D9" s="381"/>
      <c r="E9" s="382"/>
      <c r="F9" s="189"/>
      <c r="G9" s="227"/>
      <c r="H9" s="65"/>
      <c r="I9" s="63"/>
      <c r="J9" s="43"/>
      <c r="K9" s="228" t="s">
        <v>62</v>
      </c>
    </row>
    <row r="10" spans="1:11" ht="5.25" customHeight="1">
      <c r="A10" s="320"/>
      <c r="B10" s="47"/>
      <c r="C10" s="376"/>
      <c r="D10" s="381"/>
      <c r="E10" s="382"/>
      <c r="F10" s="189"/>
      <c r="G10" s="227"/>
      <c r="H10" s="65"/>
      <c r="I10" s="229"/>
      <c r="J10" s="43"/>
      <c r="K10" s="230" t="s">
        <v>60</v>
      </c>
    </row>
    <row r="11" spans="1:11" ht="5.25" customHeight="1">
      <c r="A11" s="321"/>
      <c r="B11" s="49"/>
      <c r="C11" s="375"/>
      <c r="D11" s="381"/>
      <c r="E11" s="382"/>
      <c r="F11" s="189"/>
      <c r="G11" s="227"/>
      <c r="H11" s="65"/>
      <c r="I11" s="231"/>
      <c r="J11" s="43"/>
      <c r="K11" s="230" t="s">
        <v>61</v>
      </c>
    </row>
    <row r="12" spans="1:11" ht="4.5" customHeight="1">
      <c r="A12" s="396"/>
      <c r="B12" s="397"/>
      <c r="C12" s="398"/>
      <c r="D12" s="381"/>
      <c r="E12" s="382"/>
      <c r="F12" s="189"/>
      <c r="G12" s="227"/>
      <c r="H12" s="65"/>
      <c r="I12" s="231"/>
      <c r="J12" s="153"/>
      <c r="K12" s="232"/>
    </row>
    <row r="13" spans="1:11" ht="6" customHeight="1">
      <c r="A13" s="52"/>
      <c r="B13" s="53" t="s">
        <v>67</v>
      </c>
      <c r="C13" s="196"/>
      <c r="D13" s="383"/>
      <c r="E13" s="384"/>
      <c r="F13" s="302"/>
      <c r="G13" s="227"/>
      <c r="H13" s="65"/>
      <c r="I13" s="231"/>
      <c r="J13" s="153"/>
      <c r="K13" s="232"/>
    </row>
    <row r="14" spans="1:11" ht="13.5" thickBot="1">
      <c r="A14" s="54" t="s">
        <v>18</v>
      </c>
      <c r="B14" s="55"/>
      <c r="C14" s="196"/>
      <c r="D14" s="383"/>
      <c r="E14" s="384"/>
      <c r="F14" s="302"/>
      <c r="G14" s="227"/>
      <c r="H14" s="65"/>
      <c r="I14" s="231"/>
      <c r="J14" s="153"/>
      <c r="K14" s="232"/>
    </row>
    <row r="15" spans="1:11" ht="13.5" thickBot="1">
      <c r="A15" s="56" t="s">
        <v>20</v>
      </c>
      <c r="B15" s="57">
        <v>1</v>
      </c>
      <c r="C15" s="377">
        <f>REGINFO!G49</f>
        <v>236794</v>
      </c>
      <c r="D15" s="453"/>
      <c r="E15" s="454"/>
      <c r="F15" s="303"/>
      <c r="G15" s="233"/>
      <c r="H15" s="234"/>
      <c r="I15" s="108" t="e">
        <f>K15-C15</f>
        <v>#REF!</v>
      </c>
      <c r="J15" s="235"/>
      <c r="K15" s="114" t="e">
        <f>#REF!</f>
        <v>#REF!</v>
      </c>
    </row>
    <row r="16" spans="1:11" ht="25.5" customHeight="1">
      <c r="A16" s="369"/>
      <c r="B16" s="59"/>
      <c r="C16" s="370"/>
      <c r="D16" s="453"/>
      <c r="E16" s="454"/>
      <c r="F16" s="189"/>
      <c r="G16" s="227"/>
      <c r="H16" s="65"/>
      <c r="I16" s="83"/>
      <c r="J16" s="153"/>
      <c r="K16" s="85"/>
    </row>
    <row r="17" spans="1:11" ht="12.75">
      <c r="A17" s="58" t="s">
        <v>12</v>
      </c>
      <c r="B17" s="59"/>
      <c r="C17" s="236"/>
      <c r="D17" s="453"/>
      <c r="E17" s="454"/>
      <c r="F17" s="189"/>
      <c r="G17" s="227"/>
      <c r="H17" s="65"/>
      <c r="I17" s="83"/>
      <c r="J17" s="153"/>
      <c r="K17" s="85"/>
    </row>
    <row r="18" spans="1:11" ht="12.75">
      <c r="A18" s="58"/>
      <c r="B18" s="59"/>
      <c r="C18" s="196"/>
      <c r="D18" s="453"/>
      <c r="E18" s="454"/>
      <c r="F18" s="302"/>
      <c r="G18" s="227"/>
      <c r="H18" s="65"/>
      <c r="I18" s="83"/>
      <c r="J18" s="153"/>
      <c r="K18" s="85"/>
    </row>
    <row r="19" spans="1:11" ht="12.75">
      <c r="A19" s="60" t="s">
        <v>90</v>
      </c>
      <c r="B19" s="61"/>
      <c r="C19" s="196"/>
      <c r="D19" s="453"/>
      <c r="E19" s="454"/>
      <c r="F19" s="304"/>
      <c r="G19" s="186"/>
      <c r="H19" s="48"/>
      <c r="I19" s="83"/>
      <c r="J19" s="84"/>
      <c r="K19" s="85"/>
    </row>
    <row r="20" spans="1:11" ht="12.75">
      <c r="A20" s="62" t="s">
        <v>0</v>
      </c>
      <c r="B20" s="63">
        <v>2</v>
      </c>
      <c r="C20" s="395">
        <v>130112</v>
      </c>
      <c r="D20" s="453"/>
      <c r="E20" s="454"/>
      <c r="F20" s="303"/>
      <c r="G20" s="233"/>
      <c r="H20" s="234"/>
      <c r="I20" s="108" t="e">
        <f>K20-C20</f>
        <v>#REF!</v>
      </c>
      <c r="J20" s="169"/>
      <c r="K20" s="114" t="e">
        <f>#REF!</f>
        <v>#REF!</v>
      </c>
    </row>
    <row r="21" spans="1:11" ht="12.75">
      <c r="A21" s="64" t="s">
        <v>36</v>
      </c>
      <c r="B21" s="63">
        <v>3</v>
      </c>
      <c r="C21" s="195">
        <v>0</v>
      </c>
      <c r="D21" s="453"/>
      <c r="E21" s="454"/>
      <c r="F21" s="303"/>
      <c r="G21" s="233"/>
      <c r="H21" s="234"/>
      <c r="I21" s="108" t="e">
        <f>K21-C21</f>
        <v>#REF!</v>
      </c>
      <c r="J21" s="169"/>
      <c r="K21" s="114" t="e">
        <f>#REF!</f>
        <v>#REF!</v>
      </c>
    </row>
    <row r="22" spans="1:11" ht="12.75">
      <c r="A22" s="64" t="s">
        <v>1</v>
      </c>
      <c r="B22" s="63">
        <v>4</v>
      </c>
      <c r="C22" s="195">
        <v>0</v>
      </c>
      <c r="D22" s="453"/>
      <c r="E22" s="454"/>
      <c r="F22" s="303"/>
      <c r="G22" s="233"/>
      <c r="H22" s="234"/>
      <c r="I22" s="108" t="e">
        <f>K22-C22</f>
        <v>#REF!</v>
      </c>
      <c r="J22" s="169"/>
      <c r="K22" s="114" t="e">
        <f>#REF!</f>
        <v>#REF!</v>
      </c>
    </row>
    <row r="23" spans="1:11" ht="12.75">
      <c r="A23" s="64" t="s">
        <v>65</v>
      </c>
      <c r="B23" s="63">
        <v>4</v>
      </c>
      <c r="C23" s="195">
        <v>0</v>
      </c>
      <c r="D23" s="453"/>
      <c r="E23" s="454"/>
      <c r="F23" s="303"/>
      <c r="G23" s="233"/>
      <c r="H23" s="234"/>
      <c r="I23" s="108" t="e">
        <f>K23-C23</f>
        <v>#REF!</v>
      </c>
      <c r="J23" s="169"/>
      <c r="K23" s="114" t="e">
        <f>#REF!</f>
        <v>#REF!</v>
      </c>
    </row>
    <row r="24" spans="1:11" ht="12.75">
      <c r="A24" s="64" t="s">
        <v>33</v>
      </c>
      <c r="B24" s="63">
        <v>5</v>
      </c>
      <c r="C24" s="195">
        <v>0</v>
      </c>
      <c r="D24" s="453"/>
      <c r="E24" s="454"/>
      <c r="F24" s="303"/>
      <c r="G24" s="233"/>
      <c r="H24" s="234"/>
      <c r="I24" s="108" t="e">
        <f>K24-C24</f>
        <v>#REF!</v>
      </c>
      <c r="J24" s="169"/>
      <c r="K24" s="114" t="e">
        <f>#REF!</f>
        <v>#REF!</v>
      </c>
    </row>
    <row r="25" spans="1:11" ht="12.75">
      <c r="A25" s="202" t="s">
        <v>149</v>
      </c>
      <c r="B25" s="63"/>
      <c r="C25" s="322" t="s">
        <v>67</v>
      </c>
      <c r="D25" s="453"/>
      <c r="E25" s="454"/>
      <c r="F25" s="303"/>
      <c r="G25" s="233"/>
      <c r="H25" s="234"/>
      <c r="I25" s="123"/>
      <c r="J25" s="171"/>
      <c r="K25" s="124"/>
    </row>
    <row r="26" spans="1:11" ht="12.75">
      <c r="A26" s="203" t="s">
        <v>160</v>
      </c>
      <c r="B26" s="63">
        <v>6</v>
      </c>
      <c r="C26" s="195">
        <v>0</v>
      </c>
      <c r="D26" s="453"/>
      <c r="E26" s="454"/>
      <c r="F26" s="303"/>
      <c r="G26" s="233"/>
      <c r="H26" s="234"/>
      <c r="I26" s="108" t="e">
        <f>K26-C26</f>
        <v>#REF!</v>
      </c>
      <c r="J26" s="169"/>
      <c r="K26" s="114" t="e">
        <f>#REF!</f>
        <v>#REF!</v>
      </c>
    </row>
    <row r="27" spans="1:11" ht="12.75">
      <c r="A27" s="203" t="s">
        <v>149</v>
      </c>
      <c r="B27" s="63">
        <v>6</v>
      </c>
      <c r="C27" s="195">
        <v>0</v>
      </c>
      <c r="D27" s="453"/>
      <c r="E27" s="454"/>
      <c r="F27" s="303"/>
      <c r="G27" s="233"/>
      <c r="H27" s="234"/>
      <c r="I27" s="108" t="e">
        <f>K27-C27</f>
        <v>#REF!</v>
      </c>
      <c r="J27" s="169"/>
      <c r="K27" s="114" t="e">
        <f>#REF!</f>
        <v>#REF!</v>
      </c>
    </row>
    <row r="28" spans="1:11" ht="12.75">
      <c r="A28" s="203" t="s">
        <v>161</v>
      </c>
      <c r="B28" s="63">
        <v>6</v>
      </c>
      <c r="C28" s="195">
        <v>0</v>
      </c>
      <c r="D28" s="453"/>
      <c r="E28" s="454"/>
      <c r="F28" s="303"/>
      <c r="G28" s="233"/>
      <c r="H28" s="234"/>
      <c r="I28" s="108" t="e">
        <f>K28-C28</f>
        <v>#REF!</v>
      </c>
      <c r="J28" s="169"/>
      <c r="K28" s="114" t="e">
        <f>#REF!</f>
        <v>#REF!</v>
      </c>
    </row>
    <row r="29" spans="1:11" ht="12.75">
      <c r="A29" s="203" t="s">
        <v>149</v>
      </c>
      <c r="B29" s="63">
        <v>6</v>
      </c>
      <c r="C29" s="195">
        <v>0</v>
      </c>
      <c r="D29" s="453"/>
      <c r="E29" s="454"/>
      <c r="F29" s="303"/>
      <c r="G29" s="233"/>
      <c r="H29" s="234"/>
      <c r="I29" s="108" t="e">
        <f>K29-C29</f>
        <v>#REF!</v>
      </c>
      <c r="J29" s="169"/>
      <c r="K29" s="114" t="e">
        <f>#REF!</f>
        <v>#REF!</v>
      </c>
    </row>
    <row r="30" spans="1:11" ht="12.75">
      <c r="A30" s="64"/>
      <c r="B30" s="63"/>
      <c r="C30" s="322"/>
      <c r="D30" s="453"/>
      <c r="E30" s="454"/>
      <c r="F30" s="303"/>
      <c r="G30" s="233"/>
      <c r="H30" s="234"/>
      <c r="I30" s="116"/>
      <c r="J30" s="169"/>
      <c r="K30" s="117"/>
    </row>
    <row r="31" spans="1:11" ht="12.75">
      <c r="A31" s="60" t="s">
        <v>91</v>
      </c>
      <c r="B31" s="61"/>
      <c r="C31" s="322"/>
      <c r="D31" s="453"/>
      <c r="E31" s="454"/>
      <c r="F31" s="303"/>
      <c r="G31" s="233"/>
      <c r="H31" s="234"/>
      <c r="I31" s="116"/>
      <c r="J31" s="169"/>
      <c r="K31" s="117"/>
    </row>
    <row r="32" spans="1:11" ht="12.75">
      <c r="A32" s="56" t="s">
        <v>68</v>
      </c>
      <c r="B32" s="63">
        <v>7</v>
      </c>
      <c r="C32" s="395">
        <v>94520</v>
      </c>
      <c r="D32" s="453"/>
      <c r="E32" s="454"/>
      <c r="F32" s="303"/>
      <c r="G32" s="233"/>
      <c r="H32" s="234"/>
      <c r="I32" s="108" t="e">
        <f aca="true" t="shared" si="0" ref="I32:I41">K32-C32</f>
        <v>#REF!</v>
      </c>
      <c r="J32" s="169"/>
      <c r="K32" s="114" t="e">
        <f>#REF!+#REF!</f>
        <v>#REF!</v>
      </c>
    </row>
    <row r="33" spans="1:11" ht="12.75">
      <c r="A33" s="64" t="s">
        <v>37</v>
      </c>
      <c r="B33" s="63">
        <v>8</v>
      </c>
      <c r="C33" s="195">
        <v>0</v>
      </c>
      <c r="D33" s="453"/>
      <c r="E33" s="454"/>
      <c r="F33" s="303"/>
      <c r="G33" s="233"/>
      <c r="H33" s="234"/>
      <c r="I33" s="108" t="e">
        <f t="shared" si="0"/>
        <v>#REF!</v>
      </c>
      <c r="J33" s="169"/>
      <c r="K33" s="114" t="e">
        <f>#REF!</f>
        <v>#REF!</v>
      </c>
    </row>
    <row r="34" spans="1:11" ht="12.75">
      <c r="A34" s="64" t="s">
        <v>34</v>
      </c>
      <c r="B34" s="63">
        <v>9</v>
      </c>
      <c r="C34" s="195">
        <v>0</v>
      </c>
      <c r="D34" s="453"/>
      <c r="E34" s="454"/>
      <c r="F34" s="303"/>
      <c r="G34" s="233"/>
      <c r="H34" s="234"/>
      <c r="I34" s="108" t="e">
        <f t="shared" si="0"/>
        <v>#REF!</v>
      </c>
      <c r="J34" s="169"/>
      <c r="K34" s="114" t="e">
        <f>#REF!</f>
        <v>#REF!</v>
      </c>
    </row>
    <row r="35" spans="1:11" ht="13.5" thickBot="1">
      <c r="A35" s="64" t="s">
        <v>33</v>
      </c>
      <c r="B35" s="63">
        <v>10</v>
      </c>
      <c r="C35" s="399">
        <v>0</v>
      </c>
      <c r="D35" s="453"/>
      <c r="E35" s="454"/>
      <c r="F35" s="303"/>
      <c r="G35" s="233"/>
      <c r="H35" s="234"/>
      <c r="I35" s="108" t="e">
        <f t="shared" si="0"/>
        <v>#REF!</v>
      </c>
      <c r="J35" s="169"/>
      <c r="K35" s="114" t="e">
        <f>#REF!+#REF!</f>
        <v>#REF!</v>
      </c>
    </row>
    <row r="36" spans="1:11" ht="13.5" thickBot="1">
      <c r="A36" s="56" t="s">
        <v>159</v>
      </c>
      <c r="B36" s="57">
        <v>11</v>
      </c>
      <c r="C36" s="401">
        <f>REGINFO!C59</f>
        <v>95965.57656249999</v>
      </c>
      <c r="D36" s="453"/>
      <c r="E36" s="454"/>
      <c r="F36" s="303"/>
      <c r="G36" s="233"/>
      <c r="H36" s="234"/>
      <c r="I36" s="108" t="e">
        <f t="shared" si="0"/>
        <v>#REF!</v>
      </c>
      <c r="J36" s="169"/>
      <c r="K36" s="114" t="e">
        <f>#REF!</f>
        <v>#REF!</v>
      </c>
    </row>
    <row r="37" spans="1:11" ht="12.75">
      <c r="A37" s="56" t="s">
        <v>4</v>
      </c>
      <c r="B37" s="59">
        <v>4</v>
      </c>
      <c r="C37" s="400">
        <f>C22</f>
        <v>0</v>
      </c>
      <c r="D37" s="453"/>
      <c r="E37" s="454"/>
      <c r="F37" s="303"/>
      <c r="G37" s="233"/>
      <c r="H37" s="234"/>
      <c r="I37" s="108" t="e">
        <f t="shared" si="0"/>
        <v>#REF!</v>
      </c>
      <c r="J37" s="169"/>
      <c r="K37" s="114" t="e">
        <f>#REF!</f>
        <v>#REF!</v>
      </c>
    </row>
    <row r="38" spans="1:11" ht="12.75">
      <c r="A38" s="56" t="s">
        <v>66</v>
      </c>
      <c r="B38" s="59">
        <v>4</v>
      </c>
      <c r="C38" s="193">
        <f>C23</f>
        <v>0</v>
      </c>
      <c r="D38" s="453"/>
      <c r="E38" s="454"/>
      <c r="F38" s="303"/>
      <c r="G38" s="233"/>
      <c r="H38" s="234"/>
      <c r="I38" s="108" t="e">
        <f t="shared" si="0"/>
        <v>#REF!</v>
      </c>
      <c r="J38" s="169"/>
      <c r="K38" s="114" t="e">
        <f>#REF!</f>
        <v>#REF!</v>
      </c>
    </row>
    <row r="39" spans="1:11" ht="12.75">
      <c r="A39" s="56" t="s">
        <v>2</v>
      </c>
      <c r="B39" s="59">
        <v>3</v>
      </c>
      <c r="C39" s="195">
        <v>0</v>
      </c>
      <c r="D39" s="453"/>
      <c r="E39" s="454"/>
      <c r="F39" s="303"/>
      <c r="G39" s="233"/>
      <c r="H39" s="234"/>
      <c r="I39" s="108" t="e">
        <f t="shared" si="0"/>
        <v>#REF!</v>
      </c>
      <c r="J39" s="169"/>
      <c r="K39" s="114" t="e">
        <f>#REF!</f>
        <v>#REF!</v>
      </c>
    </row>
    <row r="40" spans="1:11" ht="12.75">
      <c r="A40" s="56" t="s">
        <v>3</v>
      </c>
      <c r="B40" s="59">
        <v>3</v>
      </c>
      <c r="C40" s="195">
        <v>0</v>
      </c>
      <c r="D40" s="453"/>
      <c r="E40" s="454"/>
      <c r="F40" s="303"/>
      <c r="G40" s="233"/>
      <c r="H40" s="234"/>
      <c r="I40" s="108" t="e">
        <f t="shared" si="0"/>
        <v>#REF!</v>
      </c>
      <c r="J40" s="169"/>
      <c r="K40" s="114" t="e">
        <f>#REF!</f>
        <v>#REF!</v>
      </c>
    </row>
    <row r="41" spans="1:11" ht="12.75">
      <c r="A41" s="56" t="s">
        <v>85</v>
      </c>
      <c r="B41" s="59">
        <v>11</v>
      </c>
      <c r="C41" s="195">
        <v>0</v>
      </c>
      <c r="D41" s="453"/>
      <c r="E41" s="454"/>
      <c r="F41" s="303"/>
      <c r="G41" s="233"/>
      <c r="H41" s="234"/>
      <c r="I41" s="108" t="e">
        <f t="shared" si="0"/>
        <v>#REF!</v>
      </c>
      <c r="J41" s="169"/>
      <c r="K41" s="114" t="e">
        <f>#REF!</f>
        <v>#REF!</v>
      </c>
    </row>
    <row r="42" spans="1:11" ht="12.75">
      <c r="A42" s="64" t="s">
        <v>151</v>
      </c>
      <c r="B42" s="63"/>
      <c r="C42" s="322"/>
      <c r="D42" s="453"/>
      <c r="E42" s="454"/>
      <c r="F42" s="303"/>
      <c r="G42" s="233"/>
      <c r="H42" s="234"/>
      <c r="I42" s="116"/>
      <c r="J42" s="169"/>
      <c r="K42" s="117"/>
    </row>
    <row r="43" spans="1:11" ht="12.75">
      <c r="A43" s="64" t="s">
        <v>150</v>
      </c>
      <c r="B43" s="63">
        <v>12</v>
      </c>
      <c r="C43" s="195">
        <v>0</v>
      </c>
      <c r="D43" s="453"/>
      <c r="E43" s="454"/>
      <c r="F43" s="303"/>
      <c r="G43" s="233"/>
      <c r="H43" s="234"/>
      <c r="I43" s="108" t="e">
        <f>K43-C43</f>
        <v>#REF!</v>
      </c>
      <c r="J43" s="169"/>
      <c r="K43" s="120" t="e">
        <f>#REF!</f>
        <v>#REF!</v>
      </c>
    </row>
    <row r="44" spans="1:11" ht="12.75">
      <c r="A44" s="417" t="s">
        <v>188</v>
      </c>
      <c r="B44" s="63">
        <v>12</v>
      </c>
      <c r="C44" s="415">
        <f>'C&amp;DM TAX FORECAST'!$B$18</f>
        <v>0</v>
      </c>
      <c r="D44" s="453"/>
      <c r="E44" s="454"/>
      <c r="F44" s="303"/>
      <c r="G44" s="233"/>
      <c r="H44" s="234"/>
      <c r="I44" s="108" t="e">
        <f>K44-C44</f>
        <v>#REF!</v>
      </c>
      <c r="J44" s="169"/>
      <c r="K44" s="120" t="e">
        <f>#REF!</f>
        <v>#REF!</v>
      </c>
    </row>
    <row r="45" spans="1:11" ht="12.75">
      <c r="A45" s="64" t="s">
        <v>152</v>
      </c>
      <c r="B45" s="63">
        <v>12</v>
      </c>
      <c r="C45" s="195">
        <v>0</v>
      </c>
      <c r="D45" s="453"/>
      <c r="E45" s="454"/>
      <c r="F45" s="303"/>
      <c r="G45" s="233"/>
      <c r="H45" s="234"/>
      <c r="I45" s="108" t="e">
        <f>K45-C45</f>
        <v>#REF!</v>
      </c>
      <c r="J45" s="169"/>
      <c r="K45" s="120" t="e">
        <f>#REF!</f>
        <v>#REF!</v>
      </c>
    </row>
    <row r="46" spans="1:11" ht="12.75">
      <c r="A46" s="64" t="s">
        <v>153</v>
      </c>
      <c r="B46" s="63">
        <v>12</v>
      </c>
      <c r="C46" s="195">
        <v>0</v>
      </c>
      <c r="D46" s="453"/>
      <c r="E46" s="454"/>
      <c r="F46" s="303"/>
      <c r="G46" s="233"/>
      <c r="H46" s="234"/>
      <c r="I46" s="108" t="e">
        <f>K46-C46</f>
        <v>#REF!</v>
      </c>
      <c r="J46" s="169"/>
      <c r="K46" s="120" t="e">
        <f>#REF!</f>
        <v>#REF!</v>
      </c>
    </row>
    <row r="47" spans="1:11" ht="12.75">
      <c r="A47" s="64"/>
      <c r="B47" s="63"/>
      <c r="C47" s="200"/>
      <c r="D47" s="453"/>
      <c r="E47" s="454"/>
      <c r="F47" s="303"/>
      <c r="G47" s="233"/>
      <c r="H47" s="234"/>
      <c r="I47" s="116"/>
      <c r="J47" s="169"/>
      <c r="K47" s="117"/>
    </row>
    <row r="48" spans="1:11" s="239" customFormat="1" ht="12.75">
      <c r="A48" s="54" t="s">
        <v>182</v>
      </c>
      <c r="B48" s="65"/>
      <c r="C48" s="190">
        <f>C15+SUM(C20:C29)-SUM(C32:C46)</f>
        <v>176420.42343750002</v>
      </c>
      <c r="D48" s="453"/>
      <c r="E48" s="454"/>
      <c r="F48" s="305"/>
      <c r="G48" s="237"/>
      <c r="H48" s="234"/>
      <c r="I48" s="121" t="e">
        <f>SUM(I15:I47)</f>
        <v>#REF!</v>
      </c>
      <c r="J48" s="238"/>
      <c r="K48" s="122" t="e">
        <f>K15+SUM(K20:K29)-SUM(K32:K46)</f>
        <v>#REF!</v>
      </c>
    </row>
    <row r="49" spans="1:12" ht="12.75">
      <c r="A49" s="66"/>
      <c r="B49" s="59"/>
      <c r="C49" s="191"/>
      <c r="D49" s="453"/>
      <c r="E49" s="454"/>
      <c r="F49" s="306"/>
      <c r="G49" s="186"/>
      <c r="H49" s="48"/>
      <c r="I49" s="45"/>
      <c r="J49" s="84"/>
      <c r="K49" s="46"/>
      <c r="L49" s="240"/>
    </row>
    <row r="50" spans="1:11" ht="12.75">
      <c r="A50" s="52" t="s">
        <v>21</v>
      </c>
      <c r="B50" s="63"/>
      <c r="C50" s="241"/>
      <c r="D50" s="453"/>
      <c r="E50" s="454"/>
      <c r="F50" s="306"/>
      <c r="G50" s="186"/>
      <c r="H50" s="48"/>
      <c r="I50" s="83"/>
      <c r="J50" s="84"/>
      <c r="K50" s="85"/>
    </row>
    <row r="51" spans="1:11" ht="12.75">
      <c r="A51" s="67" t="s">
        <v>22</v>
      </c>
      <c r="B51" s="63">
        <v>13</v>
      </c>
      <c r="C51" s="192">
        <f>IF(C15=0,TAXRATES!F10,IF($C$48&gt;TAXRATES!$E$9,TAXRATES!$F$10,IF($C$48&gt;TAXRATES!$D$9,TAXRATES!$E$10,TAXRATES!$D$10)))</f>
        <v>0.1862</v>
      </c>
      <c r="D51" s="453"/>
      <c r="E51" s="454"/>
      <c r="F51" s="306"/>
      <c r="G51" s="186"/>
      <c r="H51" s="48"/>
      <c r="I51" s="2">
        <f>+K51-C51</f>
        <v>0</v>
      </c>
      <c r="J51" s="242"/>
      <c r="K51" s="86">
        <f>IF($C$48&gt;TAXRATES!$E$9,TAXRATES!$F$10,IF($C$48&gt;TAXRATES!$D$9,TAXRATES!$E$10,TAXRATES!$D$10))</f>
        <v>0.1862</v>
      </c>
    </row>
    <row r="52" spans="1:11" ht="12.75">
      <c r="A52" s="64"/>
      <c r="B52" s="63"/>
      <c r="C52" s="196"/>
      <c r="D52" s="453"/>
      <c r="E52" s="454"/>
      <c r="F52" s="306"/>
      <c r="G52" s="186"/>
      <c r="H52" s="48"/>
      <c r="I52" s="3"/>
      <c r="J52" s="84"/>
      <c r="K52" s="87"/>
    </row>
    <row r="53" spans="1:11" ht="12.75">
      <c r="A53" s="64" t="s">
        <v>13</v>
      </c>
      <c r="B53" s="63"/>
      <c r="C53" s="193">
        <f>IF(C48&gt;0,C48*C51,0)</f>
        <v>32849.482844062506</v>
      </c>
      <c r="D53" s="453"/>
      <c r="E53" s="454"/>
      <c r="F53" s="303"/>
      <c r="G53" s="233"/>
      <c r="H53" s="234"/>
      <c r="I53" s="108" t="e">
        <f>K53-C53</f>
        <v>#REF!</v>
      </c>
      <c r="J53" s="243"/>
      <c r="K53" s="111" t="e">
        <f>IF(K48&gt;0,K48*K51,0)</f>
        <v>#REF!</v>
      </c>
    </row>
    <row r="54" spans="1:11" ht="12.75">
      <c r="A54" s="64" t="s">
        <v>23</v>
      </c>
      <c r="B54" s="63"/>
      <c r="C54" s="196"/>
      <c r="D54" s="453"/>
      <c r="E54" s="454"/>
      <c r="F54" s="306"/>
      <c r="G54" s="186"/>
      <c r="H54" s="48"/>
      <c r="I54" s="83"/>
      <c r="J54" s="84"/>
      <c r="K54" s="85"/>
    </row>
    <row r="55" spans="1:11" ht="12.75">
      <c r="A55" s="64"/>
      <c r="B55" s="63"/>
      <c r="C55" s="196"/>
      <c r="D55" s="453"/>
      <c r="E55" s="454"/>
      <c r="F55" s="306"/>
      <c r="G55" s="186"/>
      <c r="H55" s="48"/>
      <c r="I55" s="83"/>
      <c r="J55" s="84"/>
      <c r="K55" s="85"/>
    </row>
    <row r="56" spans="1:11" ht="12.75">
      <c r="A56" s="64" t="s">
        <v>31</v>
      </c>
      <c r="B56" s="63">
        <v>14</v>
      </c>
      <c r="C56" s="323">
        <v>0</v>
      </c>
      <c r="D56" s="453"/>
      <c r="E56" s="454"/>
      <c r="F56" s="303"/>
      <c r="G56" s="233"/>
      <c r="H56" s="234"/>
      <c r="I56" s="108" t="e">
        <f>+K56-C56</f>
        <v>#REF!</v>
      </c>
      <c r="J56" s="169"/>
      <c r="K56" s="115" t="e">
        <f>#REF!</f>
        <v>#REF!</v>
      </c>
    </row>
    <row r="57" spans="1:11" ht="13.5" thickBot="1">
      <c r="A57" s="64"/>
      <c r="B57" s="63"/>
      <c r="C57" s="200"/>
      <c r="D57" s="453"/>
      <c r="E57" s="454"/>
      <c r="F57" s="303"/>
      <c r="G57" s="233"/>
      <c r="H57" s="234"/>
      <c r="I57" s="116"/>
      <c r="J57" s="169"/>
      <c r="K57" s="117"/>
    </row>
    <row r="58" spans="1:11" s="239" customFormat="1" ht="13.5" thickBot="1">
      <c r="A58" s="104" t="s">
        <v>156</v>
      </c>
      <c r="B58" s="105"/>
      <c r="C58" s="194">
        <f>+C53-C56</f>
        <v>32849.482844062506</v>
      </c>
      <c r="D58" s="455"/>
      <c r="E58" s="456"/>
      <c r="F58" s="305"/>
      <c r="G58" s="244"/>
      <c r="H58" s="245"/>
      <c r="I58" s="118" t="e">
        <f>+I53-I56</f>
        <v>#REF!</v>
      </c>
      <c r="J58" s="246"/>
      <c r="K58" s="119" t="e">
        <f>+K53-K56</f>
        <v>#REF!</v>
      </c>
    </row>
    <row r="59" spans="1:11" ht="12.75">
      <c r="A59" s="64"/>
      <c r="B59" s="63"/>
      <c r="C59" s="196"/>
      <c r="D59" s="453"/>
      <c r="E59" s="454"/>
      <c r="F59" s="306"/>
      <c r="G59" s="186"/>
      <c r="H59" s="48"/>
      <c r="I59" s="83"/>
      <c r="J59" s="84"/>
      <c r="K59" s="85"/>
    </row>
    <row r="60" spans="1:11" ht="13.5" thickBot="1">
      <c r="A60" s="88"/>
      <c r="B60" s="68"/>
      <c r="C60" s="196"/>
      <c r="D60" s="453"/>
      <c r="E60" s="454"/>
      <c r="F60" s="306"/>
      <c r="G60" s="186"/>
      <c r="H60" s="48"/>
      <c r="I60" s="83"/>
      <c r="J60" s="84"/>
      <c r="K60" s="85"/>
    </row>
    <row r="61" spans="1:11" ht="26.25" thickBot="1">
      <c r="A61" s="10" t="s">
        <v>147</v>
      </c>
      <c r="B61" s="1"/>
      <c r="C61" s="378">
        <f>REGINFO!C14</f>
        <v>1</v>
      </c>
      <c r="D61" s="457"/>
      <c r="E61" s="458"/>
      <c r="F61" s="306"/>
      <c r="G61" s="186"/>
      <c r="H61" s="48"/>
      <c r="I61" s="83" t="s">
        <v>67</v>
      </c>
      <c r="J61" s="84"/>
      <c r="K61" s="85"/>
    </row>
    <row r="62" spans="1:11" ht="12.75">
      <c r="A62" s="64"/>
      <c r="B62" s="50"/>
      <c r="C62" s="196"/>
      <c r="D62" s="453"/>
      <c r="E62" s="454"/>
      <c r="F62" s="306"/>
      <c r="G62" s="186"/>
      <c r="H62" s="48"/>
      <c r="I62" s="83"/>
      <c r="J62" s="84"/>
      <c r="K62" s="85"/>
    </row>
    <row r="63" spans="1:11" ht="12.75">
      <c r="A63" s="54" t="s">
        <v>19</v>
      </c>
      <c r="B63" s="69"/>
      <c r="C63" s="196"/>
      <c r="D63" s="453"/>
      <c r="E63" s="454"/>
      <c r="F63" s="306"/>
      <c r="G63" s="186"/>
      <c r="H63" s="48"/>
      <c r="I63" s="83"/>
      <c r="J63" s="84"/>
      <c r="K63" s="85"/>
    </row>
    <row r="64" spans="1:11" ht="12.75">
      <c r="A64" s="64"/>
      <c r="B64" s="63"/>
      <c r="C64" s="196"/>
      <c r="D64" s="453"/>
      <c r="E64" s="454"/>
      <c r="F64" s="306"/>
      <c r="G64" s="186"/>
      <c r="H64" s="48"/>
      <c r="I64" s="83"/>
      <c r="J64" s="84"/>
      <c r="K64" s="85"/>
    </row>
    <row r="65" spans="1:11" ht="12.75">
      <c r="A65" s="150" t="s">
        <v>14</v>
      </c>
      <c r="B65" s="61"/>
      <c r="C65" s="196"/>
      <c r="D65" s="453"/>
      <c r="E65" s="454"/>
      <c r="F65" s="306"/>
      <c r="G65" s="186"/>
      <c r="H65" s="48"/>
      <c r="I65" s="83"/>
      <c r="J65" s="84"/>
      <c r="K65" s="85"/>
    </row>
    <row r="66" spans="1:11" ht="12.75">
      <c r="A66" s="58" t="s">
        <v>155</v>
      </c>
      <c r="B66" s="59">
        <v>15</v>
      </c>
      <c r="C66" s="193">
        <f>Ratebase</f>
        <v>2647326.25</v>
      </c>
      <c r="D66" s="453"/>
      <c r="E66" s="454"/>
      <c r="F66" s="303"/>
      <c r="G66" s="233"/>
      <c r="H66" s="234"/>
      <c r="I66" s="108" t="e">
        <f>K66-C66</f>
        <v>#REF!</v>
      </c>
      <c r="J66" s="169"/>
      <c r="K66" s="114" t="e">
        <f>#REF!</f>
        <v>#REF!</v>
      </c>
    </row>
    <row r="67" spans="1:11" ht="12.75">
      <c r="A67" s="58" t="s">
        <v>25</v>
      </c>
      <c r="B67" s="59">
        <v>16</v>
      </c>
      <c r="C67" s="193">
        <f>IF(C61=0,TAXRATES!D14,TAXRATES!D14*C61)</f>
        <v>7500000</v>
      </c>
      <c r="D67" s="453"/>
      <c r="E67" s="454"/>
      <c r="F67" s="303"/>
      <c r="G67" s="233"/>
      <c r="H67" s="234"/>
      <c r="I67" s="108" t="e">
        <f>K67-C67</f>
        <v>#REF!</v>
      </c>
      <c r="J67" s="169"/>
      <c r="K67" s="114" t="e">
        <f>#REF!</f>
        <v>#REF!</v>
      </c>
    </row>
    <row r="68" spans="1:11" ht="12.75">
      <c r="A68" s="58" t="s">
        <v>24</v>
      </c>
      <c r="B68" s="59"/>
      <c r="C68" s="193">
        <f>IF((C66-C67)&gt;0,C66-C67,0)</f>
        <v>0</v>
      </c>
      <c r="D68" s="453"/>
      <c r="E68" s="454"/>
      <c r="F68" s="303"/>
      <c r="G68" s="233"/>
      <c r="H68" s="234"/>
      <c r="I68" s="108" t="e">
        <f>SUM(I66:I67)</f>
        <v>#REF!</v>
      </c>
      <c r="J68" s="243"/>
      <c r="K68" s="111" t="e">
        <f>IF((K66-K67)&gt;0,K66-K67,0)</f>
        <v>#REF!</v>
      </c>
    </row>
    <row r="69" spans="1:11" ht="12.75">
      <c r="A69" s="58"/>
      <c r="B69" s="59"/>
      <c r="C69" s="196"/>
      <c r="D69" s="453"/>
      <c r="E69" s="454"/>
      <c r="F69" s="306"/>
      <c r="G69" s="186"/>
      <c r="H69" s="48"/>
      <c r="I69" s="3"/>
      <c r="J69" s="84"/>
      <c r="K69" s="87"/>
    </row>
    <row r="70" spans="1:11" ht="12.75">
      <c r="A70" s="58" t="s">
        <v>17</v>
      </c>
      <c r="B70" s="59">
        <v>17</v>
      </c>
      <c r="C70" s="197">
        <f>TAXRATES!D11</f>
        <v>0.003</v>
      </c>
      <c r="D70" s="453"/>
      <c r="E70" s="454"/>
      <c r="F70" s="306"/>
      <c r="G70" s="186"/>
      <c r="H70" s="48"/>
      <c r="I70" s="2">
        <f>+K70-C70</f>
        <v>0</v>
      </c>
      <c r="J70" s="84"/>
      <c r="K70" s="89">
        <f>TAXRATES!$D$11</f>
        <v>0.003</v>
      </c>
    </row>
    <row r="71" spans="1:11" ht="13.5" thickBot="1">
      <c r="A71" s="58"/>
      <c r="B71" s="59"/>
      <c r="C71" s="198"/>
      <c r="D71" s="453"/>
      <c r="E71" s="454"/>
      <c r="F71" s="306"/>
      <c r="G71" s="186"/>
      <c r="H71" s="48"/>
      <c r="I71" s="4"/>
      <c r="J71" s="84"/>
      <c r="K71" s="90"/>
    </row>
    <row r="72" spans="1:11" ht="13.5" thickBot="1">
      <c r="A72" s="104" t="s">
        <v>29</v>
      </c>
      <c r="B72" s="105"/>
      <c r="C72" s="194">
        <f>IF(C68&gt;0,C68*C70*REGINFO!$C$7/REGINFO!$C$8,0)</f>
        <v>0</v>
      </c>
      <c r="D72" s="455"/>
      <c r="E72" s="456"/>
      <c r="F72" s="307"/>
      <c r="G72" s="247"/>
      <c r="H72" s="245"/>
      <c r="I72" s="110" t="e">
        <f>+K72-C72</f>
        <v>#REF!</v>
      </c>
      <c r="J72" s="248"/>
      <c r="K72" s="113" t="e">
        <f>IF(K68&gt;0,K68*K70,0)</f>
        <v>#REF!</v>
      </c>
    </row>
    <row r="73" spans="1:11" ht="12.75">
      <c r="A73" s="52"/>
      <c r="B73" s="65"/>
      <c r="C73" s="196"/>
      <c r="D73" s="453"/>
      <c r="E73" s="454"/>
      <c r="F73" s="304"/>
      <c r="G73" s="186"/>
      <c r="H73" s="48"/>
      <c r="I73" s="3"/>
      <c r="J73" s="84"/>
      <c r="K73" s="87"/>
    </row>
    <row r="74" spans="1:11" ht="12.75">
      <c r="A74" s="150" t="s">
        <v>15</v>
      </c>
      <c r="B74" s="61"/>
      <c r="C74" s="196"/>
      <c r="D74" s="453"/>
      <c r="E74" s="454"/>
      <c r="F74" s="306"/>
      <c r="G74" s="186"/>
      <c r="H74" s="48"/>
      <c r="I74" s="3"/>
      <c r="J74" s="84"/>
      <c r="K74" s="87"/>
    </row>
    <row r="75" spans="1:11" ht="12.75">
      <c r="A75" s="58" t="s">
        <v>5</v>
      </c>
      <c r="B75" s="59">
        <v>18</v>
      </c>
      <c r="C75" s="193">
        <f>Ratebase</f>
        <v>2647326.25</v>
      </c>
      <c r="D75" s="453"/>
      <c r="E75" s="454"/>
      <c r="F75" s="303"/>
      <c r="G75" s="233"/>
      <c r="H75" s="234"/>
      <c r="I75" s="108" t="e">
        <f>+K75-C75</f>
        <v>#REF!</v>
      </c>
      <c r="J75" s="169"/>
      <c r="K75" s="114" t="e">
        <f>#REF!</f>
        <v>#REF!</v>
      </c>
    </row>
    <row r="76" spans="1:11" ht="12.75">
      <c r="A76" s="58" t="s">
        <v>25</v>
      </c>
      <c r="B76" s="59">
        <v>19</v>
      </c>
      <c r="C76" s="193">
        <f>IF(C61=0,TAXRATES!D15,C61*TAXRATES!D15)</f>
        <v>50000000</v>
      </c>
      <c r="D76" s="453"/>
      <c r="E76" s="454"/>
      <c r="F76" s="303"/>
      <c r="G76" s="233"/>
      <c r="H76" s="234"/>
      <c r="I76" s="108" t="e">
        <f>+K76-C76</f>
        <v>#REF!</v>
      </c>
      <c r="J76" s="169"/>
      <c r="K76" s="114" t="e">
        <f>#REF!</f>
        <v>#REF!</v>
      </c>
    </row>
    <row r="77" spans="1:12" ht="12.75">
      <c r="A77" s="58" t="s">
        <v>24</v>
      </c>
      <c r="B77" s="59"/>
      <c r="C77" s="193">
        <f>IF((C75-C76)&gt;0,C75-C76,0)</f>
        <v>0</v>
      </c>
      <c r="D77" s="453"/>
      <c r="E77" s="454"/>
      <c r="F77" s="303"/>
      <c r="G77" s="233"/>
      <c r="H77" s="234"/>
      <c r="I77" s="108" t="e">
        <f>SUM(I75:I76)</f>
        <v>#REF!</v>
      </c>
      <c r="J77" s="243"/>
      <c r="K77" s="337" t="e">
        <f>IF((K75-K76)&gt;0,K75-K76,0)</f>
        <v>#REF!</v>
      </c>
      <c r="L77" s="153"/>
    </row>
    <row r="78" spans="1:12" ht="12.75">
      <c r="A78" s="58"/>
      <c r="B78" s="59"/>
      <c r="C78" s="196"/>
      <c r="D78" s="453"/>
      <c r="E78" s="454"/>
      <c r="F78" s="306"/>
      <c r="G78" s="186"/>
      <c r="H78" s="48"/>
      <c r="I78" s="3"/>
      <c r="J78" s="84"/>
      <c r="K78" s="338"/>
      <c r="L78" s="153"/>
    </row>
    <row r="79" spans="1:12" ht="12.75">
      <c r="A79" s="58" t="s">
        <v>180</v>
      </c>
      <c r="B79" s="59">
        <v>20</v>
      </c>
      <c r="C79" s="197">
        <f>TAXRATES!D12</f>
        <v>0.00175</v>
      </c>
      <c r="D79" s="453"/>
      <c r="E79" s="454"/>
      <c r="F79" s="306"/>
      <c r="G79" s="186"/>
      <c r="H79" s="48"/>
      <c r="I79" s="2">
        <f>K79-C79</f>
        <v>0</v>
      </c>
      <c r="J79" s="84"/>
      <c r="K79" s="339">
        <f>TAXRATES!$D$12</f>
        <v>0.00175</v>
      </c>
      <c r="L79" s="153"/>
    </row>
    <row r="80" spans="1:12" ht="12.75">
      <c r="A80" s="58"/>
      <c r="B80" s="59"/>
      <c r="C80" s="196"/>
      <c r="D80" s="453"/>
      <c r="E80" s="454"/>
      <c r="F80" s="306"/>
      <c r="G80" s="186"/>
      <c r="H80" s="48"/>
      <c r="I80" s="3"/>
      <c r="J80" s="84"/>
      <c r="K80" s="338"/>
      <c r="L80" s="153"/>
    </row>
    <row r="81" spans="1:12" ht="12.75">
      <c r="A81" s="58" t="s">
        <v>26</v>
      </c>
      <c r="B81" s="59"/>
      <c r="C81" s="193">
        <f>IF(C77&gt;0,C77*C79*REGINFO!$C$7/REGINFO!$C$8,0)</f>
        <v>0</v>
      </c>
      <c r="D81" s="453"/>
      <c r="E81" s="454"/>
      <c r="F81" s="306"/>
      <c r="G81" s="186"/>
      <c r="H81" s="48"/>
      <c r="I81" s="108" t="e">
        <f>+K81-C81</f>
        <v>#REF!</v>
      </c>
      <c r="J81" s="84"/>
      <c r="K81" s="337" t="e">
        <f>IF(K77&gt;0,K77*K79,0)*REGINFO!$B$7/REGINFO!$C$8</f>
        <v>#REF!</v>
      </c>
      <c r="L81" s="153"/>
    </row>
    <row r="82" spans="1:12" ht="12.75">
      <c r="A82" s="58" t="s">
        <v>16</v>
      </c>
      <c r="B82" s="59">
        <v>21</v>
      </c>
      <c r="C82" s="199">
        <f>IF(C77&gt;0,IF(C58&gt;0,C48*TAXRATES!D13,0),0)</f>
        <v>0</v>
      </c>
      <c r="D82" s="453"/>
      <c r="E82" s="454"/>
      <c r="F82" s="306"/>
      <c r="G82" s="186"/>
      <c r="H82" s="48"/>
      <c r="I82" s="108" t="e">
        <f>+K82-C82</f>
        <v>#REF!</v>
      </c>
      <c r="J82" s="84"/>
      <c r="K82" s="337" t="e">
        <f>IF(K77&gt;0,IF(K58&gt;0,K48*TAXRATES!$D$13,0),0)</f>
        <v>#REF!</v>
      </c>
      <c r="L82" s="153"/>
    </row>
    <row r="83" spans="1:11" ht="13.5" thickBot="1">
      <c r="A83" s="58"/>
      <c r="B83" s="59"/>
      <c r="C83" s="200"/>
      <c r="D83" s="453"/>
      <c r="E83" s="454"/>
      <c r="F83" s="306"/>
      <c r="G83" s="186"/>
      <c r="H83" s="48"/>
      <c r="I83" s="109"/>
      <c r="J83" s="84"/>
      <c r="K83" s="112"/>
    </row>
    <row r="84" spans="1:11" s="239" customFormat="1" ht="13.5" thickBot="1">
      <c r="A84" s="104" t="s">
        <v>27</v>
      </c>
      <c r="B84" s="105"/>
      <c r="C84" s="194">
        <f>C81-C82</f>
        <v>0</v>
      </c>
      <c r="D84" s="455"/>
      <c r="E84" s="456"/>
      <c r="F84" s="308"/>
      <c r="G84" s="249"/>
      <c r="H84" s="250"/>
      <c r="I84" s="110" t="e">
        <f>SUM(I81:I83)</f>
        <v>#REF!</v>
      </c>
      <c r="J84" s="251"/>
      <c r="K84" s="113" t="e">
        <f>K81-K82</f>
        <v>#REF!</v>
      </c>
    </row>
    <row r="85" spans="1:11" ht="12.75">
      <c r="A85" s="58"/>
      <c r="B85" s="59"/>
      <c r="C85" s="196"/>
      <c r="D85" s="453"/>
      <c r="E85" s="454"/>
      <c r="F85" s="304"/>
      <c r="G85" s="186"/>
      <c r="H85" s="48"/>
      <c r="I85" s="83"/>
      <c r="J85" s="84"/>
      <c r="K85" s="85"/>
    </row>
    <row r="86" spans="1:11" ht="12.75">
      <c r="A86" s="54" t="s">
        <v>77</v>
      </c>
      <c r="B86" s="69"/>
      <c r="C86" s="414"/>
      <c r="D86" s="453"/>
      <c r="E86" s="454"/>
      <c r="F86" s="306"/>
      <c r="G86" s="186"/>
      <c r="H86" s="48"/>
      <c r="I86" s="50"/>
      <c r="J86" s="153"/>
      <c r="K86" s="91"/>
    </row>
    <row r="87" spans="1:11" ht="12.75">
      <c r="A87" s="54"/>
      <c r="B87" s="69"/>
      <c r="C87" s="196"/>
      <c r="D87" s="453"/>
      <c r="E87" s="454"/>
      <c r="F87" s="306"/>
      <c r="G87" s="186"/>
      <c r="H87" s="48"/>
      <c r="I87" s="252"/>
      <c r="J87" s="84"/>
      <c r="K87" s="92"/>
    </row>
    <row r="88" spans="1:11" ht="12.75">
      <c r="A88" s="58" t="s">
        <v>163</v>
      </c>
      <c r="B88" s="59"/>
      <c r="C88" s="192">
        <f>IF(C15=0,TAXRATES!F10,IF($C$48&gt;TAXRATES!$E$9,TAXRATES!$F$10,IF(AND($C$48&gt;TAXRATES!$D$9,$C$48&lt;=TAXRATES!E9),TAXRATES!$E$10,TAXRATES!$D$10)))</f>
        <v>0.1862</v>
      </c>
      <c r="D88" s="453"/>
      <c r="E88" s="454"/>
      <c r="F88" s="304"/>
      <c r="G88" s="186"/>
      <c r="H88" s="48"/>
      <c r="I88" s="252"/>
      <c r="J88" s="84"/>
      <c r="K88" s="92"/>
    </row>
    <row r="89" spans="1:11" ht="12.75">
      <c r="A89" s="52"/>
      <c r="B89" s="65"/>
      <c r="C89" s="196"/>
      <c r="D89" s="453"/>
      <c r="E89" s="454"/>
      <c r="F89" s="306"/>
      <c r="G89" s="186"/>
      <c r="H89" s="48"/>
      <c r="I89" s="252"/>
      <c r="J89" s="84"/>
      <c r="K89" s="92"/>
    </row>
    <row r="90" spans="1:11" ht="12.75">
      <c r="A90" s="64" t="s">
        <v>115</v>
      </c>
      <c r="B90" s="63">
        <v>22</v>
      </c>
      <c r="C90" s="193">
        <f>C58/(1-C88)</f>
        <v>40365.54785458652</v>
      </c>
      <c r="D90" s="453"/>
      <c r="E90" s="454"/>
      <c r="F90" s="306"/>
      <c r="G90" s="227"/>
      <c r="H90" s="65"/>
      <c r="I90" s="83"/>
      <c r="J90" s="84"/>
      <c r="K90" s="85"/>
    </row>
    <row r="91" spans="1:11" ht="12.75">
      <c r="A91" s="64" t="s">
        <v>28</v>
      </c>
      <c r="B91" s="63">
        <v>23</v>
      </c>
      <c r="C91" s="193">
        <f>C84/(1-C88)</f>
        <v>0</v>
      </c>
      <c r="D91" s="453"/>
      <c r="E91" s="454"/>
      <c r="F91" s="306"/>
      <c r="G91" s="227"/>
      <c r="H91" s="65"/>
      <c r="I91" s="83"/>
      <c r="J91" s="84"/>
      <c r="K91" s="85"/>
    </row>
    <row r="92" spans="1:11" ht="12.75">
      <c r="A92" s="64" t="s">
        <v>6</v>
      </c>
      <c r="B92" s="63">
        <v>24</v>
      </c>
      <c r="C92" s="193">
        <f>C72</f>
        <v>0</v>
      </c>
      <c r="D92" s="453"/>
      <c r="E92" s="454"/>
      <c r="F92" s="306"/>
      <c r="G92" s="227"/>
      <c r="H92" s="65"/>
      <c r="I92" s="83"/>
      <c r="J92" s="84"/>
      <c r="K92" s="85"/>
    </row>
    <row r="93" spans="1:11" ht="12.75">
      <c r="A93" s="64"/>
      <c r="B93" s="63"/>
      <c r="C93" s="200"/>
      <c r="D93" s="453"/>
      <c r="E93" s="454"/>
      <c r="F93" s="306"/>
      <c r="G93" s="186"/>
      <c r="H93" s="48"/>
      <c r="I93" s="83"/>
      <c r="J93" s="84"/>
      <c r="K93" s="85"/>
    </row>
    <row r="94" spans="1:11" ht="13.5" thickBot="1">
      <c r="A94" s="64"/>
      <c r="B94" s="63"/>
      <c r="C94" s="200"/>
      <c r="D94" s="453"/>
      <c r="E94" s="454"/>
      <c r="F94" s="306"/>
      <c r="G94" s="186"/>
      <c r="H94" s="48"/>
      <c r="I94" s="83"/>
      <c r="J94" s="84"/>
      <c r="K94" s="85"/>
    </row>
    <row r="95" spans="1:11" s="239" customFormat="1" ht="26.25" thickBot="1">
      <c r="A95" s="411" t="s">
        <v>183</v>
      </c>
      <c r="B95" s="412">
        <v>25</v>
      </c>
      <c r="C95" s="413">
        <f>SUM(C90:C93)</f>
        <v>40365.54785458652</v>
      </c>
      <c r="D95" s="455"/>
      <c r="E95" s="456"/>
      <c r="F95" s="308"/>
      <c r="G95" s="249"/>
      <c r="H95" s="250"/>
      <c r="I95" s="136"/>
      <c r="J95" s="253"/>
      <c r="K95" s="137"/>
    </row>
    <row r="96" spans="1:11" ht="12.75" hidden="1">
      <c r="A96" s="58"/>
      <c r="B96" s="59"/>
      <c r="C96" s="70"/>
      <c r="D96" s="309"/>
      <c r="E96" s="310"/>
      <c r="F96" s="310"/>
      <c r="G96" s="254"/>
      <c r="H96" s="48"/>
      <c r="I96" s="83"/>
      <c r="J96" s="84"/>
      <c r="K96" s="85"/>
    </row>
    <row r="97" spans="1:11" ht="13.5" hidden="1" thickBot="1">
      <c r="A97" s="58"/>
      <c r="B97" s="59"/>
      <c r="C97" s="70"/>
      <c r="D97" s="311"/>
      <c r="E97" s="310"/>
      <c r="F97" s="310"/>
      <c r="G97" s="255"/>
      <c r="H97" s="256"/>
      <c r="I97" s="83"/>
      <c r="J97" s="84"/>
      <c r="K97" s="85"/>
    </row>
    <row r="98" spans="1:11" ht="13.5" hidden="1" thickTop="1">
      <c r="A98" s="80"/>
      <c r="B98" s="72"/>
      <c r="C98" s="257"/>
      <c r="D98" s="312"/>
      <c r="G98" s="68"/>
      <c r="H98" s="65"/>
      <c r="I98" s="258"/>
      <c r="J98" s="259"/>
      <c r="K98" s="93"/>
    </row>
    <row r="99" spans="1:11" ht="12.75" hidden="1">
      <c r="A99" s="60" t="s">
        <v>30</v>
      </c>
      <c r="B99" s="50"/>
      <c r="C99" s="70"/>
      <c r="D99" s="312"/>
      <c r="G99" s="68"/>
      <c r="H99" s="65"/>
      <c r="I99" s="260"/>
      <c r="J99" s="153"/>
      <c r="K99" s="94"/>
    </row>
    <row r="100" spans="1:11" ht="15" hidden="1">
      <c r="A100" s="73" t="s">
        <v>122</v>
      </c>
      <c r="B100" s="50"/>
      <c r="C100" s="70"/>
      <c r="D100" s="312"/>
      <c r="G100" s="68"/>
      <c r="H100" s="65"/>
      <c r="I100" s="261" t="s">
        <v>126</v>
      </c>
      <c r="J100" s="262"/>
      <c r="K100" s="94"/>
    </row>
    <row r="101" spans="1:11" ht="12.75" hidden="1">
      <c r="A101" s="64"/>
      <c r="B101" s="50"/>
      <c r="C101" s="70"/>
      <c r="D101" s="312"/>
      <c r="G101" s="68"/>
      <c r="H101" s="65"/>
      <c r="I101" s="260"/>
      <c r="J101" s="262"/>
      <c r="K101" s="94"/>
    </row>
    <row r="102" spans="1:11" ht="12.75" hidden="1">
      <c r="A102" s="64" t="s">
        <v>36</v>
      </c>
      <c r="B102" s="63">
        <v>3</v>
      </c>
      <c r="C102" s="70"/>
      <c r="D102" s="312"/>
      <c r="G102" s="68"/>
      <c r="H102" s="65"/>
      <c r="I102" s="125" t="e">
        <f>I21</f>
        <v>#REF!</v>
      </c>
      <c r="J102" s="262"/>
      <c r="K102" s="95"/>
    </row>
    <row r="103" spans="1:11" ht="12.75" hidden="1">
      <c r="A103" s="64" t="s">
        <v>1</v>
      </c>
      <c r="B103" s="63">
        <v>4</v>
      </c>
      <c r="C103" s="70"/>
      <c r="D103" s="312"/>
      <c r="G103" s="68"/>
      <c r="H103" s="65"/>
      <c r="I103" s="125" t="e">
        <f>I22</f>
        <v>#REF!</v>
      </c>
      <c r="J103" s="262"/>
      <c r="K103" s="95"/>
    </row>
    <row r="104" spans="1:11" ht="12.75" hidden="1">
      <c r="A104" s="64" t="s">
        <v>65</v>
      </c>
      <c r="B104" s="63">
        <v>4</v>
      </c>
      <c r="C104" s="70"/>
      <c r="D104" s="312"/>
      <c r="G104" s="68"/>
      <c r="H104" s="65"/>
      <c r="I104" s="125" t="e">
        <f>I23</f>
        <v>#REF!</v>
      </c>
      <c r="J104" s="262"/>
      <c r="K104" s="95"/>
    </row>
    <row r="105" spans="1:11" ht="12.75" hidden="1">
      <c r="A105" s="64" t="s">
        <v>33</v>
      </c>
      <c r="B105" s="63">
        <v>5</v>
      </c>
      <c r="C105" s="70"/>
      <c r="D105" s="312"/>
      <c r="G105" s="68"/>
      <c r="H105" s="65"/>
      <c r="I105" s="125" t="e">
        <f>I24</f>
        <v>#REF!</v>
      </c>
      <c r="J105" s="262"/>
      <c r="K105" s="95"/>
    </row>
    <row r="106" spans="1:11" ht="12.75" hidden="1">
      <c r="A106" s="64" t="s">
        <v>81</v>
      </c>
      <c r="B106" s="63">
        <v>6</v>
      </c>
      <c r="C106" s="70"/>
      <c r="D106" s="312"/>
      <c r="G106" s="68"/>
      <c r="H106" s="65"/>
      <c r="I106" s="125" t="e">
        <f>I26</f>
        <v>#REF!</v>
      </c>
      <c r="J106" s="262"/>
      <c r="K106" s="95"/>
    </row>
    <row r="107" spans="1:11" ht="12.75" hidden="1">
      <c r="A107" s="64" t="s">
        <v>82</v>
      </c>
      <c r="B107" s="63">
        <v>6</v>
      </c>
      <c r="C107" s="70"/>
      <c r="D107" s="312"/>
      <c r="G107" s="68"/>
      <c r="H107" s="65"/>
      <c r="I107" s="125" t="e">
        <f>I28</f>
        <v>#REF!</v>
      </c>
      <c r="J107" s="262"/>
      <c r="K107" s="95"/>
    </row>
    <row r="108" spans="1:11" ht="12.75" hidden="1">
      <c r="A108" s="64"/>
      <c r="B108" s="63"/>
      <c r="C108" s="70"/>
      <c r="D108" s="312"/>
      <c r="G108" s="68"/>
      <c r="H108" s="65"/>
      <c r="I108" s="7"/>
      <c r="J108" s="262"/>
      <c r="K108" s="95"/>
    </row>
    <row r="109" spans="1:11" ht="12.75" hidden="1">
      <c r="A109" s="64" t="s">
        <v>37</v>
      </c>
      <c r="B109" s="63">
        <v>8</v>
      </c>
      <c r="C109" s="70"/>
      <c r="D109" s="312"/>
      <c r="G109" s="68"/>
      <c r="H109" s="65"/>
      <c r="I109" s="126" t="e">
        <f>I33</f>
        <v>#REF!</v>
      </c>
      <c r="J109" s="262"/>
      <c r="K109" s="95"/>
    </row>
    <row r="110" spans="1:11" ht="12.75" hidden="1">
      <c r="A110" s="64" t="s">
        <v>34</v>
      </c>
      <c r="B110" s="63">
        <v>9</v>
      </c>
      <c r="C110" s="70"/>
      <c r="D110" s="312"/>
      <c r="G110" s="68"/>
      <c r="H110" s="65"/>
      <c r="I110" s="125" t="e">
        <f>I34</f>
        <v>#REF!</v>
      </c>
      <c r="J110" s="262"/>
      <c r="K110" s="95"/>
    </row>
    <row r="111" spans="1:11" ht="12.75" hidden="1">
      <c r="A111" s="64" t="s">
        <v>33</v>
      </c>
      <c r="B111" s="63">
        <v>10</v>
      </c>
      <c r="C111" s="70"/>
      <c r="D111" s="312"/>
      <c r="G111" s="68"/>
      <c r="H111" s="65"/>
      <c r="I111" s="125" t="e">
        <f>I35</f>
        <v>#REF!</v>
      </c>
      <c r="J111" s="262"/>
      <c r="K111" s="95"/>
    </row>
    <row r="112" spans="1:11" ht="12.75" hidden="1">
      <c r="A112" s="56" t="s">
        <v>137</v>
      </c>
      <c r="B112" s="63">
        <v>11</v>
      </c>
      <c r="C112" s="70"/>
      <c r="D112" s="312"/>
      <c r="G112" s="68"/>
      <c r="H112" s="65"/>
      <c r="I112" s="125" t="e">
        <f>I206</f>
        <v>#REF!</v>
      </c>
      <c r="J112" s="263"/>
      <c r="K112" s="95"/>
    </row>
    <row r="113" spans="1:11" ht="12.75" hidden="1">
      <c r="A113" s="56" t="s">
        <v>4</v>
      </c>
      <c r="B113" s="59">
        <v>4</v>
      </c>
      <c r="C113" s="70"/>
      <c r="D113" s="312"/>
      <c r="G113" s="68"/>
      <c r="H113" s="65"/>
      <c r="I113" s="125" t="e">
        <f>I37</f>
        <v>#REF!</v>
      </c>
      <c r="J113" s="262"/>
      <c r="K113" s="95"/>
    </row>
    <row r="114" spans="1:11" ht="12.75" hidden="1">
      <c r="A114" s="56" t="s">
        <v>66</v>
      </c>
      <c r="B114" s="59">
        <v>4</v>
      </c>
      <c r="C114" s="70"/>
      <c r="D114" s="312"/>
      <c r="G114" s="68"/>
      <c r="H114" s="65"/>
      <c r="I114" s="125" t="e">
        <f>I38</f>
        <v>#REF!</v>
      </c>
      <c r="J114" s="262"/>
      <c r="K114" s="95"/>
    </row>
    <row r="115" spans="1:11" ht="12.75" hidden="1">
      <c r="A115" s="56" t="s">
        <v>2</v>
      </c>
      <c r="B115" s="59">
        <v>3</v>
      </c>
      <c r="C115" s="70"/>
      <c r="D115" s="312"/>
      <c r="G115" s="68"/>
      <c r="H115" s="65"/>
      <c r="I115" s="125" t="e">
        <f>I39</f>
        <v>#REF!</v>
      </c>
      <c r="J115" s="262"/>
      <c r="K115" s="95"/>
    </row>
    <row r="116" spans="1:11" ht="12.75" hidden="1">
      <c r="A116" s="56" t="s">
        <v>3</v>
      </c>
      <c r="B116" s="59">
        <v>3</v>
      </c>
      <c r="C116" s="70"/>
      <c r="D116" s="312"/>
      <c r="G116" s="68"/>
      <c r="H116" s="65"/>
      <c r="I116" s="125" t="e">
        <f>I40</f>
        <v>#REF!</v>
      </c>
      <c r="J116" s="262"/>
      <c r="K116" s="95"/>
    </row>
    <row r="117" spans="1:11" ht="12.75" hidden="1">
      <c r="A117" s="64" t="s">
        <v>83</v>
      </c>
      <c r="B117" s="63">
        <v>12</v>
      </c>
      <c r="C117" s="70"/>
      <c r="D117" s="312"/>
      <c r="G117" s="68"/>
      <c r="H117" s="65"/>
      <c r="I117" s="125" t="e">
        <f>I43</f>
        <v>#REF!</v>
      </c>
      <c r="J117" s="262"/>
      <c r="K117" s="95"/>
    </row>
    <row r="118" spans="1:11" ht="12.75" hidden="1">
      <c r="A118" s="64" t="s">
        <v>84</v>
      </c>
      <c r="B118" s="63">
        <v>12</v>
      </c>
      <c r="C118" s="70"/>
      <c r="D118" s="312"/>
      <c r="G118" s="68"/>
      <c r="H118" s="65"/>
      <c r="I118" s="125" t="e">
        <f>I45</f>
        <v>#REF!</v>
      </c>
      <c r="J118" s="262"/>
      <c r="K118" s="95"/>
    </row>
    <row r="119" spans="1:11" ht="12.75" hidden="1">
      <c r="A119" s="64"/>
      <c r="B119" s="63"/>
      <c r="C119" s="70"/>
      <c r="D119" s="312"/>
      <c r="G119" s="68"/>
      <c r="H119" s="65"/>
      <c r="I119" s="127"/>
      <c r="J119" s="262"/>
      <c r="K119" s="95"/>
    </row>
    <row r="120" spans="1:11" ht="12.75" hidden="1">
      <c r="A120" s="58" t="s">
        <v>92</v>
      </c>
      <c r="B120" s="63">
        <v>26</v>
      </c>
      <c r="C120" s="70"/>
      <c r="D120" s="312"/>
      <c r="G120" s="264"/>
      <c r="H120" s="265" t="s">
        <v>88</v>
      </c>
      <c r="I120" s="128" t="e">
        <f>SUM(I102:I107)-SUM(I109:I118)</f>
        <v>#REF!</v>
      </c>
      <c r="J120" s="262"/>
      <c r="K120" s="95"/>
    </row>
    <row r="121" spans="1:11" ht="12.75" hidden="1">
      <c r="A121" s="52"/>
      <c r="B121" s="63"/>
      <c r="C121" s="70"/>
      <c r="D121" s="312"/>
      <c r="G121" s="68"/>
      <c r="H121" s="65"/>
      <c r="I121" s="70"/>
      <c r="J121" s="262"/>
      <c r="K121" s="95" t="s">
        <v>67</v>
      </c>
    </row>
    <row r="122" spans="1:11" ht="12.75" hidden="1">
      <c r="A122" s="64" t="s">
        <v>121</v>
      </c>
      <c r="B122" s="63"/>
      <c r="C122" s="70"/>
      <c r="D122" s="312"/>
      <c r="G122" s="68"/>
      <c r="H122" s="65" t="s">
        <v>100</v>
      </c>
      <c r="I122" s="99" t="e">
        <f>IF(I120&gt;0,IF((I120+C48)&gt;TAXRATES!E9,TAXRATES!F10-1.12%,IF((I120+C48)&gt;TAXRATES!D9,TAXRATES!E10-1.12%,TAXRATES!D10-1.12%)),TAXCALC!C51-1.12%)</f>
        <v>#REF!</v>
      </c>
      <c r="J122" s="266"/>
      <c r="K122" s="95" t="s">
        <v>67</v>
      </c>
    </row>
    <row r="123" spans="1:11" ht="12.75" hidden="1">
      <c r="A123" s="64"/>
      <c r="B123" s="63"/>
      <c r="C123" s="70"/>
      <c r="D123" s="312"/>
      <c r="G123" s="68"/>
      <c r="H123" s="65"/>
      <c r="I123" s="70"/>
      <c r="J123" s="262"/>
      <c r="K123" s="95" t="s">
        <v>67</v>
      </c>
    </row>
    <row r="124" spans="1:11" ht="12.75" hidden="1">
      <c r="A124" s="64" t="s">
        <v>120</v>
      </c>
      <c r="B124" s="63"/>
      <c r="C124" s="70"/>
      <c r="D124" s="312"/>
      <c r="G124" s="68"/>
      <c r="H124" s="65" t="s">
        <v>88</v>
      </c>
      <c r="I124" s="128" t="e">
        <f>I120*I122</f>
        <v>#REF!</v>
      </c>
      <c r="J124" s="262"/>
      <c r="K124" s="95"/>
    </row>
    <row r="125" spans="1:11" ht="12.75" hidden="1">
      <c r="A125" s="64"/>
      <c r="B125" s="63"/>
      <c r="C125" s="70"/>
      <c r="D125" s="312"/>
      <c r="G125" s="68"/>
      <c r="H125" s="65"/>
      <c r="I125" s="127"/>
      <c r="J125" s="262"/>
      <c r="K125" s="95"/>
    </row>
    <row r="126" spans="1:11" ht="12.75" hidden="1">
      <c r="A126" s="64" t="s">
        <v>75</v>
      </c>
      <c r="B126" s="63">
        <v>14</v>
      </c>
      <c r="C126" s="70"/>
      <c r="D126" s="312"/>
      <c r="G126" s="68"/>
      <c r="H126" s="65"/>
      <c r="I126" s="128" t="e">
        <f>I56</f>
        <v>#REF!</v>
      </c>
      <c r="J126" s="262"/>
      <c r="K126" s="95"/>
    </row>
    <row r="127" spans="1:11" ht="12.75" hidden="1">
      <c r="A127" s="64"/>
      <c r="B127" s="63"/>
      <c r="C127" s="70"/>
      <c r="D127" s="312"/>
      <c r="G127" s="68"/>
      <c r="H127" s="65"/>
      <c r="I127" s="127"/>
      <c r="J127" s="262"/>
      <c r="K127" s="95"/>
    </row>
    <row r="128" spans="1:11" ht="12.75" hidden="1">
      <c r="A128" s="64" t="s">
        <v>76</v>
      </c>
      <c r="B128" s="63"/>
      <c r="C128" s="70"/>
      <c r="D128" s="312"/>
      <c r="G128" s="68"/>
      <c r="H128" s="65"/>
      <c r="I128" s="128" t="e">
        <f>I124-I126</f>
        <v>#REF!</v>
      </c>
      <c r="J128" s="262"/>
      <c r="K128" s="95"/>
    </row>
    <row r="129" spans="1:11" ht="12.75" hidden="1">
      <c r="A129" s="74"/>
      <c r="B129" s="63"/>
      <c r="C129" s="70"/>
      <c r="D129" s="312"/>
      <c r="G129" s="68"/>
      <c r="H129" s="65"/>
      <c r="I129" s="70"/>
      <c r="J129" s="262"/>
      <c r="K129" s="95"/>
    </row>
    <row r="130" spans="1:11" ht="12.75" hidden="1">
      <c r="A130" s="58" t="s">
        <v>89</v>
      </c>
      <c r="B130" s="63"/>
      <c r="C130" s="70"/>
      <c r="D130" s="312"/>
      <c r="G130" s="68"/>
      <c r="H130" s="65"/>
      <c r="I130" s="99" t="e">
        <f>IF(I120&gt;0,IF((I120+C48)&gt;TAXRATES!E9,TAXRATES!F10-1.12%,IF((I120+C48)&gt;TAXRATES!D9,TAXRATES!E10-1.12%,TAXRATES!D10-1.12%)),TAXCALC!C51-1.12%)</f>
        <v>#REF!</v>
      </c>
      <c r="J130" s="262"/>
      <c r="K130" s="95"/>
    </row>
    <row r="131" spans="1:11" ht="12.75" hidden="1">
      <c r="A131" s="52"/>
      <c r="B131" s="63"/>
      <c r="C131" s="70"/>
      <c r="D131" s="312"/>
      <c r="G131" s="68"/>
      <c r="H131" s="65"/>
      <c r="I131" s="70"/>
      <c r="J131" s="262"/>
      <c r="K131" s="95"/>
    </row>
    <row r="132" spans="1:11" ht="12.75" hidden="1">
      <c r="A132" s="75" t="s">
        <v>127</v>
      </c>
      <c r="B132" s="76"/>
      <c r="C132" s="70"/>
      <c r="D132" s="312"/>
      <c r="G132" s="68"/>
      <c r="H132" s="65"/>
      <c r="I132" s="128" t="e">
        <f>I128/(1-I130)</f>
        <v>#REF!</v>
      </c>
      <c r="J132" s="262"/>
      <c r="K132" s="95"/>
    </row>
    <row r="133" spans="1:11" ht="12.75" hidden="1">
      <c r="A133" s="75"/>
      <c r="B133" s="76"/>
      <c r="C133" s="70"/>
      <c r="D133" s="312"/>
      <c r="G133" s="68"/>
      <c r="H133" s="65"/>
      <c r="I133" s="45"/>
      <c r="J133" s="262"/>
      <c r="K133" s="95"/>
    </row>
    <row r="134" spans="1:11" ht="15" hidden="1">
      <c r="A134" s="77" t="s">
        <v>123</v>
      </c>
      <c r="B134" s="76"/>
      <c r="C134" s="70"/>
      <c r="D134" s="312"/>
      <c r="G134" s="68"/>
      <c r="H134" s="65"/>
      <c r="I134" s="45"/>
      <c r="J134" s="262"/>
      <c r="K134" s="95"/>
    </row>
    <row r="135" spans="1:11" ht="12.75" hidden="1">
      <c r="A135" s="78"/>
      <c r="B135" s="76"/>
      <c r="C135" s="70"/>
      <c r="D135" s="312"/>
      <c r="G135" s="68"/>
      <c r="H135" s="65"/>
      <c r="I135" s="45"/>
      <c r="J135" s="262"/>
      <c r="K135" s="95"/>
    </row>
    <row r="136" spans="1:11" ht="25.5" hidden="1">
      <c r="A136" s="79" t="s">
        <v>106</v>
      </c>
      <c r="B136" s="76"/>
      <c r="C136" s="70"/>
      <c r="D136" s="312"/>
      <c r="G136" s="267"/>
      <c r="H136" s="268" t="s">
        <v>88</v>
      </c>
      <c r="I136" s="129">
        <f>C48</f>
        <v>176420.42343750002</v>
      </c>
      <c r="J136" s="262"/>
      <c r="K136" s="95"/>
    </row>
    <row r="137" spans="1:11" ht="12.75" hidden="1">
      <c r="A137" s="79"/>
      <c r="B137" s="76"/>
      <c r="C137" s="70"/>
      <c r="D137" s="312"/>
      <c r="G137" s="269"/>
      <c r="H137" s="270"/>
      <c r="I137" s="100"/>
      <c r="J137" s="262"/>
      <c r="K137" s="95"/>
    </row>
    <row r="138" spans="1:11" ht="12.75" hidden="1">
      <c r="A138" s="79" t="s">
        <v>108</v>
      </c>
      <c r="B138" s="76"/>
      <c r="C138" s="70"/>
      <c r="D138" s="312"/>
      <c r="G138" s="269"/>
      <c r="H138" s="270" t="s">
        <v>100</v>
      </c>
      <c r="I138" s="99" t="e">
        <f>IF(I120&gt;0,IF((I120+C48)&gt;TAXRATES!E9,TAXRATES!F10,IF((I120+C48)&gt;TAXRATES!D9,TAXRATES!E10,TAXRATES!D10)),TAXCALC!C51)</f>
        <v>#REF!</v>
      </c>
      <c r="J138" s="271" t="s">
        <v>67</v>
      </c>
      <c r="K138" s="95"/>
    </row>
    <row r="139" spans="1:11" ht="12.75" hidden="1">
      <c r="A139" s="79"/>
      <c r="B139" s="76"/>
      <c r="C139" s="70"/>
      <c r="D139" s="312"/>
      <c r="G139" s="269"/>
      <c r="H139" s="270"/>
      <c r="I139" s="98"/>
      <c r="J139" s="262"/>
      <c r="K139" s="95"/>
    </row>
    <row r="140" spans="1:11" ht="12.75" hidden="1">
      <c r="A140" s="79" t="s">
        <v>98</v>
      </c>
      <c r="B140" s="76"/>
      <c r="C140" s="70"/>
      <c r="D140" s="312"/>
      <c r="G140" s="267"/>
      <c r="H140" s="268" t="s">
        <v>88</v>
      </c>
      <c r="I140" s="130" t="e">
        <f>IF(I136&gt;0,I136*I138,0)</f>
        <v>#REF!</v>
      </c>
      <c r="J140" s="262"/>
      <c r="K140" s="95"/>
    </row>
    <row r="141" spans="1:11" ht="12.75" hidden="1">
      <c r="A141" s="79"/>
      <c r="B141" s="76"/>
      <c r="C141" s="70"/>
      <c r="D141" s="312"/>
      <c r="G141" s="269"/>
      <c r="H141" s="270"/>
      <c r="I141" s="131"/>
      <c r="J141" s="262"/>
      <c r="K141" s="95"/>
    </row>
    <row r="142" spans="1:11" ht="12.75" hidden="1">
      <c r="A142" s="79" t="s">
        <v>109</v>
      </c>
      <c r="B142" s="76"/>
      <c r="C142" s="70"/>
      <c r="D142" s="312"/>
      <c r="G142" s="267"/>
      <c r="H142" s="268" t="s">
        <v>87</v>
      </c>
      <c r="I142" s="129">
        <v>0</v>
      </c>
      <c r="J142" s="262"/>
      <c r="K142" s="95"/>
    </row>
    <row r="143" spans="1:11" ht="12.75" hidden="1">
      <c r="A143" s="79"/>
      <c r="B143" s="76"/>
      <c r="C143" s="70"/>
      <c r="D143" s="312"/>
      <c r="G143" s="269"/>
      <c r="H143" s="270"/>
      <c r="I143" s="131"/>
      <c r="J143" s="262"/>
      <c r="K143" s="95"/>
    </row>
    <row r="144" spans="1:11" ht="12.75" hidden="1">
      <c r="A144" s="79" t="s">
        <v>99</v>
      </c>
      <c r="B144" s="76"/>
      <c r="C144" s="70"/>
      <c r="D144" s="312"/>
      <c r="G144" s="269"/>
      <c r="H144" s="270" t="s">
        <v>88</v>
      </c>
      <c r="I144" s="129" t="e">
        <f>I140-I142</f>
        <v>#REF!</v>
      </c>
      <c r="J144" s="262"/>
      <c r="K144" s="95"/>
    </row>
    <row r="145" spans="1:11" ht="12.75" hidden="1">
      <c r="A145" s="79"/>
      <c r="B145" s="76"/>
      <c r="C145" s="70"/>
      <c r="D145" s="312"/>
      <c r="G145" s="269"/>
      <c r="H145" s="270"/>
      <c r="I145" s="5"/>
      <c r="J145" s="262"/>
      <c r="K145" s="95"/>
    </row>
    <row r="146" spans="1:11" ht="25.5" hidden="1">
      <c r="A146" s="79" t="s">
        <v>110</v>
      </c>
      <c r="B146" s="76"/>
      <c r="C146" s="70"/>
      <c r="D146" s="312"/>
      <c r="G146" s="267"/>
      <c r="H146" s="268" t="s">
        <v>87</v>
      </c>
      <c r="I146" s="129">
        <f>C58</f>
        <v>32849.482844062506</v>
      </c>
      <c r="J146" s="262"/>
      <c r="K146" s="95"/>
    </row>
    <row r="147" spans="1:11" ht="12.75" hidden="1">
      <c r="A147" s="79"/>
      <c r="B147" s="76"/>
      <c r="C147" s="70"/>
      <c r="D147" s="312"/>
      <c r="G147" s="269"/>
      <c r="H147" s="270"/>
      <c r="I147" s="131"/>
      <c r="J147" s="262"/>
      <c r="K147" s="95"/>
    </row>
    <row r="148" spans="1:11" ht="12.75" hidden="1">
      <c r="A148" s="79" t="s">
        <v>101</v>
      </c>
      <c r="B148" s="76"/>
      <c r="C148" s="70"/>
      <c r="D148" s="312"/>
      <c r="G148" s="267"/>
      <c r="H148" s="268" t="s">
        <v>88</v>
      </c>
      <c r="I148" s="129" t="e">
        <f>I144-I146</f>
        <v>#REF!</v>
      </c>
      <c r="J148" s="262"/>
      <c r="K148" s="95"/>
    </row>
    <row r="149" spans="1:11" ht="12.75" hidden="1">
      <c r="A149" s="79"/>
      <c r="B149" s="76"/>
      <c r="C149" s="70"/>
      <c r="D149" s="312"/>
      <c r="G149" s="269"/>
      <c r="H149" s="270"/>
      <c r="I149" s="132"/>
      <c r="J149" s="262"/>
      <c r="K149" s="95"/>
    </row>
    <row r="150" spans="1:11" ht="12.75" hidden="1">
      <c r="A150" s="151" t="s">
        <v>6</v>
      </c>
      <c r="B150" s="76"/>
      <c r="C150" s="70"/>
      <c r="D150" s="312"/>
      <c r="G150" s="269"/>
      <c r="H150" s="270"/>
      <c r="I150" s="129"/>
      <c r="J150" s="262"/>
      <c r="K150" s="95"/>
    </row>
    <row r="151" spans="1:11" ht="12.75" hidden="1">
      <c r="A151" s="79" t="s">
        <v>5</v>
      </c>
      <c r="B151" s="76"/>
      <c r="C151" s="70"/>
      <c r="D151" s="312"/>
      <c r="G151" s="269"/>
      <c r="H151" s="270" t="s">
        <v>88</v>
      </c>
      <c r="I151" s="129">
        <f>C66</f>
        <v>2647326.25</v>
      </c>
      <c r="J151" s="262"/>
      <c r="K151" s="95"/>
    </row>
    <row r="152" spans="1:11" ht="12.75" hidden="1">
      <c r="A152" s="79" t="s">
        <v>102</v>
      </c>
      <c r="B152" s="76"/>
      <c r="C152" s="70"/>
      <c r="D152" s="312"/>
      <c r="G152" s="267"/>
      <c r="H152" s="268" t="s">
        <v>87</v>
      </c>
      <c r="I152" s="133">
        <f>C61*TAXRATES!D14</f>
        <v>7500000</v>
      </c>
      <c r="J152" s="262"/>
      <c r="K152" s="95"/>
    </row>
    <row r="153" spans="1:11" ht="12.75" hidden="1">
      <c r="A153" s="79" t="s">
        <v>103</v>
      </c>
      <c r="B153" s="76"/>
      <c r="C153" s="70"/>
      <c r="D153" s="312"/>
      <c r="G153" s="267"/>
      <c r="H153" s="268" t="s">
        <v>88</v>
      </c>
      <c r="I153" s="129">
        <f>I151-I152</f>
        <v>-4852673.75</v>
      </c>
      <c r="J153" s="262"/>
      <c r="K153" s="95"/>
    </row>
    <row r="154" spans="1:11" ht="12.75" hidden="1">
      <c r="A154" s="79"/>
      <c r="B154" s="76"/>
      <c r="C154" s="70"/>
      <c r="D154" s="312"/>
      <c r="G154" s="269"/>
      <c r="H154" s="270"/>
      <c r="I154" s="98"/>
      <c r="J154" s="262"/>
      <c r="K154" s="95"/>
    </row>
    <row r="155" spans="1:11" ht="12.75" hidden="1">
      <c r="A155" s="79" t="s">
        <v>104</v>
      </c>
      <c r="B155" s="76"/>
      <c r="C155" s="70"/>
      <c r="D155" s="312"/>
      <c r="G155" s="269"/>
      <c r="H155" s="270" t="s">
        <v>100</v>
      </c>
      <c r="I155" s="6">
        <f>TAXRATES!D11</f>
        <v>0.003</v>
      </c>
      <c r="J155" s="262"/>
      <c r="K155" s="95"/>
    </row>
    <row r="156" spans="1:11" ht="12.75" hidden="1">
      <c r="A156" s="79"/>
      <c r="B156" s="76"/>
      <c r="C156" s="70"/>
      <c r="D156" s="312"/>
      <c r="G156" s="269"/>
      <c r="H156" s="270"/>
      <c r="I156" s="98"/>
      <c r="J156" s="262"/>
      <c r="K156" s="95"/>
    </row>
    <row r="157" spans="1:11" ht="12.75" hidden="1">
      <c r="A157" s="151" t="s">
        <v>105</v>
      </c>
      <c r="B157" s="76"/>
      <c r="C157" s="70"/>
      <c r="D157" s="312"/>
      <c r="G157" s="269"/>
      <c r="H157" s="270" t="s">
        <v>88</v>
      </c>
      <c r="I157" s="129">
        <f>IF(I153&gt;0,I153*I155,0)</f>
        <v>0</v>
      </c>
      <c r="J157" s="262"/>
      <c r="K157" s="95"/>
    </row>
    <row r="158" spans="1:11" ht="25.5" hidden="1">
      <c r="A158" s="79" t="s">
        <v>116</v>
      </c>
      <c r="B158" s="76"/>
      <c r="C158" s="70"/>
      <c r="D158" s="312"/>
      <c r="G158" s="267"/>
      <c r="H158" s="268" t="s">
        <v>87</v>
      </c>
      <c r="I158" s="133">
        <f>C72</f>
        <v>0</v>
      </c>
      <c r="J158" s="262"/>
      <c r="K158" s="95"/>
    </row>
    <row r="159" spans="1:11" ht="12.75" customHeight="1" hidden="1">
      <c r="A159" s="272" t="s">
        <v>118</v>
      </c>
      <c r="B159" s="76"/>
      <c r="C159" s="70"/>
      <c r="D159" s="312"/>
      <c r="G159" s="267"/>
      <c r="H159" s="268" t="s">
        <v>88</v>
      </c>
      <c r="I159" s="129">
        <f>I157-I158</f>
        <v>0</v>
      </c>
      <c r="J159" s="262"/>
      <c r="K159" s="95"/>
    </row>
    <row r="160" spans="1:11" ht="12.75" hidden="1">
      <c r="A160" s="79"/>
      <c r="B160" s="76"/>
      <c r="C160" s="70"/>
      <c r="D160" s="312"/>
      <c r="G160" s="269"/>
      <c r="H160" s="270"/>
      <c r="I160" s="132"/>
      <c r="J160" s="262"/>
      <c r="K160" s="95"/>
    </row>
    <row r="161" spans="1:11" ht="12.75" hidden="1">
      <c r="A161" s="151" t="s">
        <v>107</v>
      </c>
      <c r="B161" s="76"/>
      <c r="C161" s="70"/>
      <c r="D161" s="312"/>
      <c r="G161" s="269"/>
      <c r="H161" s="270"/>
      <c r="I161" s="129"/>
      <c r="J161" s="262"/>
      <c r="K161" s="95"/>
    </row>
    <row r="162" spans="1:11" ht="12.75" hidden="1">
      <c r="A162" s="79" t="s">
        <v>5</v>
      </c>
      <c r="B162" s="76"/>
      <c r="C162" s="70"/>
      <c r="D162" s="312"/>
      <c r="G162" s="269"/>
      <c r="H162" s="270"/>
      <c r="I162" s="129">
        <f>C75</f>
        <v>2647326.25</v>
      </c>
      <c r="J162" s="262"/>
      <c r="K162" s="95"/>
    </row>
    <row r="163" spans="1:11" ht="12.75" hidden="1">
      <c r="A163" s="79" t="s">
        <v>102</v>
      </c>
      <c r="B163" s="76"/>
      <c r="C163" s="70"/>
      <c r="D163" s="312"/>
      <c r="G163" s="267"/>
      <c r="H163" s="268" t="s">
        <v>87</v>
      </c>
      <c r="I163" s="133">
        <f>C61*TAXRATES!D15</f>
        <v>50000000</v>
      </c>
      <c r="J163" s="262"/>
      <c r="K163" s="95"/>
    </row>
    <row r="164" spans="1:11" ht="12.75" hidden="1">
      <c r="A164" s="79" t="s">
        <v>111</v>
      </c>
      <c r="B164" s="76"/>
      <c r="C164" s="70"/>
      <c r="D164" s="312"/>
      <c r="G164" s="269"/>
      <c r="H164" s="270" t="s">
        <v>88</v>
      </c>
      <c r="I164" s="129">
        <f>I162-I163</f>
        <v>-47352673.75</v>
      </c>
      <c r="J164" s="262"/>
      <c r="K164" s="95"/>
    </row>
    <row r="165" spans="1:11" ht="12.75" hidden="1">
      <c r="A165" s="79"/>
      <c r="B165" s="76"/>
      <c r="C165" s="70"/>
      <c r="D165" s="312"/>
      <c r="G165" s="269"/>
      <c r="H165" s="270"/>
      <c r="I165" s="98"/>
      <c r="J165" s="262"/>
      <c r="K165" s="95"/>
    </row>
    <row r="166" spans="1:11" ht="12.75" hidden="1">
      <c r="A166" s="79" t="s">
        <v>104</v>
      </c>
      <c r="B166" s="76"/>
      <c r="C166" s="70"/>
      <c r="D166" s="312"/>
      <c r="G166" s="269"/>
      <c r="H166" s="270"/>
      <c r="I166" s="6">
        <f>TAXRATES!D12</f>
        <v>0.00175</v>
      </c>
      <c r="J166" s="262"/>
      <c r="K166" s="95"/>
    </row>
    <row r="167" spans="1:11" ht="12.75" hidden="1">
      <c r="A167" s="79"/>
      <c r="B167" s="76"/>
      <c r="C167" s="70"/>
      <c r="D167" s="312"/>
      <c r="G167" s="269"/>
      <c r="H167" s="270"/>
      <c r="I167" s="98"/>
      <c r="J167" s="262"/>
      <c r="K167" s="95"/>
    </row>
    <row r="168" spans="1:11" ht="12.75" hidden="1">
      <c r="A168" s="151" t="s">
        <v>112</v>
      </c>
      <c r="B168" s="76"/>
      <c r="C168" s="70"/>
      <c r="D168" s="312"/>
      <c r="G168" s="269"/>
      <c r="H168" s="270"/>
      <c r="I168" s="129">
        <f>IF(I164&gt;0,I164*I166,0)</f>
        <v>0</v>
      </c>
      <c r="J168" s="262"/>
      <c r="K168" s="95"/>
    </row>
    <row r="169" spans="1:11" ht="12.75" hidden="1">
      <c r="A169" s="79" t="s">
        <v>113</v>
      </c>
      <c r="B169" s="76"/>
      <c r="C169" s="70"/>
      <c r="D169" s="312"/>
      <c r="G169" s="267"/>
      <c r="H169" s="268" t="s">
        <v>87</v>
      </c>
      <c r="I169" s="134">
        <f>IF(I164&gt;0,IF(I144&gt;0,I136*TAXRATES!D13,0),0)</f>
        <v>0</v>
      </c>
      <c r="J169" s="262"/>
      <c r="K169" s="95"/>
    </row>
    <row r="170" spans="1:11" ht="12.75" hidden="1">
      <c r="A170" s="79" t="s">
        <v>114</v>
      </c>
      <c r="B170" s="76"/>
      <c r="C170" s="70"/>
      <c r="D170" s="312"/>
      <c r="G170" s="269"/>
      <c r="H170" s="270" t="s">
        <v>88</v>
      </c>
      <c r="I170" s="129">
        <f>I168-I169</f>
        <v>0</v>
      </c>
      <c r="J170" s="262"/>
      <c r="K170" s="95"/>
    </row>
    <row r="171" spans="1:11" ht="12.75" hidden="1">
      <c r="A171" s="79"/>
      <c r="B171" s="76"/>
      <c r="C171" s="70"/>
      <c r="D171" s="312"/>
      <c r="G171" s="269"/>
      <c r="H171" s="270"/>
      <c r="I171" s="135"/>
      <c r="J171" s="262"/>
      <c r="K171" s="95"/>
    </row>
    <row r="172" spans="1:11" ht="25.5" hidden="1">
      <c r="A172" s="79" t="s">
        <v>117</v>
      </c>
      <c r="B172" s="76"/>
      <c r="C172" s="70"/>
      <c r="D172" s="312"/>
      <c r="G172" s="267"/>
      <c r="H172" s="268" t="s">
        <v>87</v>
      </c>
      <c r="I172" s="133">
        <f>C84</f>
        <v>0</v>
      </c>
      <c r="J172" s="262"/>
      <c r="K172" s="95"/>
    </row>
    <row r="173" spans="1:11" ht="12.75" hidden="1">
      <c r="A173" s="56" t="s">
        <v>119</v>
      </c>
      <c r="B173" s="76"/>
      <c r="C173" s="70"/>
      <c r="D173" s="312"/>
      <c r="G173" s="269"/>
      <c r="H173" s="270" t="s">
        <v>88</v>
      </c>
      <c r="I173" s="129">
        <f>I170-I172</f>
        <v>0</v>
      </c>
      <c r="J173" s="262"/>
      <c r="K173" s="95"/>
    </row>
    <row r="174" spans="1:11" ht="12.75" hidden="1">
      <c r="A174" s="56"/>
      <c r="B174" s="76"/>
      <c r="C174" s="70"/>
      <c r="D174" s="312"/>
      <c r="G174" s="269"/>
      <c r="H174" s="270"/>
      <c r="I174" s="98"/>
      <c r="J174" s="262"/>
      <c r="K174" s="95"/>
    </row>
    <row r="175" spans="1:11" ht="12.75" hidden="1">
      <c r="A175" s="56" t="s">
        <v>89</v>
      </c>
      <c r="B175" s="76"/>
      <c r="C175" s="70"/>
      <c r="D175" s="312"/>
      <c r="G175" s="269"/>
      <c r="H175" s="270"/>
      <c r="I175" s="99" t="e">
        <f>IF(I120&gt;0,IF((I120+C48)&gt;TAXRATES!E9,TAXRATES!F10-1.12%,IF((I120+C48)&gt;TAXRATES!D9,TAXRATES!E10-1.12%,TAXRATES!D10-1.12%)),TAXCALC!C51-1.12%)</f>
        <v>#REF!</v>
      </c>
      <c r="J175" s="262"/>
      <c r="K175" s="95"/>
    </row>
    <row r="176" spans="1:11" ht="12.75" hidden="1">
      <c r="A176" s="56"/>
      <c r="B176" s="76"/>
      <c r="C176" s="70"/>
      <c r="D176" s="312"/>
      <c r="G176" s="269"/>
      <c r="H176" s="270"/>
      <c r="I176" s="98"/>
      <c r="J176" s="262"/>
      <c r="K176" s="95"/>
    </row>
    <row r="177" spans="1:11" ht="12.75" hidden="1">
      <c r="A177" s="56" t="s">
        <v>115</v>
      </c>
      <c r="B177" s="76"/>
      <c r="C177" s="70"/>
      <c r="D177" s="312"/>
      <c r="G177" s="269"/>
      <c r="H177" s="270" t="s">
        <v>86</v>
      </c>
      <c r="I177" s="129" t="e">
        <f>I148/(1-I175)</f>
        <v>#REF!</v>
      </c>
      <c r="J177" s="262"/>
      <c r="K177" s="95"/>
    </row>
    <row r="178" spans="1:11" ht="12.75" hidden="1">
      <c r="A178" s="56" t="s">
        <v>28</v>
      </c>
      <c r="B178" s="76"/>
      <c r="C178" s="70"/>
      <c r="D178" s="312"/>
      <c r="G178" s="269"/>
      <c r="H178" s="270" t="s">
        <v>86</v>
      </c>
      <c r="I178" s="129" t="e">
        <f>I173/(1-I175)</f>
        <v>#REF!</v>
      </c>
      <c r="J178" s="262"/>
      <c r="K178" s="95"/>
    </row>
    <row r="179" spans="1:11" ht="12.75" hidden="1">
      <c r="A179" s="56" t="s">
        <v>6</v>
      </c>
      <c r="B179" s="76"/>
      <c r="C179" s="70"/>
      <c r="D179" s="312"/>
      <c r="G179" s="269"/>
      <c r="H179" s="270" t="s">
        <v>86</v>
      </c>
      <c r="I179" s="129">
        <f>I159</f>
        <v>0</v>
      </c>
      <c r="J179" s="262"/>
      <c r="K179" s="95"/>
    </row>
    <row r="180" spans="1:11" ht="12.75" hidden="1">
      <c r="A180" s="56"/>
      <c r="B180" s="76"/>
      <c r="C180" s="70"/>
      <c r="D180" s="312"/>
      <c r="G180" s="269"/>
      <c r="H180" s="270"/>
      <c r="I180" s="132"/>
      <c r="J180" s="262"/>
      <c r="K180" s="95"/>
    </row>
    <row r="181" spans="1:11" ht="12.75" hidden="1">
      <c r="A181" s="75" t="s">
        <v>128</v>
      </c>
      <c r="B181" s="76"/>
      <c r="C181" s="70"/>
      <c r="D181" s="312"/>
      <c r="G181" s="269"/>
      <c r="H181" s="270" t="s">
        <v>88</v>
      </c>
      <c r="I181" s="129" t="e">
        <f>SUM(I177:I179)</f>
        <v>#REF!</v>
      </c>
      <c r="J181" s="262"/>
      <c r="K181" s="95"/>
    </row>
    <row r="182" spans="1:11" ht="12.75" hidden="1">
      <c r="A182" s="56"/>
      <c r="B182" s="76"/>
      <c r="C182" s="70"/>
      <c r="D182" s="312"/>
      <c r="G182" s="269"/>
      <c r="H182" s="270"/>
      <c r="I182" s="132"/>
      <c r="J182" s="262"/>
      <c r="K182" s="95"/>
    </row>
    <row r="183" spans="1:11" ht="12.75" hidden="1">
      <c r="A183" s="75" t="s">
        <v>133</v>
      </c>
      <c r="B183" s="76"/>
      <c r="C183" s="70"/>
      <c r="D183" s="312"/>
      <c r="G183" s="269"/>
      <c r="H183" s="270" t="s">
        <v>86</v>
      </c>
      <c r="I183" s="129" t="e">
        <f>I132</f>
        <v>#REF!</v>
      </c>
      <c r="J183" s="262" t="s">
        <v>67</v>
      </c>
      <c r="K183" s="95"/>
    </row>
    <row r="184" spans="1:11" ht="12.75" hidden="1">
      <c r="A184" s="75"/>
      <c r="B184" s="76"/>
      <c r="C184" s="70"/>
      <c r="D184" s="312"/>
      <c r="G184" s="269"/>
      <c r="H184" s="270"/>
      <c r="I184" s="132"/>
      <c r="J184" s="262"/>
      <c r="K184" s="95"/>
    </row>
    <row r="185" spans="1:11" ht="15.75" hidden="1" thickBot="1">
      <c r="A185" s="147" t="s">
        <v>97</v>
      </c>
      <c r="B185" s="148"/>
      <c r="C185" s="71"/>
      <c r="D185" s="314"/>
      <c r="G185" s="273"/>
      <c r="H185" s="274" t="s">
        <v>88</v>
      </c>
      <c r="I185" s="140" t="e">
        <f>I181+I183</f>
        <v>#REF!</v>
      </c>
      <c r="J185" s="275"/>
      <c r="K185" s="149"/>
    </row>
    <row r="186" spans="1:11" ht="12.75" hidden="1">
      <c r="A186" s="67" t="s">
        <v>125</v>
      </c>
      <c r="B186" s="63"/>
      <c r="C186" s="70"/>
      <c r="D186" s="312"/>
      <c r="G186" s="269"/>
      <c r="H186" s="270"/>
      <c r="I186" s="98"/>
      <c r="J186" s="262"/>
      <c r="K186" s="95"/>
    </row>
    <row r="187" spans="1:11" ht="12.75" hidden="1">
      <c r="A187" s="67" t="s">
        <v>124</v>
      </c>
      <c r="B187" s="63"/>
      <c r="C187" s="70"/>
      <c r="D187" s="312"/>
      <c r="G187" s="269"/>
      <c r="H187" s="270"/>
      <c r="I187" s="97"/>
      <c r="J187" s="262"/>
      <c r="K187" s="95"/>
    </row>
    <row r="188" spans="1:11" ht="13.5" hidden="1" thickBot="1">
      <c r="A188" s="52"/>
      <c r="B188" s="63"/>
      <c r="C188" s="70"/>
      <c r="D188" s="315"/>
      <c r="G188" s="276"/>
      <c r="H188" s="277"/>
      <c r="I188" s="97"/>
      <c r="J188" s="262"/>
      <c r="K188" s="95"/>
    </row>
    <row r="189" spans="1:11" ht="13.5" hidden="1" thickTop="1">
      <c r="A189" s="80"/>
      <c r="B189" s="81"/>
      <c r="C189" s="278"/>
      <c r="D189" s="312"/>
      <c r="G189" s="269"/>
      <c r="H189" s="270"/>
      <c r="I189" s="279"/>
      <c r="J189" s="259"/>
      <c r="K189" s="96"/>
    </row>
    <row r="190" spans="1:11" ht="12.75" hidden="1">
      <c r="A190" s="75" t="s">
        <v>38</v>
      </c>
      <c r="B190" s="63"/>
      <c r="C190" s="45"/>
      <c r="D190" s="312"/>
      <c r="G190" s="269"/>
      <c r="H190" s="270"/>
      <c r="I190" s="98"/>
      <c r="J190" s="153"/>
      <c r="K190" s="91"/>
    </row>
    <row r="191" spans="1:11" ht="12.75" hidden="1">
      <c r="A191" s="54" t="s">
        <v>56</v>
      </c>
      <c r="B191" s="50"/>
      <c r="C191" s="51"/>
      <c r="D191" s="312"/>
      <c r="G191" s="269"/>
      <c r="H191" s="270"/>
      <c r="I191" s="97"/>
      <c r="J191" s="153"/>
      <c r="K191" s="91"/>
    </row>
    <row r="192" spans="1:11" ht="12.75" hidden="1">
      <c r="A192" s="54"/>
      <c r="B192" s="50"/>
      <c r="C192" s="51"/>
      <c r="D192" s="312"/>
      <c r="G192" s="269"/>
      <c r="H192" s="270"/>
      <c r="I192" s="97"/>
      <c r="J192" s="153"/>
      <c r="K192" s="91"/>
    </row>
    <row r="193" spans="1:11" ht="12.75" hidden="1">
      <c r="A193" s="56" t="s">
        <v>95</v>
      </c>
      <c r="B193" s="63"/>
      <c r="C193" s="70"/>
      <c r="D193" s="316"/>
      <c r="E193" s="317"/>
      <c r="F193" s="317"/>
      <c r="G193" s="281"/>
      <c r="H193" s="282"/>
      <c r="I193" s="129">
        <f>REGINFO!C59</f>
        <v>95965.57656249999</v>
      </c>
      <c r="J193" s="153"/>
      <c r="K193" s="91"/>
    </row>
    <row r="194" spans="1:11" ht="12.75" hidden="1">
      <c r="A194" s="56" t="s">
        <v>130</v>
      </c>
      <c r="B194" s="63"/>
      <c r="C194" s="70"/>
      <c r="D194" s="316"/>
      <c r="E194" s="317"/>
      <c r="F194" s="317"/>
      <c r="G194" s="281"/>
      <c r="H194" s="282"/>
      <c r="I194" s="129">
        <f>C36</f>
        <v>95965.57656249999</v>
      </c>
      <c r="J194" s="153"/>
      <c r="K194" s="91"/>
    </row>
    <row r="195" spans="1:11" ht="12.75" hidden="1">
      <c r="A195" s="56"/>
      <c r="B195" s="63"/>
      <c r="C195" s="70"/>
      <c r="D195" s="316"/>
      <c r="E195" s="317"/>
      <c r="F195" s="317"/>
      <c r="G195" s="281"/>
      <c r="H195" s="282"/>
      <c r="I195" s="132"/>
      <c r="J195" s="153"/>
      <c r="K195" s="91"/>
    </row>
    <row r="196" spans="1:11" ht="12.75" hidden="1">
      <c r="A196" s="56" t="s">
        <v>135</v>
      </c>
      <c r="B196" s="63"/>
      <c r="C196" s="70"/>
      <c r="D196" s="316"/>
      <c r="E196" s="317"/>
      <c r="F196" s="317"/>
      <c r="G196" s="281"/>
      <c r="H196" s="282"/>
      <c r="I196" s="129">
        <f>I193-I194</f>
        <v>0</v>
      </c>
      <c r="J196" s="153"/>
      <c r="K196" s="91"/>
    </row>
    <row r="197" spans="1:11" ht="12.75" hidden="1">
      <c r="A197" s="56" t="s">
        <v>55</v>
      </c>
      <c r="B197" s="63"/>
      <c r="C197" s="70"/>
      <c r="D197" s="316"/>
      <c r="E197" s="317"/>
      <c r="F197" s="317"/>
      <c r="G197" s="281"/>
      <c r="H197" s="282"/>
      <c r="I197" s="132"/>
      <c r="J197" s="153"/>
      <c r="K197" s="91"/>
    </row>
    <row r="198" spans="1:11" ht="12.75" hidden="1">
      <c r="A198" s="56"/>
      <c r="B198" s="63"/>
      <c r="C198" s="70"/>
      <c r="D198" s="316"/>
      <c r="E198" s="317"/>
      <c r="F198" s="317"/>
      <c r="G198" s="281"/>
      <c r="H198" s="282"/>
      <c r="I198" s="132"/>
      <c r="J198" s="153"/>
      <c r="K198" s="91"/>
    </row>
    <row r="199" spans="1:11" ht="12.75" hidden="1">
      <c r="A199" s="75" t="s">
        <v>136</v>
      </c>
      <c r="B199" s="63"/>
      <c r="C199" s="70"/>
      <c r="D199" s="316"/>
      <c r="E199" s="317"/>
      <c r="F199" s="317"/>
      <c r="G199" s="281"/>
      <c r="H199" s="282"/>
      <c r="I199" s="132"/>
      <c r="J199" s="153"/>
      <c r="K199" s="91"/>
    </row>
    <row r="200" spans="1:11" ht="12.75" hidden="1">
      <c r="A200" s="82" t="s">
        <v>58</v>
      </c>
      <c r="B200" s="63"/>
      <c r="C200" s="70"/>
      <c r="D200" s="316"/>
      <c r="E200" s="317"/>
      <c r="F200" s="317"/>
      <c r="G200" s="281"/>
      <c r="H200" s="282"/>
      <c r="I200" s="132"/>
      <c r="J200" s="153"/>
      <c r="K200" s="91"/>
    </row>
    <row r="201" spans="1:11" ht="12.75" hidden="1">
      <c r="A201" s="56" t="s">
        <v>132</v>
      </c>
      <c r="B201" s="63"/>
      <c r="C201" s="70"/>
      <c r="D201" s="316"/>
      <c r="E201" s="317"/>
      <c r="F201" s="317"/>
      <c r="G201" s="281"/>
      <c r="H201" s="282"/>
      <c r="I201" s="129" t="e">
        <f>K36+K41</f>
        <v>#REF!</v>
      </c>
      <c r="J201" s="153"/>
      <c r="K201" s="91"/>
    </row>
    <row r="202" spans="1:11" ht="12.75" hidden="1">
      <c r="A202" s="56" t="s">
        <v>157</v>
      </c>
      <c r="B202" s="63"/>
      <c r="C202" s="70"/>
      <c r="D202" s="316"/>
      <c r="E202" s="317"/>
      <c r="F202" s="317"/>
      <c r="G202" s="281"/>
      <c r="H202" s="282"/>
      <c r="I202" s="129">
        <f>REGINFO!C59</f>
        <v>95965.57656249999</v>
      </c>
      <c r="J202" s="153"/>
      <c r="K202" s="91"/>
    </row>
    <row r="203" spans="1:11" ht="12.75" hidden="1">
      <c r="A203" s="56"/>
      <c r="B203" s="63"/>
      <c r="C203" s="70"/>
      <c r="D203" s="316"/>
      <c r="E203" s="317"/>
      <c r="F203" s="317"/>
      <c r="G203" s="281"/>
      <c r="H203" s="282"/>
      <c r="I203" s="132"/>
      <c r="J203" s="153"/>
      <c r="K203" s="91"/>
    </row>
    <row r="204" spans="1:11" ht="12.75" hidden="1">
      <c r="A204" s="56" t="s">
        <v>57</v>
      </c>
      <c r="B204" s="63"/>
      <c r="C204" s="70"/>
      <c r="D204" s="316"/>
      <c r="E204" s="317"/>
      <c r="F204" s="317"/>
      <c r="G204" s="281"/>
      <c r="H204" s="282"/>
      <c r="I204" s="130" t="e">
        <f>IF((I201-I202)&gt;0,I201-I202,0)</f>
        <v>#REF!</v>
      </c>
      <c r="J204" s="153"/>
      <c r="K204" s="91"/>
    </row>
    <row r="205" spans="1:11" ht="12.75" hidden="1">
      <c r="A205" s="56"/>
      <c r="B205" s="63"/>
      <c r="C205" s="70"/>
      <c r="D205" s="316"/>
      <c r="E205" s="317"/>
      <c r="F205" s="317"/>
      <c r="G205" s="281"/>
      <c r="H205" s="282"/>
      <c r="I205" s="132"/>
      <c r="J205" s="153"/>
      <c r="K205" s="91"/>
    </row>
    <row r="206" spans="1:11" ht="26.25" hidden="1" thickBot="1">
      <c r="A206" s="184" t="s">
        <v>131</v>
      </c>
      <c r="B206" s="139"/>
      <c r="C206" s="71"/>
      <c r="D206" s="318"/>
      <c r="E206" s="317"/>
      <c r="F206" s="317"/>
      <c r="G206" s="283"/>
      <c r="H206" s="284"/>
      <c r="I206" s="142" t="e">
        <f>IF((I201-I202)&gt;0,I201-I202,0)</f>
        <v>#REF!</v>
      </c>
      <c r="J206" s="285"/>
      <c r="K206" s="141"/>
    </row>
    <row r="207" spans="1:11" ht="13.5" hidden="1" thickBot="1">
      <c r="A207" s="144"/>
      <c r="B207" s="145"/>
      <c r="C207" s="107"/>
      <c r="D207" s="319"/>
      <c r="E207" s="317"/>
      <c r="F207" s="317"/>
      <c r="G207" s="286"/>
      <c r="H207" s="287"/>
      <c r="I207" s="146"/>
      <c r="J207" s="285"/>
      <c r="K207" s="143"/>
    </row>
    <row r="208" spans="1:11" ht="13.5" hidden="1" thickBot="1">
      <c r="A208" s="138" t="s">
        <v>96</v>
      </c>
      <c r="B208" s="139"/>
      <c r="C208" s="71"/>
      <c r="D208" s="318"/>
      <c r="E208" s="317"/>
      <c r="F208" s="317"/>
      <c r="G208" s="283"/>
      <c r="H208" s="284"/>
      <c r="I208" s="140" t="e">
        <f>+I196-I204</f>
        <v>#REF!</v>
      </c>
      <c r="J208" s="285"/>
      <c r="K208" s="141"/>
    </row>
    <row r="209" spans="1:9" ht="12.75">
      <c r="A209" s="18"/>
      <c r="B209" s="11"/>
      <c r="C209" s="170"/>
      <c r="D209" s="317"/>
      <c r="E209" s="317"/>
      <c r="F209" s="317"/>
      <c r="G209" s="288"/>
      <c r="H209" s="289"/>
      <c r="I209" s="290"/>
    </row>
    <row r="210" spans="2:10" ht="12.75">
      <c r="B210" s="291"/>
      <c r="C210" s="170"/>
      <c r="D210" s="317"/>
      <c r="E210" s="317"/>
      <c r="F210" s="317"/>
      <c r="G210" s="280"/>
      <c r="H210" s="292"/>
      <c r="I210" s="291"/>
      <c r="J210" s="291"/>
    </row>
    <row r="211" spans="2:9" ht="12.75">
      <c r="B211" s="11"/>
      <c r="C211" s="170"/>
      <c r="D211" s="317"/>
      <c r="E211" s="317"/>
      <c r="F211" s="317"/>
      <c r="G211" s="280"/>
      <c r="H211" s="292"/>
      <c r="I211" s="293"/>
    </row>
    <row r="212" spans="2:9" ht="12.75">
      <c r="B212" s="11"/>
      <c r="C212" s="170"/>
      <c r="D212" s="317"/>
      <c r="E212" s="317"/>
      <c r="F212" s="317"/>
      <c r="G212" s="288"/>
      <c r="H212" s="289"/>
      <c r="I212" s="293"/>
    </row>
    <row r="213" spans="2:9" ht="12.75">
      <c r="B213" s="11"/>
      <c r="C213" s="175"/>
      <c r="G213" s="294"/>
      <c r="H213" s="295"/>
      <c r="I213" s="296"/>
    </row>
    <row r="214" spans="2:9" ht="12.75">
      <c r="B214" s="11"/>
      <c r="C214" s="176"/>
      <c r="G214" s="294"/>
      <c r="H214" s="295"/>
      <c r="I214" s="297"/>
    </row>
    <row r="215" spans="2:9" ht="12.75">
      <c r="B215" s="11"/>
      <c r="C215" s="175"/>
      <c r="G215" s="294"/>
      <c r="H215" s="295"/>
      <c r="I215" s="298"/>
    </row>
    <row r="216" spans="2:9" ht="12.75">
      <c r="B216" s="11"/>
      <c r="C216" s="175"/>
      <c r="G216" s="294"/>
      <c r="H216" s="295"/>
      <c r="I216" s="296"/>
    </row>
    <row r="217" spans="2:9" ht="12.75">
      <c r="B217" s="11"/>
      <c r="C217" s="175"/>
      <c r="G217" s="294"/>
      <c r="H217" s="295"/>
      <c r="I217" s="298"/>
    </row>
    <row r="218" spans="7:9" ht="12.75">
      <c r="G218" s="294"/>
      <c r="H218" s="295"/>
      <c r="I218" s="299"/>
    </row>
    <row r="219" spans="7:9" ht="12.75">
      <c r="G219" s="294"/>
      <c r="H219" s="295"/>
      <c r="I219" s="300"/>
    </row>
    <row r="220" spans="7:9" ht="12.75">
      <c r="G220" s="294"/>
      <c r="H220" s="295"/>
      <c r="I220" s="300"/>
    </row>
    <row r="221" spans="3:9" ht="12.75">
      <c r="C221" s="17" t="s">
        <v>67</v>
      </c>
      <c r="G221" s="294"/>
      <c r="H221" s="295"/>
      <c r="I221" s="300"/>
    </row>
    <row r="222" spans="3:9" ht="12.75">
      <c r="C222" s="17" t="s">
        <v>67</v>
      </c>
      <c r="G222" s="294"/>
      <c r="H222" s="295"/>
      <c r="I222" s="300"/>
    </row>
    <row r="223" spans="3:9" ht="12.75">
      <c r="C223" s="17" t="s">
        <v>67</v>
      </c>
      <c r="G223" s="294"/>
      <c r="H223" s="295"/>
      <c r="I223" s="300"/>
    </row>
    <row r="224" spans="7:9" ht="12.75">
      <c r="G224" s="294"/>
      <c r="H224" s="295"/>
      <c r="I224" s="300"/>
    </row>
    <row r="225" spans="7:9" ht="12.75">
      <c r="G225" s="294"/>
      <c r="H225" s="295"/>
      <c r="I225" s="300"/>
    </row>
    <row r="226" spans="7:9" ht="12.75">
      <c r="G226" s="294"/>
      <c r="H226" s="295"/>
      <c r="I226" s="300"/>
    </row>
    <row r="227" spans="7:9" ht="12.75">
      <c r="G227" s="294"/>
      <c r="H227" s="295"/>
      <c r="I227" s="300"/>
    </row>
    <row r="228" spans="7:9" ht="12.75">
      <c r="G228" s="294"/>
      <c r="H228" s="295"/>
      <c r="I228" s="300"/>
    </row>
    <row r="229" spans="7:9" ht="12.75">
      <c r="G229" s="294"/>
      <c r="H229" s="295"/>
      <c r="I229" s="300"/>
    </row>
    <row r="230" spans="7:9" ht="12.75">
      <c r="G230" s="294"/>
      <c r="H230" s="295"/>
      <c r="I230" s="300"/>
    </row>
    <row r="231" spans="7:9" ht="12.75">
      <c r="G231" s="294"/>
      <c r="H231" s="295"/>
      <c r="I231" s="300"/>
    </row>
    <row r="232" spans="7:9" ht="12.75">
      <c r="G232" s="294"/>
      <c r="H232" s="295"/>
      <c r="I232" s="300"/>
    </row>
    <row r="233" spans="7:9" ht="12.75">
      <c r="G233" s="294"/>
      <c r="H233" s="295"/>
      <c r="I233" s="300"/>
    </row>
    <row r="234" spans="7:9" ht="12.75">
      <c r="G234" s="294"/>
      <c r="H234" s="295"/>
      <c r="I234" s="300"/>
    </row>
    <row r="235" spans="7:9" ht="12.75">
      <c r="G235" s="294"/>
      <c r="H235" s="295"/>
      <c r="I235" s="300"/>
    </row>
    <row r="236" spans="7:9" ht="12.75">
      <c r="G236" s="294"/>
      <c r="H236" s="295"/>
      <c r="I236" s="300"/>
    </row>
    <row r="237" spans="7:9" ht="12.75">
      <c r="G237" s="294"/>
      <c r="H237" s="295"/>
      <c r="I237" s="300"/>
    </row>
    <row r="238" spans="7:9" ht="12.75">
      <c r="G238" s="294"/>
      <c r="H238" s="295"/>
      <c r="I238" s="300"/>
    </row>
    <row r="239" spans="7:9" ht="12.75">
      <c r="G239" s="294"/>
      <c r="H239" s="295"/>
      <c r="I239" s="300"/>
    </row>
    <row r="240" spans="7:9" ht="12.75">
      <c r="G240" s="294"/>
      <c r="H240" s="295"/>
      <c r="I240" s="300"/>
    </row>
    <row r="241" spans="7:9" ht="12.75">
      <c r="G241" s="294"/>
      <c r="H241" s="295"/>
      <c r="I241" s="300"/>
    </row>
    <row r="242" spans="7:9" ht="12.75">
      <c r="G242" s="294"/>
      <c r="H242" s="295"/>
      <c r="I242" s="300"/>
    </row>
    <row r="243" spans="7:9" ht="12.75">
      <c r="G243" s="294"/>
      <c r="H243" s="295"/>
      <c r="I243" s="300"/>
    </row>
    <row r="244" spans="7:9" ht="12.75">
      <c r="G244" s="294"/>
      <c r="H244" s="295"/>
      <c r="I244" s="300"/>
    </row>
    <row r="245" spans="7:9" ht="12.75">
      <c r="G245" s="294"/>
      <c r="H245" s="295"/>
      <c r="I245" s="300"/>
    </row>
    <row r="246" spans="7:9" ht="12.75">
      <c r="G246" s="294"/>
      <c r="H246" s="295"/>
      <c r="I246" s="300"/>
    </row>
    <row r="247" spans="7:9" ht="12.75">
      <c r="G247" s="294"/>
      <c r="H247" s="295"/>
      <c r="I247" s="300"/>
    </row>
    <row r="248" spans="7:9" ht="12.75">
      <c r="G248" s="294"/>
      <c r="H248" s="295"/>
      <c r="I248" s="300"/>
    </row>
    <row r="249" spans="7:9" ht="12.75">
      <c r="G249" s="294"/>
      <c r="H249" s="295"/>
      <c r="I249" s="300"/>
    </row>
    <row r="250" spans="7:9" ht="12.75">
      <c r="G250" s="294"/>
      <c r="H250" s="295"/>
      <c r="I250" s="300"/>
    </row>
  </sheetData>
  <mergeCells count="85">
    <mergeCell ref="A2:A3"/>
    <mergeCell ref="D92:E92"/>
    <mergeCell ref="D93:E93"/>
    <mergeCell ref="D94:E94"/>
    <mergeCell ref="D84:E84"/>
    <mergeCell ref="D85:E85"/>
    <mergeCell ref="D86:E86"/>
    <mergeCell ref="D87:E87"/>
    <mergeCell ref="D80:E80"/>
    <mergeCell ref="D81:E81"/>
    <mergeCell ref="D95:E95"/>
    <mergeCell ref="D88:E88"/>
    <mergeCell ref="D89:E89"/>
    <mergeCell ref="D90:E90"/>
    <mergeCell ref="D91:E91"/>
    <mergeCell ref="D82:E82"/>
    <mergeCell ref="D83:E83"/>
    <mergeCell ref="D76:E76"/>
    <mergeCell ref="D77:E77"/>
    <mergeCell ref="D78:E78"/>
    <mergeCell ref="D79:E79"/>
    <mergeCell ref="D72:E72"/>
    <mergeCell ref="D73:E73"/>
    <mergeCell ref="D74:E74"/>
    <mergeCell ref="D75:E75"/>
    <mergeCell ref="D68:E68"/>
    <mergeCell ref="D69:E69"/>
    <mergeCell ref="D70:E70"/>
    <mergeCell ref="D71:E71"/>
    <mergeCell ref="D64:E64"/>
    <mergeCell ref="D65:E65"/>
    <mergeCell ref="D66:E66"/>
    <mergeCell ref="D67:E67"/>
    <mergeCell ref="D60:E60"/>
    <mergeCell ref="D61:E61"/>
    <mergeCell ref="D62:E62"/>
    <mergeCell ref="D63:E63"/>
    <mergeCell ref="D56:E56"/>
    <mergeCell ref="D57:E57"/>
    <mergeCell ref="D58:E58"/>
    <mergeCell ref="D59:E59"/>
    <mergeCell ref="D52:E52"/>
    <mergeCell ref="D53:E53"/>
    <mergeCell ref="D54:E54"/>
    <mergeCell ref="D55:E55"/>
    <mergeCell ref="D48:E48"/>
    <mergeCell ref="D49:E49"/>
    <mergeCell ref="D50:E50"/>
    <mergeCell ref="D51:E51"/>
    <mergeCell ref="D44:E44"/>
    <mergeCell ref="D45:E45"/>
    <mergeCell ref="D46:E46"/>
    <mergeCell ref="D47:E47"/>
    <mergeCell ref="D40:E40"/>
    <mergeCell ref="D41:E41"/>
    <mergeCell ref="D42:E42"/>
    <mergeCell ref="D43:E43"/>
    <mergeCell ref="D36:E36"/>
    <mergeCell ref="D37:E37"/>
    <mergeCell ref="D38:E38"/>
    <mergeCell ref="D39:E39"/>
    <mergeCell ref="D32:E32"/>
    <mergeCell ref="D33:E33"/>
    <mergeCell ref="D34:E34"/>
    <mergeCell ref="D35:E35"/>
    <mergeCell ref="D28:E28"/>
    <mergeCell ref="D29:E29"/>
    <mergeCell ref="D30:E30"/>
    <mergeCell ref="D31:E31"/>
    <mergeCell ref="D24:E24"/>
    <mergeCell ref="D25:E25"/>
    <mergeCell ref="D26:E26"/>
    <mergeCell ref="D27:E27"/>
    <mergeCell ref="D20:E20"/>
    <mergeCell ref="D21:E21"/>
    <mergeCell ref="D22:E22"/>
    <mergeCell ref="D23:E23"/>
    <mergeCell ref="D16:E16"/>
    <mergeCell ref="D17:E17"/>
    <mergeCell ref="D18:E18"/>
    <mergeCell ref="D19:E19"/>
    <mergeCell ref="C1:C6"/>
    <mergeCell ref="B1:B7"/>
    <mergeCell ref="D1:E7"/>
    <mergeCell ref="D15:E15"/>
  </mergeCells>
  <conditionalFormatting sqref="C61">
    <cfRule type="expression" priority="1" dxfId="0" stopIfTrue="1">
      <formula>C61="Please enter a percentage in cell C12 of the REGINFO worksheet"</formula>
    </cfRule>
  </conditionalFormatting>
  <dataValidations count="1">
    <dataValidation allowBlank="1" showInputMessage="1" showErrorMessage="1" promptTitle="Cell C61" prompt="Indicate Percentage in the range of 0 - 100 %" sqref="C61"/>
  </dataValidations>
  <printOptions horizontalCentered="1" verticalCentered="1"/>
  <pageMargins left="0.3937007874015748" right="0.3937007874015748" top="0.3937007874015748" bottom="0.3937007874015748" header="0.11811023622047245" footer="0.07874015748031496"/>
  <pageSetup horizontalDpi="600" verticalDpi="600" orientation="portrait" scale="80" r:id="rId1"/>
  <headerFooter alignWithMargins="0">
    <oddHeader>&amp;RAtikokan Hydro 2005 PILs Proxy</oddHeader>
    <oddFooter>&amp;LPILS2005.V1.0&amp;C&amp;"Arial,Bold Italic"Exclusive PILs Proxy Calculation for 2005 Rate Application&amp;R&amp;P of &amp;N</oddFooter>
  </headerFooter>
  <rowBreaks count="2" manualBreakCount="2">
    <brk id="58" max="4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O50"/>
  <sheetViews>
    <sheetView workbookViewId="0" topLeftCell="A1">
      <selection activeCell="C47" sqref="C47"/>
    </sheetView>
  </sheetViews>
  <sheetFormatPr defaultColWidth="9.140625" defaultRowHeight="12.75"/>
  <cols>
    <col min="1" max="1" width="10.8515625" style="11" customWidth="1"/>
    <col min="2" max="2" width="11.140625" style="11" bestFit="1" customWidth="1"/>
    <col min="3" max="3" width="20.57421875" style="8" customWidth="1"/>
    <col min="4" max="4" width="12.7109375" style="44" customWidth="1"/>
    <col min="5" max="5" width="11.28125" style="44" customWidth="1"/>
    <col min="6" max="6" width="12.57421875" style="44" customWidth="1"/>
    <col min="7" max="7" width="2.00390625" style="44" customWidth="1"/>
    <col min="8" max="9" width="9.140625" style="44" customWidth="1"/>
    <col min="10" max="10" width="18.57421875" style="12" customWidth="1"/>
    <col min="11" max="16384" width="9.140625" style="12" customWidth="1"/>
  </cols>
  <sheetData>
    <row r="1" spans="3:9" ht="12.75">
      <c r="C1" s="11"/>
      <c r="D1" s="12"/>
      <c r="E1" s="12"/>
      <c r="F1" s="12"/>
      <c r="G1" s="12"/>
      <c r="H1" s="12"/>
      <c r="I1" s="12"/>
    </row>
    <row r="2" spans="3:9" ht="12.75">
      <c r="C2" s="11"/>
      <c r="D2" s="12"/>
      <c r="E2" s="12"/>
      <c r="F2" s="12"/>
      <c r="G2" s="12"/>
      <c r="H2" s="12"/>
      <c r="I2" s="12"/>
    </row>
    <row r="3" spans="3:9" ht="12.75">
      <c r="C3" s="13" t="s">
        <v>63</v>
      </c>
      <c r="D3" s="14"/>
      <c r="E3" s="15"/>
      <c r="F3" s="15"/>
      <c r="G3" s="12"/>
      <c r="H3" s="12"/>
      <c r="I3" s="12"/>
    </row>
    <row r="4" spans="3:9" ht="16.5" customHeight="1">
      <c r="C4" s="13"/>
      <c r="D4" s="14"/>
      <c r="E4" s="15"/>
      <c r="F4" s="15"/>
      <c r="G4" s="12"/>
      <c r="H4" s="12"/>
      <c r="I4" s="12"/>
    </row>
    <row r="5" spans="3:15" ht="12.75">
      <c r="C5" s="16" t="s">
        <v>173</v>
      </c>
      <c r="D5" s="15"/>
      <c r="E5" s="15"/>
      <c r="F5" s="15"/>
      <c r="G5" s="17"/>
      <c r="H5" s="18"/>
      <c r="I5" s="17"/>
      <c r="J5" s="17"/>
      <c r="K5" s="17"/>
      <c r="L5" s="17"/>
      <c r="M5" s="17"/>
      <c r="N5" s="17"/>
      <c r="O5" s="17"/>
    </row>
    <row r="6" spans="3:15" ht="13.5" thickBot="1">
      <c r="C6" s="19"/>
      <c r="D6" s="15"/>
      <c r="E6" s="15"/>
      <c r="F6" s="15"/>
      <c r="G6" s="17"/>
      <c r="H6" s="17"/>
      <c r="I6" s="17"/>
      <c r="J6" s="17"/>
      <c r="K6" s="17"/>
      <c r="L6" s="17"/>
      <c r="M6" s="17"/>
      <c r="N6" s="17"/>
      <c r="O6" s="17"/>
    </row>
    <row r="7" spans="3:9" ht="12.75">
      <c r="C7" s="461" t="s">
        <v>73</v>
      </c>
      <c r="D7" s="20">
        <v>0</v>
      </c>
      <c r="E7" s="20">
        <v>400001</v>
      </c>
      <c r="F7" s="464" t="s">
        <v>174</v>
      </c>
      <c r="G7" s="12"/>
      <c r="H7" s="12"/>
      <c r="I7" s="12"/>
    </row>
    <row r="8" spans="3:9" ht="12.75">
      <c r="C8" s="462"/>
      <c r="D8" s="21" t="s">
        <v>72</v>
      </c>
      <c r="E8" s="21" t="s">
        <v>72</v>
      </c>
      <c r="F8" s="465"/>
      <c r="G8" s="12"/>
      <c r="H8" s="12"/>
      <c r="I8" s="12"/>
    </row>
    <row r="9" spans="3:9" ht="13.5" thickBot="1">
      <c r="C9" s="463"/>
      <c r="D9" s="22">
        <v>400000</v>
      </c>
      <c r="E9" s="22">
        <v>1128000</v>
      </c>
      <c r="F9" s="466"/>
      <c r="G9" s="12"/>
      <c r="H9" s="12"/>
      <c r="I9" s="12"/>
    </row>
    <row r="10" spans="3:9" ht="13.5" thickBot="1">
      <c r="C10" s="23" t="s">
        <v>70</v>
      </c>
      <c r="D10" s="24">
        <v>0.1862</v>
      </c>
      <c r="E10" s="25">
        <v>0.275</v>
      </c>
      <c r="F10" s="26">
        <v>0.3612</v>
      </c>
      <c r="G10" s="12"/>
      <c r="H10" s="12"/>
      <c r="I10" s="12"/>
    </row>
    <row r="11" spans="3:9" ht="13.5" thickBot="1">
      <c r="C11" s="27" t="s">
        <v>71</v>
      </c>
      <c r="D11" s="405">
        <v>0.003</v>
      </c>
      <c r="E11" s="28"/>
      <c r="F11" s="29"/>
      <c r="G11" s="12"/>
      <c r="H11" s="12"/>
      <c r="I11" s="12"/>
    </row>
    <row r="12" spans="3:9" ht="13.5" thickBot="1">
      <c r="C12" s="27" t="s">
        <v>154</v>
      </c>
      <c r="D12" s="30">
        <v>0.00175</v>
      </c>
      <c r="E12" s="31"/>
      <c r="F12" s="32"/>
      <c r="G12" s="12"/>
      <c r="H12" s="12"/>
      <c r="I12" s="12"/>
    </row>
    <row r="13" spans="3:9" ht="13.5" thickBot="1">
      <c r="C13" s="27" t="s">
        <v>74</v>
      </c>
      <c r="D13" s="33">
        <v>0.0112</v>
      </c>
      <c r="E13" s="34"/>
      <c r="F13" s="35"/>
      <c r="G13" s="12"/>
      <c r="H13" s="12"/>
      <c r="I13" s="12"/>
    </row>
    <row r="14" spans="3:9" ht="26.25" thickBot="1">
      <c r="C14" s="36" t="s">
        <v>93</v>
      </c>
      <c r="D14" s="37">
        <v>7500000</v>
      </c>
      <c r="E14" s="34"/>
      <c r="F14" s="35"/>
      <c r="G14" s="12"/>
      <c r="H14" s="12"/>
      <c r="I14" s="12"/>
    </row>
    <row r="15" spans="3:9" ht="39" thickBot="1">
      <c r="C15" s="36" t="s">
        <v>94</v>
      </c>
      <c r="D15" s="38">
        <v>50000000</v>
      </c>
      <c r="E15" s="39"/>
      <c r="F15" s="40"/>
      <c r="G15" s="12"/>
      <c r="H15" s="12"/>
      <c r="I15" s="12"/>
    </row>
    <row r="16" spans="1:9" ht="12.75">
      <c r="A16" s="41"/>
      <c r="B16" s="15"/>
      <c r="C16" s="15"/>
      <c r="D16" s="42"/>
      <c r="E16" s="42"/>
      <c r="F16" s="42"/>
      <c r="G16" s="42"/>
      <c r="H16" s="12"/>
      <c r="I16" s="12"/>
    </row>
    <row r="17" spans="1:9" ht="3.75" customHeight="1">
      <c r="A17" s="43"/>
      <c r="B17" s="43"/>
      <c r="C17" s="43"/>
      <c r="D17" s="42"/>
      <c r="E17" s="42"/>
      <c r="F17" s="42"/>
      <c r="G17" s="42"/>
      <c r="H17" s="12"/>
      <c r="I17" s="12"/>
    </row>
    <row r="18" spans="3:9" ht="12.75">
      <c r="C18" s="11"/>
      <c r="D18" s="12"/>
      <c r="E18" s="12"/>
      <c r="F18" s="12"/>
      <c r="G18" s="12"/>
      <c r="H18" s="12"/>
      <c r="I18" s="12"/>
    </row>
    <row r="19" spans="3:9" ht="12.75">
      <c r="C19" s="11"/>
      <c r="D19" s="12"/>
      <c r="E19" s="12"/>
      <c r="F19" s="12"/>
      <c r="G19" s="12"/>
      <c r="H19" s="12"/>
      <c r="I19" s="12"/>
    </row>
    <row r="20" spans="3:9" ht="12.75">
      <c r="C20" s="11"/>
      <c r="D20" s="12"/>
      <c r="E20" s="12"/>
      <c r="F20" s="12"/>
      <c r="G20" s="12"/>
      <c r="H20" s="12"/>
      <c r="I20" s="12"/>
    </row>
    <row r="21" spans="3:9" ht="12.75">
      <c r="C21" s="11"/>
      <c r="D21" s="12"/>
      <c r="E21" s="12"/>
      <c r="F21" s="12"/>
      <c r="G21" s="12"/>
      <c r="H21" s="12"/>
      <c r="I21" s="12"/>
    </row>
    <row r="22" spans="3:9" ht="12.75">
      <c r="C22" s="11"/>
      <c r="D22" s="12"/>
      <c r="E22" s="12"/>
      <c r="F22" s="12"/>
      <c r="G22" s="12"/>
      <c r="H22" s="12"/>
      <c r="I22" s="12"/>
    </row>
    <row r="23" spans="3:9" ht="12.75">
      <c r="C23" s="11"/>
      <c r="D23" s="12"/>
      <c r="E23" s="12"/>
      <c r="F23" s="12"/>
      <c r="G23" s="12"/>
      <c r="H23" s="12"/>
      <c r="I23" s="12"/>
    </row>
    <row r="24" spans="3:9" ht="12.75">
      <c r="C24" s="11"/>
      <c r="D24" s="12"/>
      <c r="E24" s="12"/>
      <c r="F24" s="12"/>
      <c r="G24" s="12"/>
      <c r="H24" s="12"/>
      <c r="I24" s="12"/>
    </row>
    <row r="25" spans="3:9" ht="12.75">
      <c r="C25" s="11"/>
      <c r="D25" s="12"/>
      <c r="E25" s="12"/>
      <c r="F25" s="12"/>
      <c r="G25" s="12"/>
      <c r="H25" s="12"/>
      <c r="I25" s="12"/>
    </row>
    <row r="26" spans="3:9" ht="12.75">
      <c r="C26" s="11"/>
      <c r="D26" s="12"/>
      <c r="E26" s="12"/>
      <c r="F26" s="12"/>
      <c r="G26" s="12"/>
      <c r="H26" s="12"/>
      <c r="I26" s="12"/>
    </row>
    <row r="27" spans="3:9" ht="12.75">
      <c r="C27" s="11"/>
      <c r="D27" s="12"/>
      <c r="E27" s="12"/>
      <c r="F27" s="12"/>
      <c r="G27" s="12"/>
      <c r="H27" s="12"/>
      <c r="I27" s="12"/>
    </row>
    <row r="28" spans="3:9" ht="12.75">
      <c r="C28" s="11"/>
      <c r="D28" s="12"/>
      <c r="E28" s="12"/>
      <c r="F28" s="12"/>
      <c r="G28" s="12"/>
      <c r="H28" s="12"/>
      <c r="I28" s="12"/>
    </row>
    <row r="29" spans="3:9" ht="12.75">
      <c r="C29" s="11"/>
      <c r="D29" s="12"/>
      <c r="E29" s="12"/>
      <c r="F29" s="12"/>
      <c r="G29" s="12"/>
      <c r="H29" s="12"/>
      <c r="I29" s="12"/>
    </row>
    <row r="30" spans="3:9" ht="12.75">
      <c r="C30" s="11"/>
      <c r="D30" s="12"/>
      <c r="E30" s="12"/>
      <c r="F30" s="12"/>
      <c r="G30" s="12"/>
      <c r="H30" s="12"/>
      <c r="I30" s="12"/>
    </row>
    <row r="31" spans="3:9" ht="12.75">
      <c r="C31" s="11"/>
      <c r="D31" s="12"/>
      <c r="E31" s="12"/>
      <c r="F31" s="12"/>
      <c r="G31" s="12"/>
      <c r="H31" s="12"/>
      <c r="I31" s="12"/>
    </row>
    <row r="32" spans="3:9" ht="12.75">
      <c r="C32" s="11"/>
      <c r="D32" s="12"/>
      <c r="E32" s="12"/>
      <c r="F32" s="12"/>
      <c r="G32" s="12"/>
      <c r="H32" s="12"/>
      <c r="I32" s="12"/>
    </row>
    <row r="33" spans="3:9" ht="12.75">
      <c r="C33" s="11"/>
      <c r="D33" s="12"/>
      <c r="E33" s="12"/>
      <c r="F33" s="12"/>
      <c r="G33" s="12"/>
      <c r="H33" s="12"/>
      <c r="I33" s="12"/>
    </row>
    <row r="34" spans="3:9" ht="12.75">
      <c r="C34" s="11"/>
      <c r="D34" s="12"/>
      <c r="E34" s="12"/>
      <c r="F34" s="12"/>
      <c r="G34" s="12"/>
      <c r="H34" s="12"/>
      <c r="I34" s="12"/>
    </row>
    <row r="35" spans="3:9" ht="12.75">
      <c r="C35" s="11"/>
      <c r="D35" s="12"/>
      <c r="E35" s="12"/>
      <c r="F35" s="12"/>
      <c r="G35" s="12"/>
      <c r="H35" s="12"/>
      <c r="I35" s="12"/>
    </row>
    <row r="36" spans="3:9" ht="12.75">
      <c r="C36" s="11"/>
      <c r="D36" s="12"/>
      <c r="E36" s="12"/>
      <c r="F36" s="12"/>
      <c r="G36" s="12"/>
      <c r="H36" s="12"/>
      <c r="I36" s="12"/>
    </row>
    <row r="37" spans="3:9" ht="12.75">
      <c r="C37" s="11"/>
      <c r="D37" s="12"/>
      <c r="E37" s="12"/>
      <c r="F37" s="12"/>
      <c r="G37" s="12"/>
      <c r="H37" s="12"/>
      <c r="I37" s="12"/>
    </row>
    <row r="38" spans="3:9" ht="12.75">
      <c r="C38" s="11"/>
      <c r="D38" s="12"/>
      <c r="E38" s="12"/>
      <c r="F38" s="12"/>
      <c r="G38" s="12"/>
      <c r="H38" s="12"/>
      <c r="I38" s="12"/>
    </row>
    <row r="39" spans="3:9" ht="12.75">
      <c r="C39" s="11"/>
      <c r="D39" s="12"/>
      <c r="E39" s="12"/>
      <c r="F39" s="12"/>
      <c r="G39" s="12"/>
      <c r="H39" s="12"/>
      <c r="I39" s="12"/>
    </row>
    <row r="40" spans="3:9" ht="12.75">
      <c r="C40" s="11"/>
      <c r="D40" s="12"/>
      <c r="E40" s="12"/>
      <c r="F40" s="12"/>
      <c r="G40" s="12"/>
      <c r="H40" s="12"/>
      <c r="I40" s="12"/>
    </row>
    <row r="41" spans="3:9" ht="12.75">
      <c r="C41" s="11"/>
      <c r="D41" s="12"/>
      <c r="E41" s="12"/>
      <c r="F41" s="12"/>
      <c r="G41" s="12"/>
      <c r="H41" s="12"/>
      <c r="I41" s="12"/>
    </row>
    <row r="42" spans="3:9" ht="12.75">
      <c r="C42" s="11"/>
      <c r="D42" s="12"/>
      <c r="E42" s="12"/>
      <c r="F42" s="12"/>
      <c r="G42" s="12"/>
      <c r="H42" s="12"/>
      <c r="I42" s="12"/>
    </row>
    <row r="43" spans="3:9" ht="12.75">
      <c r="C43" s="11"/>
      <c r="D43" s="12"/>
      <c r="E43" s="12"/>
      <c r="F43" s="12"/>
      <c r="G43" s="12"/>
      <c r="H43" s="12"/>
      <c r="I43" s="12"/>
    </row>
    <row r="44" spans="3:9" ht="12.75">
      <c r="C44" s="11"/>
      <c r="D44" s="12"/>
      <c r="E44" s="12"/>
      <c r="F44" s="12"/>
      <c r="G44" s="12"/>
      <c r="H44" s="12"/>
      <c r="I44" s="12"/>
    </row>
    <row r="45" spans="3:9" ht="12.75">
      <c r="C45" s="11"/>
      <c r="D45" s="12"/>
      <c r="E45" s="12"/>
      <c r="F45" s="12"/>
      <c r="G45" s="12"/>
      <c r="H45" s="12"/>
      <c r="I45" s="12"/>
    </row>
    <row r="46" spans="3:9" ht="12.75">
      <c r="C46" s="11"/>
      <c r="D46" s="12"/>
      <c r="E46" s="12"/>
      <c r="F46" s="12"/>
      <c r="G46" s="12"/>
      <c r="H46" s="12"/>
      <c r="I46" s="12"/>
    </row>
    <row r="47" spans="3:9" ht="12.75">
      <c r="C47" s="11"/>
      <c r="D47" s="12"/>
      <c r="E47" s="12"/>
      <c r="F47" s="12"/>
      <c r="G47" s="12"/>
      <c r="H47" s="12"/>
      <c r="I47" s="12"/>
    </row>
    <row r="48" spans="3:9" ht="12.75">
      <c r="C48" s="11"/>
      <c r="D48" s="12"/>
      <c r="E48" s="12"/>
      <c r="F48" s="12"/>
      <c r="G48" s="12"/>
      <c r="H48" s="12"/>
      <c r="I48" s="12"/>
    </row>
    <row r="49" spans="3:9" ht="12.75">
      <c r="C49" s="11"/>
      <c r="D49" s="12"/>
      <c r="E49" s="12"/>
      <c r="F49" s="12"/>
      <c r="G49" s="12"/>
      <c r="H49" s="12"/>
      <c r="I49" s="12"/>
    </row>
    <row r="50" ht="12.75">
      <c r="C50" s="11"/>
    </row>
  </sheetData>
  <mergeCells count="2">
    <mergeCell ref="C7:C9"/>
    <mergeCell ref="F7:F9"/>
  </mergeCells>
  <printOptions horizontalCentered="1" verticalCentered="1"/>
  <pageMargins left="0.3937007874015748" right="0.3937007874015748" top="0.3937007874015748" bottom="0.3937007874015748" header="0.11811023622047245" footer="0.07874015748031496"/>
  <pageSetup horizontalDpi="600" verticalDpi="600" orientation="portrait" scale="80" r:id="rId1"/>
  <headerFooter alignWithMargins="0">
    <oddHeader>&amp;RAtikokan Hydro 2005 PILs Proxy</oddHeader>
    <oddFooter>&amp;LPILS2005.V1.0&amp;C&amp;"Arial,Bold Italic"Exclusive PILs Proxy Calculation for 2005 Rate Application&amp;R&amp;P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K33"/>
  <sheetViews>
    <sheetView workbookViewId="0" topLeftCell="A1">
      <selection activeCell="C47" sqref="C47"/>
    </sheetView>
  </sheetViews>
  <sheetFormatPr defaultColWidth="9.140625" defaultRowHeight="12.75"/>
  <cols>
    <col min="1" max="1" width="15.57421875" style="349" customWidth="1"/>
    <col min="2" max="2" width="12.00390625" style="349" bestFit="1" customWidth="1"/>
    <col min="3" max="3" width="8.8515625" style="349" customWidth="1"/>
    <col min="4" max="4" width="12.28125" style="349" bestFit="1" customWidth="1"/>
    <col min="5" max="5" width="9.28125" style="349" bestFit="1" customWidth="1"/>
    <col min="6" max="6" width="13.421875" style="349" bestFit="1" customWidth="1"/>
    <col min="7" max="7" width="9.28125" style="349" bestFit="1" customWidth="1"/>
    <col min="8" max="8" width="12.28125" style="349" bestFit="1" customWidth="1"/>
    <col min="9" max="9" width="9.28125" style="349" bestFit="1" customWidth="1"/>
    <col min="10" max="16384" width="9.140625" style="349" customWidth="1"/>
  </cols>
  <sheetData>
    <row r="1" spans="1:9" ht="12.75">
      <c r="A1" s="467" t="s">
        <v>172</v>
      </c>
      <c r="B1" s="467"/>
      <c r="C1" s="467"/>
      <c r="D1" s="467"/>
      <c r="E1" s="467"/>
      <c r="F1" s="467"/>
      <c r="G1" s="467"/>
      <c r="H1" s="467"/>
      <c r="I1" s="467"/>
    </row>
    <row r="2" spans="1:9" ht="12.75">
      <c r="A2" s="467"/>
      <c r="B2" s="467"/>
      <c r="C2" s="467"/>
      <c r="D2" s="467"/>
      <c r="E2" s="467"/>
      <c r="F2" s="467"/>
      <c r="G2" s="467"/>
      <c r="H2" s="467"/>
      <c r="I2" s="467"/>
    </row>
    <row r="3" spans="1:9" ht="12.75">
      <c r="A3" s="467"/>
      <c r="B3" s="467"/>
      <c r="C3" s="467"/>
      <c r="D3" s="467"/>
      <c r="E3" s="467"/>
      <c r="F3" s="467"/>
      <c r="G3" s="467"/>
      <c r="H3" s="467"/>
      <c r="I3" s="467"/>
    </row>
    <row r="4" spans="1:9" ht="12.75">
      <c r="A4" s="467"/>
      <c r="B4" s="467"/>
      <c r="C4" s="467"/>
      <c r="D4" s="467"/>
      <c r="E4" s="467"/>
      <c r="F4" s="467"/>
      <c r="G4" s="467"/>
      <c r="H4" s="467"/>
      <c r="I4" s="467"/>
    </row>
    <row r="5" spans="1:9" ht="12.75">
      <c r="A5" s="467"/>
      <c r="B5" s="467"/>
      <c r="C5" s="467"/>
      <c r="D5" s="467"/>
      <c r="E5" s="467"/>
      <c r="F5" s="467"/>
      <c r="G5" s="467"/>
      <c r="H5" s="467"/>
      <c r="I5" s="467"/>
    </row>
    <row r="6" spans="1:5" ht="12.75">
      <c r="A6" s="404" t="str">
        <f>"Utility Name:     "&amp;REGINFO!C3</f>
        <v>Utility Name:     Atikokan Hydro Inc.</v>
      </c>
      <c r="B6" s="355"/>
      <c r="C6" s="355"/>
      <c r="D6" s="355"/>
      <c r="E6" s="355"/>
    </row>
    <row r="7" spans="1:5" ht="12.75">
      <c r="A7" s="404" t="str">
        <f>"File Number:  "&amp;REGINFO!C4</f>
        <v>File Number:  RP-2005-0013</v>
      </c>
      <c r="B7" s="355"/>
      <c r="C7" s="355"/>
      <c r="D7" s="355"/>
      <c r="E7" s="355"/>
    </row>
    <row r="8" spans="1:5" ht="12.75">
      <c r="A8" s="404" t="str">
        <f>"                       "&amp;REGINFO!C5</f>
        <v>                       EB-2005-0004</v>
      </c>
      <c r="B8" s="355"/>
      <c r="C8" s="355"/>
      <c r="D8" s="355"/>
      <c r="E8" s="355"/>
    </row>
    <row r="9" spans="1:5" ht="12.75">
      <c r="A9" s="404"/>
      <c r="B9" s="355"/>
      <c r="C9" s="355"/>
      <c r="D9" s="355"/>
      <c r="E9" s="355"/>
    </row>
    <row r="11" ht="13.5" thickBot="1"/>
    <row r="12" spans="2:9" ht="14.25">
      <c r="B12" s="468" t="s">
        <v>168</v>
      </c>
      <c r="C12" s="469"/>
      <c r="D12" s="468" t="s">
        <v>168</v>
      </c>
      <c r="E12" s="469"/>
      <c r="F12" s="468" t="s">
        <v>169</v>
      </c>
      <c r="G12" s="469"/>
      <c r="H12" s="472" t="s">
        <v>69</v>
      </c>
      <c r="I12" s="473"/>
    </row>
    <row r="13" spans="2:9" ht="13.5" thickBot="1">
      <c r="B13" s="476">
        <v>2005</v>
      </c>
      <c r="C13" s="477"/>
      <c r="D13" s="476">
        <v>2006</v>
      </c>
      <c r="E13" s="477"/>
      <c r="F13" s="476">
        <v>2007</v>
      </c>
      <c r="G13" s="478"/>
      <c r="H13" s="474"/>
      <c r="I13" s="475"/>
    </row>
    <row r="14" spans="2:9" ht="12.75">
      <c r="B14" s="356" t="s">
        <v>11</v>
      </c>
      <c r="C14" s="357" t="s">
        <v>170</v>
      </c>
      <c r="D14" s="356" t="s">
        <v>11</v>
      </c>
      <c r="E14" s="357" t="s">
        <v>170</v>
      </c>
      <c r="F14" s="356" t="s">
        <v>11</v>
      </c>
      <c r="G14" s="357" t="s">
        <v>170</v>
      </c>
      <c r="H14" s="356" t="s">
        <v>11</v>
      </c>
      <c r="I14" s="357" t="s">
        <v>170</v>
      </c>
    </row>
    <row r="15" spans="2:9" ht="12.75">
      <c r="B15" s="358"/>
      <c r="C15" s="359"/>
      <c r="D15" s="358"/>
      <c r="E15" s="359"/>
      <c r="F15" s="358"/>
      <c r="G15" s="359"/>
      <c r="H15" s="358"/>
      <c r="I15" s="359"/>
    </row>
    <row r="16" spans="1:9" ht="12.75">
      <c r="A16" s="353" t="s">
        <v>166</v>
      </c>
      <c r="B16" s="371">
        <v>0</v>
      </c>
      <c r="C16" s="360">
        <f>IF(ISERROR(B16/B20),"",B16/B20)</f>
      </c>
      <c r="D16" s="371">
        <v>4700</v>
      </c>
      <c r="E16" s="360">
        <f>IF(ISERROR(D16/D20),"",D16/D20)</f>
        <v>0.14992025518341306</v>
      </c>
      <c r="F16" s="371">
        <v>2531</v>
      </c>
      <c r="G16" s="360">
        <f>IF(ISERROR(F16/F20),"",F16/F20)</f>
        <v>0.14993187607369232</v>
      </c>
      <c r="H16" s="373">
        <v>7231</v>
      </c>
      <c r="I16" s="360">
        <f>IF(ISERROR(H16/H20),"",H16/H20)</f>
        <v>0.14992432253115218</v>
      </c>
    </row>
    <row r="17" spans="1:9" ht="12.75">
      <c r="A17" s="350"/>
      <c r="B17" s="361"/>
      <c r="C17" s="362"/>
      <c r="D17" s="361"/>
      <c r="E17" s="362"/>
      <c r="F17" s="361"/>
      <c r="G17" s="362"/>
      <c r="H17" s="366"/>
      <c r="I17" s="367"/>
    </row>
    <row r="18" spans="1:9" ht="25.5">
      <c r="A18" s="354" t="s">
        <v>167</v>
      </c>
      <c r="B18" s="372">
        <v>0</v>
      </c>
      <c r="C18" s="360">
        <f>IF(ISERROR(B18/B20),"",B18/B20)</f>
      </c>
      <c r="D18" s="372">
        <v>26650</v>
      </c>
      <c r="E18" s="360">
        <f>IF(ISERROR(D18/D20),"",D18/D20)</f>
        <v>0.8500797448165869</v>
      </c>
      <c r="F18" s="372">
        <v>14350</v>
      </c>
      <c r="G18" s="360">
        <f>IF(ISERROR(F18/F20),"",F18/F20)</f>
        <v>0.8500681239263077</v>
      </c>
      <c r="H18" s="374">
        <v>41000</v>
      </c>
      <c r="I18" s="360">
        <f>IF(ISERROR(H18/H20),"",H18/H20)</f>
        <v>0.8500756774688478</v>
      </c>
    </row>
    <row r="19" spans="1:9" ht="13.5" thickBot="1">
      <c r="A19" s="350"/>
      <c r="B19" s="361"/>
      <c r="C19" s="362"/>
      <c r="D19" s="361"/>
      <c r="E19" s="362"/>
      <c r="F19" s="361"/>
      <c r="G19" s="362"/>
      <c r="H19" s="366"/>
      <c r="I19" s="367"/>
    </row>
    <row r="20" spans="1:9" ht="13.5" thickBot="1">
      <c r="A20" s="352" t="s">
        <v>69</v>
      </c>
      <c r="B20" s="363">
        <f aca="true" t="shared" si="0" ref="B20:G20">SUM(B16:B18)</f>
        <v>0</v>
      </c>
      <c r="C20" s="364">
        <f t="shared" si="0"/>
        <v>0</v>
      </c>
      <c r="D20" s="363">
        <f t="shared" si="0"/>
        <v>31350</v>
      </c>
      <c r="E20" s="364">
        <f t="shared" si="0"/>
        <v>1</v>
      </c>
      <c r="F20" s="363">
        <f t="shared" si="0"/>
        <v>16881</v>
      </c>
      <c r="G20" s="364">
        <f t="shared" si="0"/>
        <v>1</v>
      </c>
      <c r="H20" s="365">
        <f>SUM(F20,D20,B20)</f>
        <v>48231</v>
      </c>
      <c r="I20" s="364">
        <f>SUM(I16:I18)</f>
        <v>1</v>
      </c>
    </row>
    <row r="21" spans="1:3" ht="13.5" thickTop="1">
      <c r="A21" s="350"/>
      <c r="B21" s="351"/>
      <c r="C21" s="351"/>
    </row>
    <row r="26" ht="12.75">
      <c r="A26" s="368" t="s">
        <v>171</v>
      </c>
    </row>
    <row r="28" spans="1:11" ht="12.75">
      <c r="A28" s="470" t="s">
        <v>181</v>
      </c>
      <c r="B28" s="470"/>
      <c r="C28" s="470"/>
      <c r="D28" s="470"/>
      <c r="E28" s="470"/>
      <c r="F28" s="470"/>
      <c r="G28" s="470"/>
      <c r="H28" s="470"/>
      <c r="I28" s="470"/>
      <c r="J28" s="470"/>
      <c r="K28" s="470"/>
    </row>
    <row r="30" spans="1:10" ht="29.25" customHeight="1">
      <c r="A30" s="471" t="s">
        <v>186</v>
      </c>
      <c r="B30" s="471"/>
      <c r="C30" s="471"/>
      <c r="D30" s="471"/>
      <c r="E30" s="471"/>
      <c r="F30" s="471"/>
      <c r="G30" s="471"/>
      <c r="H30" s="471"/>
      <c r="I30" s="471"/>
      <c r="J30" s="471"/>
    </row>
    <row r="32" spans="1:9" ht="12.75">
      <c r="A32" s="471" t="s">
        <v>184</v>
      </c>
      <c r="B32" s="471"/>
      <c r="C32" s="471"/>
      <c r="D32" s="471"/>
      <c r="E32" s="471"/>
      <c r="F32" s="471"/>
      <c r="G32" s="471"/>
      <c r="H32" s="471"/>
      <c r="I32" s="471"/>
    </row>
    <row r="33" spans="1:9" ht="12.75">
      <c r="A33" s="471"/>
      <c r="B33" s="471"/>
      <c r="C33" s="471"/>
      <c r="D33" s="471"/>
      <c r="E33" s="471"/>
      <c r="F33" s="471"/>
      <c r="G33" s="471"/>
      <c r="H33" s="471"/>
      <c r="I33" s="471"/>
    </row>
  </sheetData>
  <mergeCells count="11">
    <mergeCell ref="A28:K28"/>
    <mergeCell ref="A30:J30"/>
    <mergeCell ref="A32:I33"/>
    <mergeCell ref="H12:I13"/>
    <mergeCell ref="B13:C13"/>
    <mergeCell ref="D13:E13"/>
    <mergeCell ref="F13:G13"/>
    <mergeCell ref="A1:I5"/>
    <mergeCell ref="B12:C12"/>
    <mergeCell ref="D12:E12"/>
    <mergeCell ref="F12:G12"/>
  </mergeCells>
  <printOptions horizontalCentered="1" verticalCentered="1"/>
  <pageMargins left="0.3937007874015748" right="0.3937007874015748" top="0.3937007874015748" bottom="0.3937007874015748" header="0.11811023622047245" footer="0.07874015748031496"/>
  <pageSetup horizontalDpi="600" verticalDpi="600" orientation="portrait" scale="80" r:id="rId1"/>
  <headerFooter alignWithMargins="0">
    <oddHeader>&amp;RAtikokan Hydro 2005 PILs Proxy</oddHeader>
    <oddFooter>&amp;LPILS2005.V1.0&amp;C&amp;"Arial,Bold Italic"Exclusive PILs Proxy Calculation for 2005 Rate Application&amp;R&amp;P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Wilf</cp:lastModifiedBy>
  <cp:lastPrinted>2011-12-12T19:55:10Z</cp:lastPrinted>
  <dcterms:created xsi:type="dcterms:W3CDTF">2001-11-07T16:15:53Z</dcterms:created>
  <dcterms:modified xsi:type="dcterms:W3CDTF">2011-12-12T19:55:23Z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