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50" windowHeight="11640" tabRatio="893" activeTab="0"/>
  </bookViews>
  <sheets>
    <sheet name="G37 PILs 1562 Calculation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DaysInPreviousYear">'[2]Rates'!$B$22</definedName>
    <definedName name="DaysInYear">'[2]Rates'!$B$21</definedName>
    <definedName name="MofF">#REF!</definedName>
    <definedName name="_xlnm.Print_Area" localSheetId="0">'G37 PILs 1562 Calculation '!$A$1:$AB$91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<sst xmlns="http://schemas.openxmlformats.org/spreadsheetml/2006/main" count="23" uniqueCount="20">
  <si>
    <t>Sign Convention: + for increase;  - for decrease</t>
  </si>
  <si>
    <t>Year start:</t>
  </si>
  <si>
    <t>Year end:</t>
  </si>
  <si>
    <t>Total</t>
  </si>
  <si>
    <t>Opening balance:</t>
  </si>
  <si>
    <t>=</t>
  </si>
  <si>
    <t>+/-</t>
  </si>
  <si>
    <t>-</t>
  </si>
  <si>
    <t xml:space="preserve">Ending balance: # 1562 </t>
  </si>
  <si>
    <t>Summary PILs 1562 Balance</t>
  </si>
  <si>
    <t xml:space="preserve">Board-approved PILs tax proxy from Decisions   </t>
  </si>
  <si>
    <t xml:space="preserve">True-up Variance Adjustment                   </t>
  </si>
  <si>
    <t xml:space="preserve">Deferral Account Variance Adjustment                  </t>
  </si>
  <si>
    <t xml:space="preserve">Carrying charges           </t>
  </si>
  <si>
    <t xml:space="preserve">PILs billed to (collected from) customers            </t>
  </si>
  <si>
    <t>Changes in Tax Legislation (repeal of Federal LCT)</t>
  </si>
  <si>
    <t>Reporting period: 2001- 2012</t>
  </si>
  <si>
    <t>Settlement Adjustment</t>
  </si>
  <si>
    <t>Utility Name: Atikokan Hydro</t>
  </si>
  <si>
    <t>PILs TAXES - EB-2011-0293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</si>
</sst>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&quot;$&quot;#,##0.000_);[Red]\(&quot;$&quot;#,##0.000\)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4" applyNumberFormat="0" applyFill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0" fontId="21" fillId="20" borderId="6" applyNumberFormat="0" applyAlignment="0" applyProtection="0"/>
    <xf numFmtId="1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8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9" xfId="0" applyNumberFormat="1" applyBorder="1" applyAlignment="1">
      <alignment vertical="top"/>
    </xf>
    <xf numFmtId="0" fontId="0" fillId="0" borderId="9" xfId="0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3" fontId="0" fillId="25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quotePrefix="1">
      <alignment horizontal="center" vertical="top"/>
    </xf>
    <xf numFmtId="3" fontId="0" fillId="25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" fillId="26" borderId="0" xfId="0" applyFont="1" applyFill="1" applyAlignment="1" applyProtection="1">
      <alignment vertical="top"/>
      <protection locked="0"/>
    </xf>
    <xf numFmtId="0" fontId="0" fillId="26" borderId="0" xfId="0" applyFill="1" applyAlignment="1" applyProtection="1">
      <alignment vertical="top"/>
      <protection locked="0"/>
    </xf>
    <xf numFmtId="37" fontId="0" fillId="26" borderId="0" xfId="0" applyNumberFormat="1" applyFill="1" applyBorder="1" applyAlignment="1" applyProtection="1">
      <alignment vertical="top"/>
      <protection locked="0"/>
    </xf>
    <xf numFmtId="37" fontId="0" fillId="26" borderId="0" xfId="0" applyNumberFormat="1" applyFill="1" applyAlignment="1" applyProtection="1">
      <alignment vertical="top"/>
      <protection locked="0"/>
    </xf>
    <xf numFmtId="0" fontId="0" fillId="26" borderId="0" xfId="0" applyFill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3" fillId="26" borderId="0" xfId="0" applyFont="1" applyFill="1" applyAlignment="1">
      <alignment vertical="top" wrapText="1"/>
    </xf>
    <xf numFmtId="0" fontId="0" fillId="26" borderId="0" xfId="0" applyFill="1" applyAlignment="1" quotePrefix="1">
      <alignment horizontal="center" vertical="top"/>
    </xf>
    <xf numFmtId="3" fontId="0" fillId="27" borderId="0" xfId="0" applyNumberFormat="1" applyFill="1" applyBorder="1" applyAlignment="1">
      <alignment/>
    </xf>
    <xf numFmtId="3" fontId="0" fillId="27" borderId="0" xfId="0" applyNumberFormat="1" applyFill="1" applyBorder="1" applyAlignment="1" applyProtection="1">
      <alignment/>
      <protection/>
    </xf>
    <xf numFmtId="3" fontId="0" fillId="28" borderId="0" xfId="0" applyNumberFormat="1" applyFill="1" applyAlignment="1" applyProtection="1">
      <alignment/>
      <protection/>
    </xf>
    <xf numFmtId="3" fontId="0" fillId="28" borderId="10" xfId="0" applyNumberFormat="1" applyFill="1" applyBorder="1" applyAlignment="1" applyProtection="1">
      <alignment/>
      <protection/>
    </xf>
    <xf numFmtId="3" fontId="0" fillId="28" borderId="0" xfId="0" applyNumberFormat="1" applyFill="1" applyAlignment="1">
      <alignment/>
    </xf>
    <xf numFmtId="3" fontId="7" fillId="25" borderId="0" xfId="0" applyNumberFormat="1" applyFont="1" applyFill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169" fontId="0" fillId="4" borderId="0" xfId="0" applyNumberFormat="1" applyFill="1" applyAlignment="1">
      <alignment/>
    </xf>
    <xf numFmtId="3" fontId="0" fillId="25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9" fontId="0" fillId="4" borderId="0" xfId="0" applyNumberFormat="1" applyFont="1" applyFill="1" applyAlignment="1">
      <alignment/>
    </xf>
    <xf numFmtId="3" fontId="0" fillId="28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169" fontId="3" fillId="22" borderId="0" xfId="0" applyNumberFormat="1" applyFont="1" applyFill="1" applyAlignment="1">
      <alignment/>
    </xf>
    <xf numFmtId="3" fontId="3" fillId="28" borderId="10" xfId="0" applyNumberFormat="1" applyFont="1" applyFill="1" applyBorder="1" applyAlignment="1" applyProtection="1">
      <alignment/>
      <protection/>
    </xf>
    <xf numFmtId="0" fontId="0" fillId="0" borderId="8" xfId="0" applyFill="1" applyBorder="1" applyAlignment="1">
      <alignment vertical="top"/>
    </xf>
    <xf numFmtId="14" fontId="0" fillId="0" borderId="0" xfId="0" applyNumberFormat="1" applyFill="1" applyAlignment="1">
      <alignment vertical="top"/>
    </xf>
    <xf numFmtId="14" fontId="0" fillId="0" borderId="9" xfId="0" applyNumberFormat="1" applyFill="1" applyBorder="1" applyAlignment="1">
      <alignment vertical="top"/>
    </xf>
    <xf numFmtId="169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10" xfId="0" applyNumberFormat="1" applyFill="1" applyBorder="1" applyAlignment="1" applyProtection="1">
      <alignment/>
      <protection/>
    </xf>
    <xf numFmtId="37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/>
    </xf>
    <xf numFmtId="0" fontId="3" fillId="0" borderId="0" xfId="0" applyFont="1" applyBorder="1" applyAlignment="1">
      <alignment vertical="top"/>
    </xf>
    <xf numFmtId="165" fontId="0" fillId="4" borderId="0" xfId="0" applyNumberFormat="1" applyFont="1" applyFill="1" applyAlignment="1">
      <alignment/>
    </xf>
    <xf numFmtId="165" fontId="0" fillId="4" borderId="0" xfId="0" applyNumberForma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ds.ontarioenergyboard.ca/Cost%20of%20Service\2009%20PILs\Revised%20Filing%20-%20Jan%202010\Revised%20Filing%20-%20Jan%202010\PILS%20tax%20proxy%20sup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04\Atikokan_revised_2004_PILs_Mode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05\Atikokan_revised_2005_PILs_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Woodstock\2012%20Rate%20Application\Application%20Material%20Sept%2016%202011\WHSI_2005_PILs_Model_20110916%20(KPMG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2\Atikokan%20FINAL%202002%20RAM%20for%20Approved%20Rate%20Schedul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tikokan%20PILS%20Reconciliation%202001%20-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05\Atikokan%20FINAL%202005%20RAM%20for%20Approved%20Rate%20Schedul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01\Atikokan_revised_2001_PILs_Model_201109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02\Atikokan_revised_2002_PILs_Mode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03\Atikokan_revised_2003_PILs_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 Decisions"/>
      <sheetName val="Board Approved Prox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7">
        <row r="15">
          <cell r="M15">
            <v>378.04242424242426</v>
          </cell>
        </row>
        <row r="17">
          <cell r="M17">
            <v>-839.7103631593267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7">
        <row r="15">
          <cell r="M15">
            <v>46.71927272727273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14">
          <cell r="E14">
            <v>7668</v>
          </cell>
        </row>
      </sheetData>
      <sheetData sheetId="7">
        <row r="14">
          <cell r="E14">
            <v>32754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2002  PILS Recoveries"/>
      <sheetName val="2003 PILS Recoveries"/>
      <sheetName val="2004 PILS Recoveries"/>
      <sheetName val="2005 PILS Recoveries"/>
      <sheetName val="2006  PILS Recoveries"/>
      <sheetName val="Principal trueup"/>
      <sheetName val="Interest Trueup"/>
      <sheetName val="Customer Count"/>
      <sheetName val="Monthly Volumes"/>
    </sheetNames>
    <sheetDataSet>
      <sheetData sheetId="0">
        <row r="28">
          <cell r="B28">
            <v>33476.70166394845</v>
          </cell>
          <cell r="C28">
            <v>39001.25464259387</v>
          </cell>
          <cell r="D28">
            <v>30881.5622232526</v>
          </cell>
          <cell r="E28">
            <v>36372.93286028685</v>
          </cell>
          <cell r="F28">
            <v>12447.848449570847</v>
          </cell>
        </row>
      </sheetData>
      <sheetData sheetId="7">
        <row r="14">
          <cell r="G14">
            <v>191.24128733253963</v>
          </cell>
        </row>
        <row r="29">
          <cell r="G29">
            <v>565.072606522057</v>
          </cell>
        </row>
        <row r="44">
          <cell r="G44">
            <v>741.6191062428995</v>
          </cell>
        </row>
        <row r="59">
          <cell r="G59">
            <v>957.8595612044626</v>
          </cell>
        </row>
        <row r="74">
          <cell r="G74">
            <v>793.938492961703</v>
          </cell>
        </row>
        <row r="89">
          <cell r="G89">
            <v>709.1554231482158</v>
          </cell>
        </row>
        <row r="103">
          <cell r="G103">
            <v>597.0256127191747</v>
          </cell>
        </row>
        <row r="117">
          <cell r="G117">
            <v>170.63232021810578</v>
          </cell>
        </row>
        <row r="131">
          <cell r="G131">
            <v>119.63013219686982</v>
          </cell>
        </row>
        <row r="145">
          <cell r="G145">
            <v>220.5094599741675</v>
          </cell>
        </row>
        <row r="159">
          <cell r="G159">
            <v>73.50315332472252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14">
          <cell r="G14">
            <v>40366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"/>
      <sheetName val="Tax Rates"/>
      <sheetName val="PILs 1562 Calculation"/>
    </sheetNames>
    <sheetDataSet>
      <sheetData sheetId="7">
        <row r="15">
          <cell r="M15">
            <v>79.97756097560976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7">
        <row r="15">
          <cell r="M15">
            <v>282.369756097561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7">
        <row r="15">
          <cell r="M15">
            <v>645.0419393939395</v>
          </cell>
        </row>
        <row r="17">
          <cell r="M17">
            <v>-844.830548300542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tabSelected="1" zoomScalePageLayoutView="0" workbookViewId="0" topLeftCell="J1">
      <selection activeCell="AA17" activeCellId="1" sqref="AA12:AA14 AA17"/>
    </sheetView>
  </sheetViews>
  <sheetFormatPr defaultColWidth="9.140625" defaultRowHeight="12.75"/>
  <cols>
    <col min="1" max="1" width="26.710937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28125" style="0" customWidth="1"/>
    <col min="17" max="17" width="12.7109375" style="0" customWidth="1"/>
    <col min="18" max="18" width="3.28125" style="0" customWidth="1"/>
    <col min="19" max="19" width="12.7109375" style="0" customWidth="1"/>
    <col min="20" max="20" width="3.28125" style="0" customWidth="1"/>
    <col min="21" max="21" width="12.7109375" style="0" customWidth="1"/>
    <col min="22" max="22" width="3.28125" style="0" customWidth="1"/>
    <col min="23" max="23" width="12.7109375" style="0" customWidth="1"/>
    <col min="24" max="24" width="3.28125" style="0" customWidth="1"/>
    <col min="25" max="25" width="12.7109375" style="0" customWidth="1"/>
    <col min="26" max="26" width="3.00390625" style="5" customWidth="1"/>
    <col min="27" max="27" width="12.7109375" style="0" customWidth="1"/>
    <col min="28" max="28" width="3.7109375" style="0" customWidth="1"/>
    <col min="29" max="29" width="31.57421875" style="0" customWidth="1"/>
    <col min="30" max="30" width="3.7109375" style="0" customWidth="1"/>
    <col min="31" max="31" width="12.8515625" style="0" customWidth="1"/>
    <col min="32" max="32" width="3.7109375" style="0" customWidth="1"/>
    <col min="33" max="33" width="13.8515625" style="0" customWidth="1"/>
    <col min="34" max="34" width="3.7109375" style="0" customWidth="1"/>
    <col min="35" max="35" width="12.140625" style="0" customWidth="1"/>
  </cols>
  <sheetData>
    <row r="1" ht="12.75">
      <c r="A1" s="59" t="s">
        <v>19</v>
      </c>
    </row>
    <row r="2" spans="1:5" ht="12.75">
      <c r="A2" s="1" t="s">
        <v>9</v>
      </c>
      <c r="B2" s="1"/>
      <c r="E2" s="35"/>
    </row>
    <row r="3" spans="1:27" ht="12.75">
      <c r="A3" s="1" t="s">
        <v>18</v>
      </c>
      <c r="AA3" s="2"/>
    </row>
    <row r="4" spans="1:27" ht="12.75">
      <c r="A4" s="1" t="s">
        <v>16</v>
      </c>
      <c r="E4" s="3" t="s">
        <v>0</v>
      </c>
      <c r="F4" s="4"/>
      <c r="G4" s="4"/>
      <c r="H4" s="4"/>
      <c r="I4" s="4"/>
      <c r="AA4" s="2"/>
    </row>
    <row r="5" spans="4:7" ht="12.75">
      <c r="D5" s="5"/>
      <c r="E5" s="5"/>
      <c r="F5" s="5"/>
      <c r="G5" s="5"/>
    </row>
    <row r="6" spans="1:27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51"/>
      <c r="AA6" s="6"/>
    </row>
    <row r="7" ht="13.5" thickTop="1"/>
    <row r="8" spans="1:26" ht="12.75">
      <c r="A8" s="1" t="s">
        <v>1</v>
      </c>
      <c r="C8" s="7">
        <v>37165</v>
      </c>
      <c r="E8" s="7">
        <v>37257</v>
      </c>
      <c r="G8" s="7">
        <v>37622</v>
      </c>
      <c r="I8" s="7">
        <v>37987</v>
      </c>
      <c r="K8" s="7">
        <v>38353</v>
      </c>
      <c r="M8" s="7">
        <v>38718</v>
      </c>
      <c r="O8" s="7">
        <v>39083</v>
      </c>
      <c r="Q8" s="7">
        <v>39448</v>
      </c>
      <c r="S8" s="7">
        <v>39814</v>
      </c>
      <c r="U8" s="7">
        <v>40179</v>
      </c>
      <c r="W8" s="7">
        <v>40544</v>
      </c>
      <c r="Y8" s="7">
        <v>40909</v>
      </c>
      <c r="Z8" s="52"/>
    </row>
    <row r="9" spans="1:29" ht="12.75">
      <c r="A9" s="1" t="s">
        <v>2</v>
      </c>
      <c r="C9" s="8">
        <v>37256</v>
      </c>
      <c r="E9" s="8">
        <v>37621</v>
      </c>
      <c r="G9" s="8">
        <v>37986</v>
      </c>
      <c r="I9" s="8">
        <v>38352</v>
      </c>
      <c r="K9" s="8">
        <v>38717</v>
      </c>
      <c r="M9" s="8">
        <v>39082</v>
      </c>
      <c r="O9" s="8">
        <v>39447</v>
      </c>
      <c r="Q9" s="8">
        <v>39813</v>
      </c>
      <c r="S9" s="8">
        <v>40178</v>
      </c>
      <c r="U9" s="8">
        <v>40543</v>
      </c>
      <c r="W9" s="8">
        <v>40908</v>
      </c>
      <c r="Y9" s="8">
        <v>41029</v>
      </c>
      <c r="Z9" s="53"/>
      <c r="AA9" s="9" t="s">
        <v>3</v>
      </c>
      <c r="AC9" s="36"/>
    </row>
    <row r="10" spans="1:8" ht="12.75">
      <c r="A10" s="1"/>
      <c r="F10" s="5"/>
      <c r="H10" s="5"/>
    </row>
    <row r="11" spans="1:29" ht="12.75">
      <c r="A11" s="10" t="s">
        <v>4</v>
      </c>
      <c r="B11" s="11" t="s">
        <v>5</v>
      </c>
      <c r="C11" s="12">
        <v>0</v>
      </c>
      <c r="D11" s="13"/>
      <c r="E11" s="31">
        <f>C20</f>
        <v>7668</v>
      </c>
      <c r="F11" s="14"/>
      <c r="G11" s="31">
        <f>E20</f>
        <v>7216.517184359698</v>
      </c>
      <c r="H11" s="14"/>
      <c r="I11" s="31">
        <f>G20</f>
        <v>9484.70490438545</v>
      </c>
      <c r="J11" s="13"/>
      <c r="K11" s="31">
        <f>I20</f>
        <v>13815.973178469147</v>
      </c>
      <c r="L11" s="13"/>
      <c r="M11" s="31">
        <f>K20</f>
        <v>16402.231940469857</v>
      </c>
      <c r="N11" s="13"/>
      <c r="O11" s="31">
        <f>M20</f>
        <v>18250.374589921325</v>
      </c>
      <c r="P11" s="13"/>
      <c r="Q11" s="31">
        <f>O20</f>
        <v>18959.53001306954</v>
      </c>
      <c r="R11" s="13"/>
      <c r="S11" s="31">
        <f>Q20</f>
        <v>19556.555625788715</v>
      </c>
      <c r="T11" s="13"/>
      <c r="U11" s="31">
        <f>S20</f>
        <v>19727.18794600682</v>
      </c>
      <c r="V11" s="13"/>
      <c r="W11" s="31">
        <f>U20</f>
        <v>19846.81807820369</v>
      </c>
      <c r="X11" s="13"/>
      <c r="Y11" s="31">
        <f>W20</f>
        <v>20067.32753817786</v>
      </c>
      <c r="Z11" s="14"/>
      <c r="AA11" s="41">
        <f>C11</f>
        <v>0</v>
      </c>
      <c r="AB11" s="36"/>
      <c r="AC11" s="36"/>
    </row>
    <row r="12" spans="1:29" ht="32.25" customHeight="1">
      <c r="A12" s="10" t="s">
        <v>10</v>
      </c>
      <c r="B12" s="15" t="s">
        <v>6</v>
      </c>
      <c r="C12" s="33">
        <f>'[4]6. 2001PILs DefAcct Adder Calc'!$E$14</f>
        <v>7668</v>
      </c>
      <c r="D12" s="45"/>
      <c r="E12" s="33">
        <f>'[4]8. 2002PILs Proxy Adder Calc'!$E$14</f>
        <v>32754</v>
      </c>
      <c r="F12" s="45"/>
      <c r="G12" s="33">
        <f>C12+E12</f>
        <v>40422</v>
      </c>
      <c r="H12" s="45"/>
      <c r="I12" s="33">
        <f>G12/12*3+E12/12*9</f>
        <v>34671</v>
      </c>
      <c r="J12" s="46"/>
      <c r="K12" s="33">
        <f>E12/12*3+'[6]4. 2003 Data &amp; 2005 PILs'!$G$14/12*9</f>
        <v>38463</v>
      </c>
      <c r="L12" s="46"/>
      <c r="M12" s="33">
        <f>'[6]4. 2003 Data &amp; 2005 PILs'!$G$14/12*4</f>
        <v>13455.333333333334</v>
      </c>
      <c r="N12" s="46"/>
      <c r="O12" s="33"/>
      <c r="P12" s="46"/>
      <c r="Q12" s="33"/>
      <c r="R12" s="46"/>
      <c r="S12" s="33"/>
      <c r="T12" s="46"/>
      <c r="U12" s="33"/>
      <c r="V12" s="46"/>
      <c r="W12" s="33"/>
      <c r="X12" s="46"/>
      <c r="Y12" s="33"/>
      <c r="Z12" s="18"/>
      <c r="AA12" s="49">
        <f aca="true" t="shared" si="0" ref="AA12:AA18">SUM(C12:Y12)</f>
        <v>167433.33333333334</v>
      </c>
      <c r="AB12" s="36"/>
      <c r="AC12" s="42"/>
    </row>
    <row r="13" spans="1:29" ht="30.75" customHeight="1">
      <c r="A13" s="10" t="s">
        <v>11</v>
      </c>
      <c r="B13" s="15" t="s">
        <v>6</v>
      </c>
      <c r="C13" s="16"/>
      <c r="D13" s="17"/>
      <c r="E13" s="16">
        <f>'[7]PILs 1562 Calculation'!$M$15</f>
        <v>79.97756097560976</v>
      </c>
      <c r="F13" s="45"/>
      <c r="G13" s="16">
        <f>'[8]PILs 1562 Calculation'!$M$15</f>
        <v>282.369756097561</v>
      </c>
      <c r="H13" s="45"/>
      <c r="I13" s="16">
        <f>'[9]PILs 1562 Calculation'!$M$15</f>
        <v>645.0419393939395</v>
      </c>
      <c r="J13" s="45"/>
      <c r="K13" s="16">
        <f>'[10]PILs 1562 Calculation'!$M$15</f>
        <v>378.04242424242426</v>
      </c>
      <c r="L13" s="45"/>
      <c r="M13" s="16">
        <f>'[11]PILs 1562 Calculation'!$M$15</f>
        <v>46.71927272727273</v>
      </c>
      <c r="N13" s="45"/>
      <c r="O13" s="16"/>
      <c r="P13" s="46"/>
      <c r="Q13" s="16"/>
      <c r="R13" s="46"/>
      <c r="S13" s="16"/>
      <c r="T13" s="46"/>
      <c r="U13" s="16"/>
      <c r="V13" s="46"/>
      <c r="W13" s="16"/>
      <c r="X13" s="46"/>
      <c r="Y13" s="16"/>
      <c r="Z13" s="18"/>
      <c r="AA13" s="49">
        <f t="shared" si="0"/>
        <v>1432.1509534368072</v>
      </c>
      <c r="AB13" s="36"/>
      <c r="AC13" s="43"/>
    </row>
    <row r="14" spans="1:29" ht="32.25" customHeight="1">
      <c r="A14" s="10" t="s">
        <v>12</v>
      </c>
      <c r="B14" s="15" t="s">
        <v>6</v>
      </c>
      <c r="C14" s="16"/>
      <c r="D14" s="17"/>
      <c r="E14" s="37">
        <f>'[3]PILs 1562 Calculation'!E16+'[3]PILs 1562 Calculation'!E17</f>
        <v>0</v>
      </c>
      <c r="F14" s="45"/>
      <c r="G14" s="37">
        <f>'[3]PILs 1562 Calculation'!G16+'[3]PILs 1562 Calculation'!G17</f>
        <v>0</v>
      </c>
      <c r="H14" s="45"/>
      <c r="I14" s="37">
        <f>'[9]PILs 1562 Calculation'!$M$17</f>
        <v>-844.830548300542</v>
      </c>
      <c r="J14" s="45"/>
      <c r="K14" s="37">
        <f>'[10]PILs 1562 Calculation'!$M$17</f>
        <v>-839.7103631593267</v>
      </c>
      <c r="L14" s="45"/>
      <c r="M14" s="37"/>
      <c r="N14" s="45"/>
      <c r="O14" s="37">
        <v>0</v>
      </c>
      <c r="P14" s="47"/>
      <c r="Q14" s="37">
        <v>0</v>
      </c>
      <c r="R14" s="47"/>
      <c r="S14" s="37">
        <v>0</v>
      </c>
      <c r="T14" s="47"/>
      <c r="U14" s="37">
        <v>0</v>
      </c>
      <c r="V14" s="47"/>
      <c r="W14" s="37">
        <v>0</v>
      </c>
      <c r="X14" s="47"/>
      <c r="Y14" s="37">
        <v>0</v>
      </c>
      <c r="Z14" s="54"/>
      <c r="AA14" s="49">
        <f t="shared" si="0"/>
        <v>-1684.5409114598688</v>
      </c>
      <c r="AB14" s="36"/>
      <c r="AC14" s="43"/>
    </row>
    <row r="15" spans="1:29" ht="31.5" customHeight="1">
      <c r="A15" s="19" t="s">
        <v>15</v>
      </c>
      <c r="B15" s="15"/>
      <c r="C15" s="16"/>
      <c r="D15" s="17"/>
      <c r="E15" s="37"/>
      <c r="F15" s="45"/>
      <c r="G15" s="37"/>
      <c r="H15" s="45"/>
      <c r="I15" s="37"/>
      <c r="J15" s="45"/>
      <c r="K15" s="37"/>
      <c r="L15" s="45"/>
      <c r="M15" s="37"/>
      <c r="N15" s="45"/>
      <c r="O15" s="37"/>
      <c r="P15" s="47"/>
      <c r="Q15" s="37"/>
      <c r="R15" s="47"/>
      <c r="S15" s="37"/>
      <c r="T15" s="47"/>
      <c r="U15" s="37"/>
      <c r="V15" s="47"/>
      <c r="W15" s="37"/>
      <c r="X15" s="47"/>
      <c r="Y15" s="37"/>
      <c r="Z15" s="54"/>
      <c r="AA15" s="49">
        <f t="shared" si="0"/>
        <v>0</v>
      </c>
      <c r="AB15" s="36"/>
      <c r="AC15" s="44"/>
    </row>
    <row r="16" spans="1:29" ht="24.75" customHeight="1">
      <c r="A16" s="19" t="s">
        <v>13</v>
      </c>
      <c r="B16" s="15" t="s">
        <v>6</v>
      </c>
      <c r="C16" s="16"/>
      <c r="D16" s="17"/>
      <c r="E16" s="61">
        <f>'[5]Interest Trueup'!$G$14</f>
        <v>191.24128733253963</v>
      </c>
      <c r="F16" s="45"/>
      <c r="G16" s="61">
        <f>'[5]Interest Trueup'!$G$29</f>
        <v>565.072606522057</v>
      </c>
      <c r="H16" s="45"/>
      <c r="I16" s="61">
        <f>'[5]Interest Trueup'!$G$44</f>
        <v>741.6191062428995</v>
      </c>
      <c r="J16" s="45"/>
      <c r="K16" s="61">
        <f>'[5]Interest Trueup'!$G$59</f>
        <v>957.8595612044626</v>
      </c>
      <c r="L16" s="45"/>
      <c r="M16" s="61">
        <f>'[5]Interest Trueup'!$G$74</f>
        <v>793.938492961703</v>
      </c>
      <c r="N16" s="45"/>
      <c r="O16" s="61">
        <f>'[5]Interest Trueup'!$G$89</f>
        <v>709.1554231482158</v>
      </c>
      <c r="P16" s="45"/>
      <c r="Q16" s="61">
        <f>'[5]Interest Trueup'!$G$103</f>
        <v>597.0256127191747</v>
      </c>
      <c r="R16" s="45"/>
      <c r="S16" s="61">
        <f>'[5]Interest Trueup'!$G$117</f>
        <v>170.63232021810578</v>
      </c>
      <c r="T16" s="47"/>
      <c r="U16" s="61">
        <f>'[5]Interest Trueup'!$G$131</f>
        <v>119.63013219686982</v>
      </c>
      <c r="V16" s="47"/>
      <c r="W16" s="61">
        <f>'[5]Interest Trueup'!$G$145</f>
        <v>220.5094599741675</v>
      </c>
      <c r="X16" s="47"/>
      <c r="Y16" s="61">
        <f>'[5]Interest Trueup'!$G$159</f>
        <v>73.50315332472252</v>
      </c>
      <c r="Z16" s="54"/>
      <c r="AA16" s="49">
        <f t="shared" si="0"/>
        <v>5140.187155844918</v>
      </c>
      <c r="AB16" s="36"/>
      <c r="AC16" s="44"/>
    </row>
    <row r="17" spans="1:29" ht="33.75" customHeight="1">
      <c r="A17" s="10" t="s">
        <v>14</v>
      </c>
      <c r="B17" s="15" t="s">
        <v>7</v>
      </c>
      <c r="C17" s="38">
        <v>0</v>
      </c>
      <c r="D17" s="39"/>
      <c r="E17" s="60">
        <f>-'[5]Summary'!$B$28</f>
        <v>-33476.70166394845</v>
      </c>
      <c r="F17" s="45"/>
      <c r="G17" s="60">
        <f>-'[5]Summary'!$C$28</f>
        <v>-39001.25464259387</v>
      </c>
      <c r="H17" s="45"/>
      <c r="I17" s="60">
        <f>-'[5]Summary'!$D$28</f>
        <v>-30881.5622232526</v>
      </c>
      <c r="J17" s="45"/>
      <c r="K17" s="60">
        <f>-'[5]Summary'!$E$28</f>
        <v>-36372.93286028685</v>
      </c>
      <c r="L17" s="45"/>
      <c r="M17" s="60">
        <f>-'[5]Summary'!$F$28</f>
        <v>-12447.848449570847</v>
      </c>
      <c r="N17" s="45"/>
      <c r="O17" s="34"/>
      <c r="P17" s="48"/>
      <c r="Q17" s="34"/>
      <c r="R17" s="48"/>
      <c r="S17" s="34"/>
      <c r="T17" s="48"/>
      <c r="U17" s="34"/>
      <c r="V17" s="48"/>
      <c r="W17" s="34"/>
      <c r="X17" s="48"/>
      <c r="Y17" s="34"/>
      <c r="Z17" s="55"/>
      <c r="AA17" s="49">
        <f t="shared" si="0"/>
        <v>-152180.29983965264</v>
      </c>
      <c r="AB17" s="36"/>
      <c r="AC17" s="43"/>
    </row>
    <row r="18" spans="1:29" ht="27" customHeight="1">
      <c r="A18" s="10" t="s">
        <v>17</v>
      </c>
      <c r="B18" s="15"/>
      <c r="C18" s="38"/>
      <c r="D18" s="39"/>
      <c r="E18" s="40"/>
      <c r="F18" s="45"/>
      <c r="G18" s="40"/>
      <c r="H18" s="45"/>
      <c r="I18" s="40"/>
      <c r="J18" s="45"/>
      <c r="K18" s="40"/>
      <c r="L18" s="45"/>
      <c r="M18" s="40"/>
      <c r="N18" s="45"/>
      <c r="O18" s="34"/>
      <c r="P18" s="48"/>
      <c r="Q18" s="34"/>
      <c r="R18" s="48"/>
      <c r="S18" s="34"/>
      <c r="T18" s="48"/>
      <c r="U18" s="34"/>
      <c r="V18" s="48"/>
      <c r="W18" s="34"/>
      <c r="X18" s="48"/>
      <c r="Y18" s="34"/>
      <c r="Z18" s="55"/>
      <c r="AA18" s="49">
        <f t="shared" si="0"/>
        <v>0</v>
      </c>
      <c r="AB18" s="36"/>
      <c r="AC18" s="43"/>
    </row>
    <row r="19" spans="1:27" ht="12.75">
      <c r="A19" s="20"/>
      <c r="C19" s="17"/>
      <c r="D19" s="18"/>
      <c r="E19" s="17"/>
      <c r="F19" s="18"/>
      <c r="G19" s="17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8"/>
      <c r="AA19" s="14"/>
    </row>
    <row r="20" spans="1:27" ht="13.5" thickBot="1">
      <c r="A20" s="10" t="s">
        <v>8</v>
      </c>
      <c r="B20" s="5"/>
      <c r="C20" s="32">
        <f>SUM(C11:C18)</f>
        <v>7668</v>
      </c>
      <c r="D20" s="14"/>
      <c r="E20" s="32">
        <f>SUM(E11:E18)</f>
        <v>7216.517184359698</v>
      </c>
      <c r="F20" s="14"/>
      <c r="G20" s="32">
        <f>SUM(G11:G18)</f>
        <v>9484.70490438545</v>
      </c>
      <c r="H20" s="14"/>
      <c r="I20" s="32">
        <f>SUM(I11:I18)</f>
        <v>13815.973178469147</v>
      </c>
      <c r="J20" s="13"/>
      <c r="K20" s="32">
        <f>SUM(K11:K18)</f>
        <v>16402.231940469857</v>
      </c>
      <c r="L20" s="13"/>
      <c r="M20" s="32">
        <f>SUM(M11:M18)</f>
        <v>18250.374589921325</v>
      </c>
      <c r="N20" s="13"/>
      <c r="O20" s="32">
        <f>SUM(O11:O18)</f>
        <v>18959.53001306954</v>
      </c>
      <c r="P20" s="13"/>
      <c r="Q20" s="32">
        <f>SUM(Q11:Q18)</f>
        <v>19556.555625788715</v>
      </c>
      <c r="R20" s="13"/>
      <c r="S20" s="32">
        <f>SUM(S11:S18)</f>
        <v>19727.18794600682</v>
      </c>
      <c r="T20" s="13"/>
      <c r="U20" s="32">
        <f>SUM(U11:U18)</f>
        <v>19846.81807820369</v>
      </c>
      <c r="V20" s="13"/>
      <c r="W20" s="32">
        <f>SUM(W11:W18)</f>
        <v>20067.32753817786</v>
      </c>
      <c r="X20" s="13"/>
      <c r="Y20" s="32">
        <f>SUM(Y11:Y18)</f>
        <v>20140.830691502582</v>
      </c>
      <c r="Z20" s="56"/>
      <c r="AA20" s="50">
        <f>SUM(AA11:AA18)</f>
        <v>20140.830691502546</v>
      </c>
    </row>
    <row r="21" spans="1:27" ht="13.5" thickTop="1">
      <c r="A21" s="21"/>
      <c r="B21" s="22"/>
      <c r="C21" s="23"/>
      <c r="D21" s="24"/>
      <c r="E21" s="23"/>
      <c r="F21" s="24"/>
      <c r="G21" s="23"/>
      <c r="H21" s="24"/>
      <c r="I21" s="23"/>
      <c r="J21" s="22"/>
      <c r="K21" s="23"/>
      <c r="L21" s="25"/>
      <c r="M21" s="26"/>
      <c r="N21" s="25"/>
      <c r="O21" s="26"/>
      <c r="P21" s="25"/>
      <c r="Q21" s="26"/>
      <c r="R21" s="25"/>
      <c r="S21" s="26"/>
      <c r="T21" s="25"/>
      <c r="U21" s="26"/>
      <c r="V21" s="25"/>
      <c r="W21" s="26"/>
      <c r="X21" s="25"/>
      <c r="Y21" s="26"/>
      <c r="Z21" s="57"/>
      <c r="AA21" s="26"/>
    </row>
    <row r="22" spans="1:27" ht="12.75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58"/>
      <c r="AA22" s="30"/>
    </row>
    <row r="23" ht="12.75">
      <c r="Z23"/>
    </row>
    <row r="24" ht="12.75" hidden="1">
      <c r="Z24"/>
    </row>
    <row r="25" ht="9" customHeight="1" hidden="1">
      <c r="Z25"/>
    </row>
    <row r="26" ht="12.75" hidden="1">
      <c r="Z26"/>
    </row>
    <row r="27" ht="12.75" hidden="1">
      <c r="Z27"/>
    </row>
    <row r="28" ht="9" customHeight="1" hidden="1">
      <c r="Z28"/>
    </row>
    <row r="29" ht="12.75" hidden="1">
      <c r="Z29"/>
    </row>
    <row r="30" ht="9" customHeight="1" hidden="1">
      <c r="Z30"/>
    </row>
    <row r="31" ht="12.75" hidden="1">
      <c r="Z31"/>
    </row>
    <row r="32" ht="12.75" hidden="1">
      <c r="Z32"/>
    </row>
    <row r="33" ht="12.75" hidden="1">
      <c r="Z33"/>
    </row>
    <row r="34" ht="12.75" hidden="1">
      <c r="Z34"/>
    </row>
    <row r="35" ht="12.75" hidden="1">
      <c r="Z35"/>
    </row>
    <row r="36" ht="12.75" hidden="1">
      <c r="Z36"/>
    </row>
    <row r="37" ht="12.75" hidden="1">
      <c r="Z37"/>
    </row>
    <row r="38" ht="12.75" hidden="1">
      <c r="Z38"/>
    </row>
    <row r="39" ht="9" customHeight="1" hidden="1">
      <c r="Z39"/>
    </row>
    <row r="40" ht="12.75" hidden="1">
      <c r="Z40"/>
    </row>
    <row r="41" ht="12.75" hidden="1">
      <c r="Z41"/>
    </row>
    <row r="42" ht="9" customHeight="1" hidden="1">
      <c r="Z42"/>
    </row>
    <row r="43" ht="12.75" hidden="1">
      <c r="Z43"/>
    </row>
    <row r="44" ht="12.75" hidden="1">
      <c r="Z44"/>
    </row>
    <row r="45" ht="9" customHeight="1" hidden="1">
      <c r="Z45"/>
    </row>
    <row r="46" ht="12.75" hidden="1">
      <c r="Z46"/>
    </row>
    <row r="47" ht="12.75" hidden="1">
      <c r="Z47"/>
    </row>
    <row r="48" ht="9" customHeight="1" hidden="1">
      <c r="Z48"/>
    </row>
    <row r="49" ht="12.75" hidden="1">
      <c r="Z49"/>
    </row>
    <row r="50" ht="12.75" hidden="1">
      <c r="Z50"/>
    </row>
    <row r="51" ht="9" customHeight="1" hidden="1">
      <c r="Z51"/>
    </row>
    <row r="52" ht="12.75" hidden="1">
      <c r="Z52"/>
    </row>
    <row r="53" ht="9" customHeight="1" hidden="1">
      <c r="Z53"/>
    </row>
    <row r="54" ht="12.75" customHeight="1" hidden="1">
      <c r="Z54"/>
    </row>
    <row r="55" ht="9" customHeight="1" hidden="1">
      <c r="Z55"/>
    </row>
    <row r="56" ht="12.75" hidden="1">
      <c r="Z56"/>
    </row>
    <row r="57" ht="12.75" hidden="1">
      <c r="Z57"/>
    </row>
    <row r="58" ht="12.75" hidden="1">
      <c r="Z58"/>
    </row>
    <row r="59" ht="12.75" hidden="1">
      <c r="Z59"/>
    </row>
    <row r="60" ht="9" customHeight="1" hidden="1">
      <c r="Z60"/>
    </row>
    <row r="61" ht="12.75" hidden="1">
      <c r="Z61"/>
    </row>
    <row r="62" ht="12.75" hidden="1">
      <c r="Z62"/>
    </row>
    <row r="63" ht="12.75" hidden="1">
      <c r="Z63"/>
    </row>
    <row r="64" ht="3.75" customHeight="1" hidden="1">
      <c r="Z64"/>
    </row>
    <row r="65" ht="12.75" hidden="1">
      <c r="Z65"/>
    </row>
    <row r="66" ht="12.75" hidden="1">
      <c r="Z66"/>
    </row>
    <row r="67" ht="3.75" customHeight="1" hidden="1">
      <c r="Z67"/>
    </row>
    <row r="68" ht="12.75" hidden="1">
      <c r="Z68"/>
    </row>
    <row r="69" ht="12.75" hidden="1">
      <c r="Z69"/>
    </row>
    <row r="70" ht="12.75" hidden="1">
      <c r="Z70"/>
    </row>
    <row r="71" ht="9" customHeight="1" hidden="1">
      <c r="Z71"/>
    </row>
    <row r="72" ht="12.75" customHeight="1" hidden="1">
      <c r="Z72"/>
    </row>
    <row r="73" ht="12.75" hidden="1">
      <c r="Z73"/>
    </row>
    <row r="74" ht="12.75">
      <c r="Z74"/>
    </row>
    <row r="75" ht="12.75">
      <c r="Z75"/>
    </row>
    <row r="76" ht="12.75">
      <c r="Z76"/>
    </row>
    <row r="77" ht="12.75" customHeight="1">
      <c r="Z77"/>
    </row>
    <row r="78" ht="12.75">
      <c r="Z78"/>
    </row>
    <row r="79" ht="12.75">
      <c r="Z79"/>
    </row>
    <row r="80" ht="12.75">
      <c r="Z80"/>
    </row>
    <row r="81" ht="12.75">
      <c r="Z81"/>
    </row>
    <row r="82" ht="12.75" customHeight="1">
      <c r="Z82"/>
    </row>
    <row r="83" ht="12.75" customHeight="1">
      <c r="Z83"/>
    </row>
    <row r="84" ht="12.75" customHeight="1">
      <c r="Z84"/>
    </row>
    <row r="85" ht="12.75" customHeight="1">
      <c r="Z85"/>
    </row>
    <row r="86" ht="12.75">
      <c r="Z86"/>
    </row>
    <row r="87" ht="12.75" customHeight="1">
      <c r="Z87"/>
    </row>
    <row r="88" ht="12.75">
      <c r="Z88"/>
    </row>
    <row r="89" ht="12.75">
      <c r="Z89"/>
    </row>
    <row r="90" ht="12.75" customHeight="1">
      <c r="Z90"/>
    </row>
    <row r="91" ht="12.75" customHeight="1">
      <c r="Z91"/>
    </row>
    <row r="92" ht="12.75">
      <c r="Z92"/>
    </row>
    <row r="93" ht="12.75">
      <c r="Z93"/>
    </row>
    <row r="94" ht="12.75">
      <c r="Z94"/>
    </row>
    <row r="95" spans="1:27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AA95" s="25"/>
    </row>
    <row r="96" spans="1:27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AA96" s="25"/>
    </row>
    <row r="97" spans="1:27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AA97" s="25"/>
    </row>
    <row r="98" spans="1:27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AA98" s="25"/>
    </row>
  </sheetData>
  <sheetProtection/>
  <printOptions gridLines="1" headings="1"/>
  <pageMargins left="0.340551181" right="0.340551181" top="1.090551181" bottom="0.590551181102362" header="0.511811023622047" footer="0"/>
  <pageSetup fitToHeight="1" fitToWidth="1" horizontalDpi="600" verticalDpi="600" orientation="landscape" scale="54" r:id="rId1"/>
  <headerFooter alignWithMargins="0">
    <oddHeader>&amp;C&amp;F&amp;A&amp;RWoodstock Hydro
EB-2011-0207
September 2011</oddHeader>
    <oddFooter>&amp;C&amp;P of &amp;N&amp;R&amp;A</oddFooter>
  </headerFooter>
  <rowBreaks count="1" manualBreakCount="1">
    <brk id="7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bbacon</cp:lastModifiedBy>
  <cp:lastPrinted>2011-09-17T01:52:17Z</cp:lastPrinted>
  <dcterms:created xsi:type="dcterms:W3CDTF">2009-07-07T15:56:53Z</dcterms:created>
  <dcterms:modified xsi:type="dcterms:W3CDTF">2011-11-19T11:25:51Z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