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32" windowHeight="8136" activeTab="0"/>
  </bookViews>
  <sheets>
    <sheet name="Summary" sheetId="1" r:id="rId1"/>
    <sheet name="Carrying Charges 2001" sheetId="2" r:id="rId2"/>
    <sheet name="Carrying Charges 2002" sheetId="3" r:id="rId3"/>
    <sheet name="Carrying Charges 2003" sheetId="4" r:id="rId4"/>
    <sheet name="Carrying Charges 2004" sheetId="5" r:id="rId5"/>
    <sheet name="Carrying Charges 2005" sheetId="6" r:id="rId6"/>
    <sheet name="Carrying Charges 2006" sheetId="7" r:id="rId7"/>
    <sheet name="Carrying Charges 2007" sheetId="8" r:id="rId8"/>
    <sheet name="Carrying Charges 2008" sheetId="9" r:id="rId9"/>
    <sheet name="Carrying Charges 2009" sheetId="10" r:id="rId10"/>
    <sheet name="Carrying Charges 2010" sheetId="11" r:id="rId11"/>
    <sheet name="Carrying Charges 2011" sheetId="12" r:id="rId12"/>
    <sheet name="Carrying Charges 2012" sheetId="13" r:id="rId13"/>
  </sheets>
  <definedNames>
    <definedName name="_xlnm.Print_Area" localSheetId="0">'Summary'!$A$1:$M$13</definedName>
  </definedNames>
  <calcPr fullCalcOnLoad="1"/>
</workbook>
</file>

<file path=xl/sharedStrings.xml><?xml version="1.0" encoding="utf-8"?>
<sst xmlns="http://schemas.openxmlformats.org/spreadsheetml/2006/main" count="347" uniqueCount="34">
  <si>
    <t xml:space="preserve">Month </t>
  </si>
  <si>
    <t>Prescribed Rate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</si>
  <si>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</si>
  <si>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</si>
  <si>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</si>
  <si>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</si>
  <si>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</si>
  <si>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</si>
  <si>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</si>
  <si>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</si>
  <si>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</si>
  <si>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</si>
  <si>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</si>
  <si>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</si>
  <si>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Principal Opening balance: # 1562</t>
  </si>
  <si>
    <t>Board-approved PILs tax proxy from Decisions(1)</t>
  </si>
  <si>
    <t>True-up Variance Adjustment  Q4, 2001(2)</t>
  </si>
  <si>
    <t>True-up Variance Adjustment(3)</t>
  </si>
  <si>
    <t>Deferral Account Variance Adjustment Q4, 2001(4)</t>
  </si>
  <si>
    <t>Deferral Account Variance Adjustment(5)</t>
  </si>
  <si>
    <t>Adjustments to reported prior years' variances(6)</t>
  </si>
  <si>
    <t>PILs collected from customers -    Proxy(8)</t>
  </si>
  <si>
    <t>Principal Ending Balance</t>
  </si>
  <si>
    <t>Interest on Opening Balance</t>
  </si>
  <si>
    <t>Cummulative Interest this year</t>
  </si>
  <si>
    <t>Cummulative Interest Life to Date</t>
  </si>
  <si>
    <t># of Days</t>
  </si>
  <si>
    <t xml:space="preserve">Total </t>
  </si>
  <si>
    <t>Principal, Beginning</t>
  </si>
  <si>
    <t xml:space="preserve">Principal, Ending </t>
  </si>
  <si>
    <t>Interest During Year</t>
  </si>
  <si>
    <t>Interest LTD</t>
  </si>
  <si>
    <t>True-up Variance Adjustment</t>
  </si>
  <si>
    <t>Board-approved PILs tax proxy from Decisions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</si>
</sst>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55" applyProtection="1">
      <alignment/>
      <protection/>
    </xf>
    <xf numFmtId="0" fontId="2" fillId="0" borderId="0" xfId="55" applyFill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3" fontId="0" fillId="0" borderId="0" xfId="42" applyFont="1" applyAlignment="1">
      <alignment horizontal="right"/>
    </xf>
    <xf numFmtId="43" fontId="0" fillId="0" borderId="10" xfId="42" applyFont="1" applyBorder="1" applyAlignment="1">
      <alignment horizontal="right"/>
    </xf>
    <xf numFmtId="43" fontId="0" fillId="0" borderId="0" xfId="42" applyFont="1" applyBorder="1" applyAlignment="1">
      <alignment horizontal="right"/>
    </xf>
    <xf numFmtId="10" fontId="2" fillId="0" borderId="0" xfId="71" applyNumberFormat="1" applyFont="1" applyAlignment="1" applyProtection="1">
      <alignment/>
      <protection/>
    </xf>
    <xf numFmtId="10" fontId="2" fillId="0" borderId="0" xfId="72" applyNumberFormat="1" applyFont="1" applyAlignment="1" applyProtection="1">
      <alignment/>
      <protection/>
    </xf>
    <xf numFmtId="10" fontId="2" fillId="0" borderId="0" xfId="73" applyNumberFormat="1" applyFont="1" applyAlignment="1" applyProtection="1">
      <alignment/>
      <protection/>
    </xf>
    <xf numFmtId="10" fontId="2" fillId="0" borderId="0" xfId="74" applyNumberFormat="1" applyFont="1" applyAlignment="1" applyProtection="1">
      <alignment/>
      <protection/>
    </xf>
    <xf numFmtId="10" fontId="2" fillId="0" borderId="0" xfId="75" applyNumberFormat="1" applyFont="1" applyAlignment="1" applyProtection="1">
      <alignment/>
      <protection/>
    </xf>
    <xf numFmtId="164" fontId="0" fillId="0" borderId="0" xfId="42" applyNumberFormat="1" applyFont="1" applyAlignment="1">
      <alignment horizontal="center"/>
    </xf>
    <xf numFmtId="164" fontId="0" fillId="0" borderId="0" xfId="42" applyNumberFormat="1" applyFont="1" applyAlignment="1">
      <alignment/>
    </xf>
    <xf numFmtId="164" fontId="0" fillId="0" borderId="0" xfId="42" applyNumberFormat="1" applyFont="1" applyAlignment="1">
      <alignment horizontal="left"/>
    </xf>
    <xf numFmtId="164" fontId="0" fillId="0" borderId="0" xfId="42" applyNumberFormat="1" applyFont="1" applyAlignment="1">
      <alignment horizontal="right"/>
    </xf>
    <xf numFmtId="164" fontId="0" fillId="0" borderId="10" xfId="42" applyNumberFormat="1" applyFont="1" applyBorder="1" applyAlignment="1">
      <alignment horizontal="right"/>
    </xf>
    <xf numFmtId="164" fontId="0" fillId="0" borderId="0" xfId="42" applyNumberFormat="1" applyFont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0" fontId="41" fillId="0" borderId="0" xfId="0" applyFont="1" applyAlignment="1">
      <alignment/>
    </xf>
    <xf numFmtId="164" fontId="41" fillId="0" borderId="0" xfId="42" applyNumberFormat="1" applyFont="1" applyAlignment="1">
      <alignment/>
    </xf>
    <xf numFmtId="0" fontId="3" fillId="0" borderId="0" xfId="55" applyFont="1" applyProtection="1">
      <alignment/>
      <protection/>
    </xf>
    <xf numFmtId="164" fontId="41" fillId="0" borderId="0" xfId="0" applyNumberFormat="1" applyFont="1" applyAlignment="1">
      <alignment/>
    </xf>
    <xf numFmtId="164" fontId="41" fillId="0" borderId="11" xfId="42" applyNumberFormat="1" applyFont="1" applyBorder="1" applyAlignment="1">
      <alignment/>
    </xf>
    <xf numFmtId="0" fontId="4" fillId="33" borderId="12" xfId="42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5" fillId="34" borderId="0" xfId="0" applyFont="1" applyFill="1" applyAlignment="1">
      <alignment horizontal="left"/>
    </xf>
    <xf numFmtId="0" fontId="4" fillId="34" borderId="0" xfId="42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9" fontId="0" fillId="0" borderId="0" xfId="64" applyFont="1" applyFill="1" applyBorder="1" applyAlignment="1">
      <alignment horizontal="right"/>
    </xf>
    <xf numFmtId="10" fontId="0" fillId="0" borderId="0" xfId="64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0" fontId="0" fillId="35" borderId="12" xfId="0" applyFill="1" applyBorder="1" applyAlignment="1">
      <alignment horizontal="center"/>
    </xf>
    <xf numFmtId="164" fontId="41" fillId="0" borderId="13" xfId="42" applyNumberFormat="1" applyFont="1" applyBorder="1" applyAlignment="1">
      <alignment/>
    </xf>
    <xf numFmtId="164" fontId="43" fillId="0" borderId="13" xfId="42" applyNumberFormat="1" applyFont="1" applyBorder="1" applyAlignment="1">
      <alignment/>
    </xf>
    <xf numFmtId="164" fontId="43" fillId="0" borderId="11" xfId="42" applyNumberFormat="1" applyFont="1" applyBorder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2 5" xfId="59"/>
    <cellStyle name="Normal 2 6" xfId="60"/>
    <cellStyle name="Normal 2 7" xfId="61"/>
    <cellStyle name="Note" xfId="62"/>
    <cellStyle name="Output" xfId="63"/>
    <cellStyle name="Percent" xfId="64"/>
    <cellStyle name="Percent 2 2" xfId="65"/>
    <cellStyle name="Percent 2 3" xfId="66"/>
    <cellStyle name="Percent 2 4" xfId="67"/>
    <cellStyle name="Percent 2 5" xfId="68"/>
    <cellStyle name="Percent 2 6" xfId="69"/>
    <cellStyle name="Percent 2 7" xfId="70"/>
    <cellStyle name="Percent 3" xfId="71"/>
    <cellStyle name="Percent 4" xfId="72"/>
    <cellStyle name="Percent 5" xfId="73"/>
    <cellStyle name="Percent 6" xfId="74"/>
    <cellStyle name="Percent 7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="70" zoomScaleNormal="70" zoomScalePageLayoutView="0" workbookViewId="0" topLeftCell="A1">
      <selection activeCell="M20" sqref="M20"/>
    </sheetView>
  </sheetViews>
  <sheetFormatPr defaultColWidth="9.140625" defaultRowHeight="15"/>
  <cols>
    <col min="1" max="1" width="43.00390625" style="24" customWidth="1"/>
    <col min="2" max="2" width="11.57421875" style="25" bestFit="1" customWidth="1"/>
    <col min="3" max="3" width="14.00390625" style="25" bestFit="1" customWidth="1"/>
    <col min="4" max="12" width="13.28125" style="25" bestFit="1" customWidth="1"/>
    <col min="13" max="13" width="11.57421875" style="24" bestFit="1" customWidth="1"/>
    <col min="14" max="14" width="10.57421875" style="24" bestFit="1" customWidth="1"/>
    <col min="15" max="16384" width="9.140625" style="24" customWidth="1"/>
  </cols>
  <sheetData>
    <row r="1" spans="1:14" ht="21.75" customHeight="1">
      <c r="A1" s="30"/>
      <c r="B1" s="29">
        <v>2001</v>
      </c>
      <c r="C1" s="29">
        <v>2002</v>
      </c>
      <c r="D1" s="29">
        <v>2003</v>
      </c>
      <c r="E1" s="29">
        <v>2004</v>
      </c>
      <c r="F1" s="29">
        <v>2005</v>
      </c>
      <c r="G1" s="29">
        <v>2006</v>
      </c>
      <c r="H1" s="29">
        <v>2007</v>
      </c>
      <c r="I1" s="29">
        <v>2008</v>
      </c>
      <c r="J1" s="29">
        <v>2009</v>
      </c>
      <c r="K1" s="29">
        <v>2010</v>
      </c>
      <c r="L1" s="29">
        <v>2011</v>
      </c>
      <c r="M1" s="29">
        <v>2012</v>
      </c>
      <c r="N1" s="24" t="s">
        <v>27</v>
      </c>
    </row>
    <row r="2" spans="1:13" s="33" customFormat="1" ht="3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4" ht="12.75">
      <c r="A3" s="24" t="s">
        <v>28</v>
      </c>
      <c r="B3" s="25">
        <f>'Carrying Charges 2001'!O5</f>
        <v>0</v>
      </c>
      <c r="C3" s="25">
        <f>'Carrying Charges 2002'!O5</f>
        <v>354796</v>
      </c>
      <c r="D3" s="25">
        <f>'Carrying Charges 2003'!O5</f>
        <v>290180.69999999995</v>
      </c>
      <c r="E3" s="25">
        <f>'Carrying Charges 2004'!O5</f>
        <v>187548.69999999995</v>
      </c>
      <c r="F3" s="25">
        <f>'Carrying Charges 2005'!O5</f>
        <v>-40649.30000000005</v>
      </c>
      <c r="G3" s="25">
        <f>'Carrying Charges 2006'!O5</f>
        <v>-247513.22999999998</v>
      </c>
      <c r="H3" s="25">
        <f>'Carrying Charges 2007'!O5</f>
        <v>-388196.23</v>
      </c>
      <c r="I3" s="25">
        <f>'Carrying Charges 2008'!O5</f>
        <v>-388196.23</v>
      </c>
      <c r="J3" s="25">
        <f>'Carrying Charges 2009'!O5</f>
        <v>-388196.23</v>
      </c>
      <c r="K3" s="25">
        <f>'Carrying Charges 2010'!O5</f>
        <v>-388196.23</v>
      </c>
      <c r="L3" s="25">
        <f>'Carrying Charges 2011'!O5</f>
        <v>-388196.23</v>
      </c>
      <c r="M3" s="25">
        <f>'Carrying Charges 2012'!O5</f>
        <v>-388196.23</v>
      </c>
      <c r="N3" s="27">
        <f aca="true" t="shared" si="0" ref="N3:N9">SUM(B3:G3)</f>
        <v>544362.8699999999</v>
      </c>
    </row>
    <row r="4" spans="1:14" ht="12.75">
      <c r="A4" s="26" t="s">
        <v>33</v>
      </c>
      <c r="B4" s="25">
        <f>'Carrying Charges 2001'!O6</f>
        <v>354796</v>
      </c>
      <c r="C4" s="25">
        <f>'Carrying Charges 2002'!O6</f>
        <v>1077201</v>
      </c>
      <c r="D4" s="25">
        <f>'Carrying Charges 2003'!O6</f>
        <v>1431997</v>
      </c>
      <c r="E4" s="25">
        <f>'Carrying Charges 2004'!O6</f>
        <v>1165900</v>
      </c>
      <c r="F4" s="25">
        <f>'Carrying Charges 2005'!O6</f>
        <v>269300.07</v>
      </c>
      <c r="G4" s="25">
        <f>'Carrying Charges 2006'!O6</f>
        <v>333844</v>
      </c>
      <c r="H4" s="25">
        <f>'Carrying Charges 2007'!O6</f>
        <v>0</v>
      </c>
      <c r="I4" s="25">
        <f>'Carrying Charges 2008'!O6</f>
        <v>0</v>
      </c>
      <c r="J4" s="25">
        <f>'Carrying Charges 2009'!O6</f>
        <v>0</v>
      </c>
      <c r="K4" s="25">
        <f>'Carrying Charges 2010'!O6</f>
        <v>0</v>
      </c>
      <c r="L4" s="25">
        <f>'Carrying Charges 2011'!O6</f>
        <v>0</v>
      </c>
      <c r="M4" s="25">
        <f>'Carrying Charges 2012'!O6</f>
        <v>0</v>
      </c>
      <c r="N4" s="27">
        <f t="shared" si="0"/>
        <v>4633038.07</v>
      </c>
    </row>
    <row r="5" spans="1:14" ht="12.75">
      <c r="A5" s="26" t="s">
        <v>33</v>
      </c>
      <c r="B5" s="25">
        <f>'Carrying Charges 2001'!O7</f>
        <v>0</v>
      </c>
      <c r="C5" s="25">
        <f>'Carrying Charges 2002'!O7</f>
        <v>0</v>
      </c>
      <c r="D5" s="25">
        <f>'Carrying Charges 2003'!O7</f>
        <v>0</v>
      </c>
      <c r="E5" s="25">
        <f>'Carrying Charges 2004'!O7</f>
        <v>0</v>
      </c>
      <c r="F5" s="25">
        <f>'Carrying Charges 2005'!O7</f>
        <v>751148</v>
      </c>
      <c r="G5" s="25">
        <f>'Carrying Charges 2006'!O7</f>
        <v>0</v>
      </c>
      <c r="H5" s="25">
        <f>'Carrying Charges 2007'!O7</f>
        <v>0</v>
      </c>
      <c r="I5" s="25">
        <f>'Carrying Charges 2008'!O7</f>
        <v>0</v>
      </c>
      <c r="J5" s="25">
        <f>'Carrying Charges 2009'!O7</f>
        <v>0</v>
      </c>
      <c r="K5" s="25">
        <f>'Carrying Charges 2010'!O7</f>
        <v>0</v>
      </c>
      <c r="L5" s="25">
        <f>'Carrying Charges 2011'!O7</f>
        <v>0</v>
      </c>
      <c r="M5" s="25">
        <f>'Carrying Charges 2012'!O7</f>
        <v>0</v>
      </c>
      <c r="N5" s="27">
        <f t="shared" si="0"/>
        <v>751148</v>
      </c>
    </row>
    <row r="6" spans="1:14" ht="12.75">
      <c r="A6" s="26" t="s">
        <v>32</v>
      </c>
      <c r="B6" s="25">
        <f>'Carrying Charges 2001'!O8</f>
        <v>0</v>
      </c>
      <c r="C6" s="25">
        <f>'Carrying Charges 2002'!O8</f>
        <v>0</v>
      </c>
      <c r="D6" s="25">
        <f>'Carrying Charges 2003'!O8</f>
        <v>-68024</v>
      </c>
      <c r="E6" s="25">
        <f>'Carrying Charges 2004'!O8</f>
        <v>-146942</v>
      </c>
      <c r="F6" s="25">
        <f>'Carrying Charges 2005'!O8</f>
        <v>-66352</v>
      </c>
      <c r="G6" s="25">
        <f>'Carrying Charges 2006'!O8</f>
        <v>0</v>
      </c>
      <c r="H6" s="25">
        <f>'Carrying Charges 2007'!O8</f>
        <v>0</v>
      </c>
      <c r="I6" s="25">
        <f>'Carrying Charges 2008'!O8</f>
        <v>0</v>
      </c>
      <c r="J6" s="25">
        <f>'Carrying Charges 2009'!O8</f>
        <v>0</v>
      </c>
      <c r="K6" s="25">
        <f>'Carrying Charges 2010'!O8</f>
        <v>0</v>
      </c>
      <c r="L6" s="25">
        <f>'Carrying Charges 2011'!O8</f>
        <v>0</v>
      </c>
      <c r="M6" s="25">
        <f>'Carrying Charges 2012'!O8</f>
        <v>0</v>
      </c>
      <c r="N6" s="27">
        <f t="shared" si="0"/>
        <v>-281318</v>
      </c>
    </row>
    <row r="7" spans="1:14" ht="12.75">
      <c r="A7" s="26" t="s">
        <v>18</v>
      </c>
      <c r="B7" s="25">
        <f>'Carrying Charges 2001'!O9</f>
        <v>0</v>
      </c>
      <c r="C7" s="25">
        <f>'Carrying Charges 2002'!O9</f>
        <v>0</v>
      </c>
      <c r="D7" s="25">
        <f>'Carrying Charges 2003'!O9</f>
        <v>0</v>
      </c>
      <c r="E7" s="25">
        <f>'Carrying Charges 2004'!O9</f>
        <v>0</v>
      </c>
      <c r="F7" s="25">
        <f>'Carrying Charges 2005'!O9</f>
        <v>0</v>
      </c>
      <c r="G7" s="25">
        <f>'Carrying Charges 2006'!O9</f>
        <v>0</v>
      </c>
      <c r="H7" s="25">
        <f>'Carrying Charges 2007'!O9</f>
        <v>0</v>
      </c>
      <c r="I7" s="25">
        <f>'Carrying Charges 2008'!O9</f>
        <v>0</v>
      </c>
      <c r="J7" s="25">
        <f>'Carrying Charges 2009'!O9</f>
        <v>0</v>
      </c>
      <c r="K7" s="25">
        <f>'Carrying Charges 2010'!O9</f>
        <v>0</v>
      </c>
      <c r="L7" s="25">
        <f>'Carrying Charges 2011'!O9</f>
        <v>0</v>
      </c>
      <c r="M7" s="25">
        <f>'Carrying Charges 2012'!O9</f>
        <v>0</v>
      </c>
      <c r="N7" s="27">
        <f t="shared" si="0"/>
        <v>0</v>
      </c>
    </row>
    <row r="8" spans="1:14" ht="12.75">
      <c r="A8" s="26" t="s">
        <v>19</v>
      </c>
      <c r="B8" s="25">
        <f>'Carrying Charges 2001'!O10</f>
        <v>0</v>
      </c>
      <c r="C8" s="25">
        <f>'Carrying Charges 2002'!O10</f>
        <v>0</v>
      </c>
      <c r="D8" s="25">
        <f>'Carrying Charges 2003'!O10</f>
        <v>0</v>
      </c>
      <c r="E8" s="25">
        <f>'Carrying Charges 2004'!O10</f>
        <v>-50047</v>
      </c>
      <c r="F8" s="25">
        <f>'Carrying Charges 2005'!O10</f>
        <v>-84311</v>
      </c>
      <c r="G8" s="25">
        <f>'Carrying Charges 2006'!O10</f>
        <v>0</v>
      </c>
      <c r="H8" s="25">
        <f>'Carrying Charges 2007'!O10</f>
        <v>0</v>
      </c>
      <c r="I8" s="25">
        <f>'Carrying Charges 2008'!O10</f>
        <v>0</v>
      </c>
      <c r="J8" s="25">
        <f>'Carrying Charges 2009'!O10</f>
        <v>0</v>
      </c>
      <c r="K8" s="25">
        <f>'Carrying Charges 2010'!O10</f>
        <v>0</v>
      </c>
      <c r="L8" s="25">
        <f>'Carrying Charges 2011'!O10</f>
        <v>0</v>
      </c>
      <c r="M8" s="25">
        <f>'Carrying Charges 2012'!O10</f>
        <v>0</v>
      </c>
      <c r="N8" s="27">
        <f t="shared" si="0"/>
        <v>-134358</v>
      </c>
    </row>
    <row r="9" spans="1:14" ht="12.75">
      <c r="A9" s="26" t="s">
        <v>21</v>
      </c>
      <c r="B9" s="25">
        <f>'Carrying Charges 2001'!O12</f>
        <v>0</v>
      </c>
      <c r="C9" s="25">
        <f>'Carrying Charges 2002'!O12</f>
        <v>-1141816.3</v>
      </c>
      <c r="D9" s="25">
        <f>'Carrying Charges 2003'!O12</f>
        <v>-1466605</v>
      </c>
      <c r="E9" s="25">
        <f>'Carrying Charges 2004'!O12</f>
        <v>-1197109</v>
      </c>
      <c r="F9" s="25">
        <f>'Carrying Charges 2005'!O12</f>
        <v>-1076649</v>
      </c>
      <c r="G9" s="25">
        <f>'Carrying Charges 2006'!O12</f>
        <v>-474527</v>
      </c>
      <c r="H9" s="25">
        <f>'Carrying Charges 2007'!O12</f>
        <v>0</v>
      </c>
      <c r="I9" s="25">
        <f>'Carrying Charges 2008'!O12</f>
        <v>0</v>
      </c>
      <c r="J9" s="25">
        <f>'Carrying Charges 2009'!O12</f>
        <v>0</v>
      </c>
      <c r="K9" s="25">
        <f>'Carrying Charges 2010'!O12</f>
        <v>0</v>
      </c>
      <c r="L9" s="25">
        <f>'Carrying Charges 2011'!O12</f>
        <v>0</v>
      </c>
      <c r="M9" s="25">
        <f>'Carrying Charges 2012'!O12</f>
        <v>0</v>
      </c>
      <c r="N9" s="27">
        <f t="shared" si="0"/>
        <v>-5356706.3</v>
      </c>
    </row>
    <row r="10" spans="1:13" ht="13.5" thickBot="1">
      <c r="A10" s="24" t="s">
        <v>29</v>
      </c>
      <c r="B10" s="39">
        <f>'Carrying Charges 2001'!O14</f>
        <v>354796</v>
      </c>
      <c r="C10" s="39">
        <f>'Carrying Charges 2002'!O14</f>
        <v>290180.69999999995</v>
      </c>
      <c r="D10" s="39">
        <f>'Carrying Charges 2003'!O14</f>
        <v>187548.69999999995</v>
      </c>
      <c r="E10" s="39">
        <f>'Carrying Charges 2004'!O14</f>
        <v>-40649.30000000005</v>
      </c>
      <c r="F10" s="39">
        <f>'Carrying Charges 2005'!O14</f>
        <v>-247513.22999999998</v>
      </c>
      <c r="G10" s="39">
        <f>'Carrying Charges 2006'!O14</f>
        <v>-388196.23</v>
      </c>
      <c r="H10" s="39">
        <f>'Carrying Charges 2007'!O14</f>
        <v>-388196.23</v>
      </c>
      <c r="I10" s="39">
        <f>'Carrying Charges 2008'!O14</f>
        <v>-388196.23</v>
      </c>
      <c r="J10" s="39">
        <f>'Carrying Charges 2009'!O14</f>
        <v>-388196.23</v>
      </c>
      <c r="K10" s="39">
        <f>'Carrying Charges 2010'!O14</f>
        <v>-388196.23</v>
      </c>
      <c r="L10" s="39">
        <f>'Carrying Charges 2011'!O14</f>
        <v>-388196.23</v>
      </c>
      <c r="M10" s="40">
        <f>'Carrying Charges 2012'!O14</f>
        <v>-388196.23</v>
      </c>
    </row>
    <row r="11" ht="13.5" thickTop="1">
      <c r="M11" s="25"/>
    </row>
    <row r="12" spans="1:13" ht="12.75">
      <c r="A12" s="24" t="s">
        <v>30</v>
      </c>
      <c r="B12" s="25">
        <f>'Carrying Charges 2001'!M18</f>
        <v>2161.1774611872142</v>
      </c>
      <c r="C12" s="25">
        <f>'Carrying Charges 2002'!M18</f>
        <v>30456.350253150682</v>
      </c>
      <c r="D12" s="25">
        <f>'Carrying Charges 2003'!M18</f>
        <v>17815.386366438353</v>
      </c>
      <c r="E12" s="25">
        <f>'Carrying Charges 2004'!M18</f>
        <v>9022.126411872146</v>
      </c>
      <c r="F12" s="25">
        <f>'Carrying Charges 2005'!M18</f>
        <v>-8887.658351362255</v>
      </c>
      <c r="G12" s="25">
        <f>'Carrying Charges 2006'!M18</f>
        <v>-17922.935493123285</v>
      </c>
      <c r="H12" s="25">
        <f>'Carrying Charges 2007'!M18</f>
        <v>-18356.363922424654</v>
      </c>
      <c r="I12" s="25">
        <f>'Carrying Charges 2008'!M18</f>
        <v>-15479.138549769865</v>
      </c>
      <c r="J12" s="25">
        <f>'Carrying Charges 2009'!M18</f>
        <v>-4389.27627728767</v>
      </c>
      <c r="K12" s="25">
        <f>'Carrying Charges 2010'!M18</f>
        <v>-3103.7618027643834</v>
      </c>
      <c r="L12" s="25">
        <f>'Carrying Charges 2011'!M18</f>
        <v>-5706.484581</v>
      </c>
      <c r="M12" s="25">
        <f>'Carrying Charges 2012'!O17</f>
        <v>-1876.1045197808219</v>
      </c>
    </row>
    <row r="13" spans="1:13" ht="12.75">
      <c r="A13" s="24" t="s">
        <v>31</v>
      </c>
      <c r="B13" s="28">
        <f>'Carrying Charges 2001'!M19</f>
        <v>2161.1774611872142</v>
      </c>
      <c r="C13" s="28">
        <f>'Carrying Charges 2002'!M19</f>
        <v>32617.527714337895</v>
      </c>
      <c r="D13" s="28">
        <f>'Carrying Charges 2003'!M19</f>
        <v>50432.91408077625</v>
      </c>
      <c r="E13" s="28">
        <f>'Carrying Charges 2004'!M19</f>
        <v>59455.040492648404</v>
      </c>
      <c r="F13" s="28">
        <f>'Carrying Charges 2005'!M19</f>
        <v>50567.38214128616</v>
      </c>
      <c r="G13" s="28">
        <f>'Carrying Charges 2006'!M19</f>
        <v>32644.446648162866</v>
      </c>
      <c r="H13" s="28">
        <f>'Carrying Charges 2007'!M19</f>
        <v>14288.082725738219</v>
      </c>
      <c r="I13" s="28">
        <f>'Carrying Charges 2008'!M19</f>
        <v>-1191.0558240316452</v>
      </c>
      <c r="J13" s="28">
        <f>'Carrying Charges 2009'!M19</f>
        <v>-5580.332101319316</v>
      </c>
      <c r="K13" s="28">
        <f>'Carrying Charges 2010'!M19</f>
        <v>-8684.0939040837</v>
      </c>
      <c r="L13" s="28">
        <f>'Carrying Charges 2011'!M19</f>
        <v>-14390.578485083697</v>
      </c>
      <c r="M13" s="41">
        <f>'Carrying Charges 2012'!M19</f>
        <v>-16266.683004864519</v>
      </c>
    </row>
    <row r="14" ht="12.75">
      <c r="M14" s="27"/>
    </row>
  </sheetData>
  <sheetProtection/>
  <printOptions gridLines="1"/>
  <pageMargins left="0.7" right="0.7" top="0.75" bottom="0.75" header="0.3" footer="0.3"/>
  <pageSetup fitToHeight="1" fitToWidth="1" horizontalDpi="600" verticalDpi="600" orientation="landscape" paperSize="5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zoomScale="70" zoomScaleNormal="70" zoomScalePageLayoutView="0" workbookViewId="0" topLeftCell="A1">
      <selection activeCell="M1" sqref="A1:M1"/>
    </sheetView>
  </sheetViews>
  <sheetFormatPr defaultColWidth="9.140625" defaultRowHeight="15"/>
  <cols>
    <col min="1" max="1" width="53.00390625" style="0" bestFit="1" customWidth="1"/>
    <col min="2" max="13" width="13.7109375" style="3" customWidth="1"/>
    <col min="14" max="14" width="4.57421875" style="3" customWidth="1"/>
    <col min="15" max="15" width="12.28125" style="0" bestFit="1" customWidth="1"/>
  </cols>
  <sheetData>
    <row r="1" spans="1:15" ht="14.25">
      <c r="A1" s="37" t="s">
        <v>0</v>
      </c>
      <c r="B1" s="38" t="s">
        <v>2</v>
      </c>
      <c r="C1" s="38" t="s">
        <v>3</v>
      </c>
      <c r="D1" s="38" t="s">
        <v>4</v>
      </c>
      <c r="E1" s="38" t="s">
        <v>5</v>
      </c>
      <c r="F1" s="38" t="s">
        <v>6</v>
      </c>
      <c r="G1" s="38" t="s">
        <v>7</v>
      </c>
      <c r="H1" s="38" t="s">
        <v>8</v>
      </c>
      <c r="I1" s="38" t="s">
        <v>9</v>
      </c>
      <c r="J1" s="38" t="s">
        <v>10</v>
      </c>
      <c r="K1" s="38" t="s">
        <v>11</v>
      </c>
      <c r="L1" s="38" t="s">
        <v>12</v>
      </c>
      <c r="M1" s="38" t="s">
        <v>13</v>
      </c>
      <c r="O1" s="3" t="s">
        <v>27</v>
      </c>
    </row>
    <row r="2" spans="1:13" ht="14.25">
      <c r="A2" t="s">
        <v>26</v>
      </c>
      <c r="B2" s="3">
        <v>31</v>
      </c>
      <c r="C2" s="3">
        <v>28</v>
      </c>
      <c r="D2" s="3">
        <v>31</v>
      </c>
      <c r="E2" s="3">
        <v>30</v>
      </c>
      <c r="F2" s="3">
        <v>31</v>
      </c>
      <c r="G2" s="3">
        <v>30</v>
      </c>
      <c r="H2" s="3">
        <v>31</v>
      </c>
      <c r="I2" s="3">
        <v>31</v>
      </c>
      <c r="J2" s="3">
        <v>30</v>
      </c>
      <c r="K2" s="3">
        <v>31</v>
      </c>
      <c r="L2" s="3">
        <v>30</v>
      </c>
      <c r="M2" s="3">
        <v>31</v>
      </c>
    </row>
    <row r="3" spans="1:15" ht="15">
      <c r="A3" t="s">
        <v>1</v>
      </c>
      <c r="B3" s="13">
        <v>0.0245</v>
      </c>
      <c r="C3" s="13">
        <v>0.0245</v>
      </c>
      <c r="D3" s="13">
        <v>0.0245</v>
      </c>
      <c r="E3" s="13">
        <v>0.01</v>
      </c>
      <c r="F3" s="13">
        <v>0.01</v>
      </c>
      <c r="G3" s="13">
        <v>0.01</v>
      </c>
      <c r="H3" s="13">
        <v>0.0055000000000000005</v>
      </c>
      <c r="I3" s="13">
        <v>0.0055000000000000005</v>
      </c>
      <c r="J3" s="13">
        <v>0.0055000000000000005</v>
      </c>
      <c r="K3" s="13">
        <v>0.0055000000000000005</v>
      </c>
      <c r="L3" s="13">
        <v>0.0055000000000000005</v>
      </c>
      <c r="M3" s="13">
        <v>0.0055000000000000005</v>
      </c>
      <c r="N3" s="5"/>
      <c r="O3" s="4"/>
    </row>
    <row r="4" spans="2:15" ht="14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5">
      <c r="A5" s="1" t="s">
        <v>14</v>
      </c>
      <c r="B5" s="6">
        <f>'Carrying Charges 2008'!O14</f>
        <v>-388196.23</v>
      </c>
      <c r="C5" s="6">
        <f>B14</f>
        <v>-388196.23</v>
      </c>
      <c r="D5" s="6">
        <f aca="true" t="shared" si="0" ref="D5:M5">C14</f>
        <v>-388196.23</v>
      </c>
      <c r="E5" s="6">
        <f t="shared" si="0"/>
        <v>-388196.23</v>
      </c>
      <c r="F5" s="6">
        <f t="shared" si="0"/>
        <v>-388196.23</v>
      </c>
      <c r="G5" s="6">
        <f t="shared" si="0"/>
        <v>-388196.23</v>
      </c>
      <c r="H5" s="6">
        <f t="shared" si="0"/>
        <v>-388196.23</v>
      </c>
      <c r="I5" s="6">
        <f t="shared" si="0"/>
        <v>-388196.23</v>
      </c>
      <c r="J5" s="6">
        <f t="shared" si="0"/>
        <v>-388196.23</v>
      </c>
      <c r="K5" s="6">
        <f t="shared" si="0"/>
        <v>-388196.23</v>
      </c>
      <c r="L5" s="6">
        <f t="shared" si="0"/>
        <v>-388196.23</v>
      </c>
      <c r="M5" s="6">
        <f t="shared" si="0"/>
        <v>-388196.23</v>
      </c>
      <c r="N5" s="6"/>
      <c r="O5" s="6">
        <f>B5</f>
        <v>-388196.23</v>
      </c>
    </row>
    <row r="6" spans="1:15" ht="15">
      <c r="A6" s="1" t="s">
        <v>15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>
        <f>SUM(B6:M6)</f>
        <v>0</v>
      </c>
    </row>
    <row r="7" spans="1:15" ht="15">
      <c r="A7" s="1" t="s">
        <v>16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f aca="true" t="shared" si="1" ref="O7:O12">SUM(B7:M7)</f>
        <v>0</v>
      </c>
    </row>
    <row r="8" spans="1:15" ht="15">
      <c r="A8" s="1" t="s">
        <v>17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f t="shared" si="1"/>
        <v>0</v>
      </c>
    </row>
    <row r="9" spans="1:15" ht="15">
      <c r="A9" s="1" t="s">
        <v>18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f t="shared" si="1"/>
        <v>0</v>
      </c>
    </row>
    <row r="10" spans="1:15" ht="15">
      <c r="A10" s="1" t="s">
        <v>19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f t="shared" si="1"/>
        <v>0</v>
      </c>
    </row>
    <row r="11" spans="1:15" ht="15">
      <c r="A11" s="1" t="s">
        <v>20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f t="shared" si="1"/>
        <v>0</v>
      </c>
    </row>
    <row r="12" spans="1:15" ht="15">
      <c r="A12" s="1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>
        <f t="shared" si="1"/>
        <v>0</v>
      </c>
    </row>
    <row r="13" spans="2:15" ht="14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5.75" thickBot="1">
      <c r="A14" s="2" t="s">
        <v>22</v>
      </c>
      <c r="B14" s="7">
        <f>SUM(B5:B12)</f>
        <v>-388196.23</v>
      </c>
      <c r="C14" s="7">
        <f aca="true" t="shared" si="2" ref="C14:M14">SUM(C5:C12)</f>
        <v>-388196.23</v>
      </c>
      <c r="D14" s="7">
        <f t="shared" si="2"/>
        <v>-388196.23</v>
      </c>
      <c r="E14" s="7">
        <f t="shared" si="2"/>
        <v>-388196.23</v>
      </c>
      <c r="F14" s="7">
        <f t="shared" si="2"/>
        <v>-388196.23</v>
      </c>
      <c r="G14" s="7">
        <f t="shared" si="2"/>
        <v>-388196.23</v>
      </c>
      <c r="H14" s="7">
        <f t="shared" si="2"/>
        <v>-388196.23</v>
      </c>
      <c r="I14" s="7">
        <f t="shared" si="2"/>
        <v>-388196.23</v>
      </c>
      <c r="J14" s="7">
        <f t="shared" si="2"/>
        <v>-388196.23</v>
      </c>
      <c r="K14" s="7">
        <f t="shared" si="2"/>
        <v>-388196.23</v>
      </c>
      <c r="L14" s="7">
        <f t="shared" si="2"/>
        <v>-388196.23</v>
      </c>
      <c r="M14" s="7">
        <f t="shared" si="2"/>
        <v>-388196.23</v>
      </c>
      <c r="N14" s="8"/>
      <c r="O14" s="7">
        <f>SUM(O5:O12)</f>
        <v>-388196.23</v>
      </c>
    </row>
    <row r="15" spans="2:15" ht="14.2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2:15" ht="14.2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4.25">
      <c r="A17" t="s">
        <v>23</v>
      </c>
      <c r="B17" s="6">
        <f>B5*B3/365*B2</f>
        <v>-807.7672237945204</v>
      </c>
      <c r="C17" s="6">
        <f aca="true" t="shared" si="3" ref="C17:M17">C5*C3/365*C2</f>
        <v>-729.5962021369862</v>
      </c>
      <c r="D17" s="6">
        <f t="shared" si="3"/>
        <v>-807.7672237945204</v>
      </c>
      <c r="E17" s="6">
        <f t="shared" si="3"/>
        <v>-319.0653945205479</v>
      </c>
      <c r="F17" s="6">
        <f t="shared" si="3"/>
        <v>-329.70090767123287</v>
      </c>
      <c r="G17" s="6">
        <f t="shared" si="3"/>
        <v>-319.0653945205479</v>
      </c>
      <c r="H17" s="6">
        <f t="shared" si="3"/>
        <v>-181.3354992191781</v>
      </c>
      <c r="I17" s="6">
        <f t="shared" si="3"/>
        <v>-181.3354992191781</v>
      </c>
      <c r="J17" s="6">
        <f t="shared" si="3"/>
        <v>-175.4859669863014</v>
      </c>
      <c r="K17" s="6">
        <f t="shared" si="3"/>
        <v>-181.3354992191781</v>
      </c>
      <c r="L17" s="6">
        <f t="shared" si="3"/>
        <v>-175.4859669863014</v>
      </c>
      <c r="M17" s="6">
        <f t="shared" si="3"/>
        <v>-181.3354992191781</v>
      </c>
      <c r="N17" s="6"/>
      <c r="O17" s="6">
        <f>M18</f>
        <v>-4389.27627728767</v>
      </c>
    </row>
    <row r="18" spans="1:15" ht="14.25">
      <c r="A18" t="s">
        <v>24</v>
      </c>
      <c r="B18" s="6">
        <f>B17</f>
        <v>-807.7672237945204</v>
      </c>
      <c r="C18" s="6">
        <f>B18+C17</f>
        <v>-1537.3634259315068</v>
      </c>
      <c r="D18" s="6">
        <f>C18+D17</f>
        <v>-2345.130649726027</v>
      </c>
      <c r="E18" s="6">
        <f aca="true" t="shared" si="4" ref="E18:M18">D18+E17</f>
        <v>-2664.196044246575</v>
      </c>
      <c r="F18" s="6">
        <f t="shared" si="4"/>
        <v>-2993.896951917808</v>
      </c>
      <c r="G18" s="6">
        <f t="shared" si="4"/>
        <v>-3312.962346438356</v>
      </c>
      <c r="H18" s="6">
        <f t="shared" si="4"/>
        <v>-3494.297845657534</v>
      </c>
      <c r="I18" s="6">
        <f t="shared" si="4"/>
        <v>-3675.633344876712</v>
      </c>
      <c r="J18" s="6">
        <f t="shared" si="4"/>
        <v>-3851.119311863013</v>
      </c>
      <c r="K18" s="6">
        <f t="shared" si="4"/>
        <v>-4032.454811082191</v>
      </c>
      <c r="L18" s="6">
        <f t="shared" si="4"/>
        <v>-4207.940778068492</v>
      </c>
      <c r="M18" s="6">
        <f t="shared" si="4"/>
        <v>-4389.27627728767</v>
      </c>
      <c r="N18" s="6"/>
      <c r="O18" s="6"/>
    </row>
    <row r="19" spans="1:15" ht="14.25">
      <c r="A19" t="s">
        <v>25</v>
      </c>
      <c r="B19" s="6">
        <f>B18+'Carrying Charges 2008'!M19</f>
        <v>-1998.8230478261657</v>
      </c>
      <c r="C19" s="6">
        <f>B19+C17</f>
        <v>-2728.4192499631517</v>
      </c>
      <c r="D19" s="6">
        <f aca="true" t="shared" si="5" ref="D19:M19">C19+D17</f>
        <v>-3536.186473757672</v>
      </c>
      <c r="E19" s="6">
        <f t="shared" si="5"/>
        <v>-3855.25186827822</v>
      </c>
      <c r="F19" s="6">
        <f t="shared" si="5"/>
        <v>-4184.952775949453</v>
      </c>
      <c r="G19" s="6">
        <f t="shared" si="5"/>
        <v>-4504.018170470001</v>
      </c>
      <c r="H19" s="6">
        <f t="shared" si="5"/>
        <v>-4685.353669689179</v>
      </c>
      <c r="I19" s="6">
        <f t="shared" si="5"/>
        <v>-4866.689168908357</v>
      </c>
      <c r="J19" s="6">
        <f t="shared" si="5"/>
        <v>-5042.1751358946585</v>
      </c>
      <c r="K19" s="6">
        <f t="shared" si="5"/>
        <v>-5223.5106351138365</v>
      </c>
      <c r="L19" s="6">
        <f t="shared" si="5"/>
        <v>-5398.996602100138</v>
      </c>
      <c r="M19" s="6">
        <f t="shared" si="5"/>
        <v>-5580.332101319316</v>
      </c>
      <c r="N19" s="6"/>
      <c r="O19" s="6"/>
    </row>
    <row r="20" spans="2:15" ht="14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4"/>
    </row>
    <row r="21" spans="2:15" ht="14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4"/>
    </row>
    <row r="22" spans="2:15" ht="14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4"/>
    </row>
    <row r="23" spans="2:15" ht="14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4"/>
    </row>
    <row r="24" spans="2:15" ht="14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"/>
    </row>
    <row r="25" spans="2:15" ht="14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4"/>
    </row>
    <row r="26" spans="2:15" ht="14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4"/>
    </row>
    <row r="27" spans="2:15" ht="14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4"/>
    </row>
    <row r="28" spans="2:15" ht="14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4"/>
    </row>
    <row r="29" spans="2:15" ht="14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4"/>
    </row>
    <row r="30" spans="2:15" ht="14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4"/>
    </row>
    <row r="31" spans="2:15" ht="14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/>
    </row>
    <row r="32" spans="2:15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 ht="14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3"/>
  <sheetViews>
    <sheetView zoomScale="70" zoomScaleNormal="70" zoomScalePageLayoutView="0" workbookViewId="0" topLeftCell="A1">
      <selection activeCell="M1" sqref="A1:M1"/>
    </sheetView>
  </sheetViews>
  <sheetFormatPr defaultColWidth="9.140625" defaultRowHeight="15"/>
  <cols>
    <col min="1" max="1" width="53.00390625" style="0" bestFit="1" customWidth="1"/>
    <col min="2" max="13" width="13.7109375" style="3" customWidth="1"/>
    <col min="14" max="14" width="4.57421875" style="3" customWidth="1"/>
    <col min="15" max="15" width="12.28125" style="0" bestFit="1" customWidth="1"/>
  </cols>
  <sheetData>
    <row r="1" spans="1:15" ht="14.25">
      <c r="A1" s="37" t="s">
        <v>0</v>
      </c>
      <c r="B1" s="38" t="s">
        <v>2</v>
      </c>
      <c r="C1" s="38" t="s">
        <v>3</v>
      </c>
      <c r="D1" s="38" t="s">
        <v>4</v>
      </c>
      <c r="E1" s="38" t="s">
        <v>5</v>
      </c>
      <c r="F1" s="38" t="s">
        <v>6</v>
      </c>
      <c r="G1" s="38" t="s">
        <v>7</v>
      </c>
      <c r="H1" s="38" t="s">
        <v>8</v>
      </c>
      <c r="I1" s="38" t="s">
        <v>9</v>
      </c>
      <c r="J1" s="38" t="s">
        <v>10</v>
      </c>
      <c r="K1" s="38" t="s">
        <v>11</v>
      </c>
      <c r="L1" s="38" t="s">
        <v>12</v>
      </c>
      <c r="M1" s="38" t="s">
        <v>13</v>
      </c>
      <c r="O1" s="3" t="s">
        <v>27</v>
      </c>
    </row>
    <row r="2" spans="1:13" ht="14.25">
      <c r="A2" t="s">
        <v>26</v>
      </c>
      <c r="B2" s="3">
        <v>31</v>
      </c>
      <c r="C2" s="3">
        <v>28</v>
      </c>
      <c r="D2" s="3">
        <v>31</v>
      </c>
      <c r="E2" s="3">
        <v>30</v>
      </c>
      <c r="F2" s="3">
        <v>31</v>
      </c>
      <c r="G2" s="3">
        <v>30</v>
      </c>
      <c r="H2" s="3">
        <v>31</v>
      </c>
      <c r="I2" s="3">
        <v>31</v>
      </c>
      <c r="J2" s="3">
        <v>30</v>
      </c>
      <c r="K2" s="3">
        <v>31</v>
      </c>
      <c r="L2" s="3">
        <v>30</v>
      </c>
      <c r="M2" s="3">
        <v>31</v>
      </c>
    </row>
    <row r="3" spans="1:15" ht="15">
      <c r="A3" t="s">
        <v>1</v>
      </c>
      <c r="B3" s="13">
        <v>0.0055</v>
      </c>
      <c r="C3" s="13">
        <v>0.0055</v>
      </c>
      <c r="D3" s="13">
        <v>0.0055</v>
      </c>
      <c r="E3" s="13">
        <v>0.0055</v>
      </c>
      <c r="F3" s="13">
        <v>0.0055</v>
      </c>
      <c r="G3" s="13">
        <v>0.0055</v>
      </c>
      <c r="H3" s="13">
        <v>0.0089</v>
      </c>
      <c r="I3" s="13">
        <v>0.0089</v>
      </c>
      <c r="J3" s="13">
        <v>0.0089</v>
      </c>
      <c r="K3" s="13">
        <v>0.012</v>
      </c>
      <c r="L3" s="13">
        <v>0.012</v>
      </c>
      <c r="M3" s="13">
        <v>0.012</v>
      </c>
      <c r="N3" s="5"/>
      <c r="O3" s="4"/>
    </row>
    <row r="4" spans="2:15" ht="14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5">
      <c r="A5" s="1" t="s">
        <v>14</v>
      </c>
      <c r="B5" s="6">
        <f>'Carrying Charges 2009'!O14</f>
        <v>-388196.23</v>
      </c>
      <c r="C5" s="6">
        <f>B14</f>
        <v>-388196.23</v>
      </c>
      <c r="D5" s="6">
        <f aca="true" t="shared" si="0" ref="D5:M5">C14</f>
        <v>-388196.23</v>
      </c>
      <c r="E5" s="6">
        <f t="shared" si="0"/>
        <v>-388196.23</v>
      </c>
      <c r="F5" s="6">
        <f t="shared" si="0"/>
        <v>-388196.23</v>
      </c>
      <c r="G5" s="6">
        <f t="shared" si="0"/>
        <v>-388196.23</v>
      </c>
      <c r="H5" s="6">
        <f t="shared" si="0"/>
        <v>-388196.23</v>
      </c>
      <c r="I5" s="6">
        <f t="shared" si="0"/>
        <v>-388196.23</v>
      </c>
      <c r="J5" s="6">
        <f t="shared" si="0"/>
        <v>-388196.23</v>
      </c>
      <c r="K5" s="6">
        <f t="shared" si="0"/>
        <v>-388196.23</v>
      </c>
      <c r="L5" s="6">
        <f t="shared" si="0"/>
        <v>-388196.23</v>
      </c>
      <c r="M5" s="6">
        <f t="shared" si="0"/>
        <v>-388196.23</v>
      </c>
      <c r="N5" s="6"/>
      <c r="O5" s="6">
        <f>B5</f>
        <v>-388196.23</v>
      </c>
    </row>
    <row r="6" spans="1:15" ht="15">
      <c r="A6" s="1" t="s">
        <v>15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>
        <f>SUM(B6:M6)</f>
        <v>0</v>
      </c>
    </row>
    <row r="7" spans="1:15" ht="15">
      <c r="A7" s="1" t="s">
        <v>16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f aca="true" t="shared" si="1" ref="O7:O12">SUM(B7:M7)</f>
        <v>0</v>
      </c>
    </row>
    <row r="8" spans="1:15" ht="15">
      <c r="A8" s="1" t="s">
        <v>17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f t="shared" si="1"/>
        <v>0</v>
      </c>
    </row>
    <row r="9" spans="1:15" ht="15">
      <c r="A9" s="1" t="s">
        <v>18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f t="shared" si="1"/>
        <v>0</v>
      </c>
    </row>
    <row r="10" spans="1:15" ht="15">
      <c r="A10" s="1" t="s">
        <v>19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f t="shared" si="1"/>
        <v>0</v>
      </c>
    </row>
    <row r="11" spans="1:15" ht="15">
      <c r="A11" s="1" t="s">
        <v>20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f t="shared" si="1"/>
        <v>0</v>
      </c>
    </row>
    <row r="12" spans="1:15" ht="15">
      <c r="A12" s="1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>
        <f t="shared" si="1"/>
        <v>0</v>
      </c>
    </row>
    <row r="13" spans="2:15" ht="14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5.75" thickBot="1">
      <c r="A14" s="2" t="s">
        <v>22</v>
      </c>
      <c r="B14" s="7">
        <f>SUM(B5:B12)</f>
        <v>-388196.23</v>
      </c>
      <c r="C14" s="7">
        <f aca="true" t="shared" si="2" ref="C14:M14">SUM(C5:C12)</f>
        <v>-388196.23</v>
      </c>
      <c r="D14" s="7">
        <f t="shared" si="2"/>
        <v>-388196.23</v>
      </c>
      <c r="E14" s="7">
        <f t="shared" si="2"/>
        <v>-388196.23</v>
      </c>
      <c r="F14" s="7">
        <f t="shared" si="2"/>
        <v>-388196.23</v>
      </c>
      <c r="G14" s="7">
        <f t="shared" si="2"/>
        <v>-388196.23</v>
      </c>
      <c r="H14" s="7">
        <f t="shared" si="2"/>
        <v>-388196.23</v>
      </c>
      <c r="I14" s="7">
        <f t="shared" si="2"/>
        <v>-388196.23</v>
      </c>
      <c r="J14" s="7">
        <f t="shared" si="2"/>
        <v>-388196.23</v>
      </c>
      <c r="K14" s="7">
        <f t="shared" si="2"/>
        <v>-388196.23</v>
      </c>
      <c r="L14" s="7">
        <f t="shared" si="2"/>
        <v>-388196.23</v>
      </c>
      <c r="M14" s="7">
        <f t="shared" si="2"/>
        <v>-388196.23</v>
      </c>
      <c r="N14" s="8"/>
      <c r="O14" s="7">
        <f>SUM(O5:O12)</f>
        <v>-388196.23</v>
      </c>
    </row>
    <row r="15" spans="2:15" ht="14.2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2:15" ht="14.2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4.25">
      <c r="A17" t="s">
        <v>23</v>
      </c>
      <c r="B17" s="6">
        <f>B5*B3/365*B2</f>
        <v>-181.33549921917808</v>
      </c>
      <c r="C17" s="6">
        <f aca="true" t="shared" si="3" ref="C17:M17">C5*C3/365*C2</f>
        <v>-163.78690252054793</v>
      </c>
      <c r="D17" s="6">
        <f t="shared" si="3"/>
        <v>-181.33549921917808</v>
      </c>
      <c r="E17" s="6">
        <f t="shared" si="3"/>
        <v>-175.48596698630135</v>
      </c>
      <c r="F17" s="6">
        <f t="shared" si="3"/>
        <v>-181.33549921917808</v>
      </c>
      <c r="G17" s="6">
        <f t="shared" si="3"/>
        <v>-175.48596698630135</v>
      </c>
      <c r="H17" s="6">
        <f t="shared" si="3"/>
        <v>-293.43380782739723</v>
      </c>
      <c r="I17" s="6">
        <f t="shared" si="3"/>
        <v>-293.43380782739723</v>
      </c>
      <c r="J17" s="6">
        <f t="shared" si="3"/>
        <v>-283.96820112328766</v>
      </c>
      <c r="K17" s="6">
        <f t="shared" si="3"/>
        <v>-395.64108920547943</v>
      </c>
      <c r="L17" s="6">
        <f t="shared" si="3"/>
        <v>-382.8784734246575</v>
      </c>
      <c r="M17" s="6">
        <f t="shared" si="3"/>
        <v>-395.64108920547943</v>
      </c>
      <c r="N17" s="6"/>
      <c r="O17" s="6">
        <f>M18</f>
        <v>-3103.7618027643834</v>
      </c>
    </row>
    <row r="18" spans="1:15" ht="14.25">
      <c r="A18" t="s">
        <v>24</v>
      </c>
      <c r="B18" s="6">
        <f>B17</f>
        <v>-181.33549921917808</v>
      </c>
      <c r="C18" s="6">
        <f>B18+C17</f>
        <v>-345.122401739726</v>
      </c>
      <c r="D18" s="6">
        <f>C18+D17</f>
        <v>-526.457900958904</v>
      </c>
      <c r="E18" s="6">
        <f aca="true" t="shared" si="4" ref="E18:M18">D18+E17</f>
        <v>-701.9438679452054</v>
      </c>
      <c r="F18" s="6">
        <f t="shared" si="4"/>
        <v>-883.2793671643835</v>
      </c>
      <c r="G18" s="6">
        <f t="shared" si="4"/>
        <v>-1058.7653341506848</v>
      </c>
      <c r="H18" s="6">
        <f t="shared" si="4"/>
        <v>-1352.199141978082</v>
      </c>
      <c r="I18" s="6">
        <f t="shared" si="4"/>
        <v>-1645.6329498054793</v>
      </c>
      <c r="J18" s="6">
        <f t="shared" si="4"/>
        <v>-1929.6011509287669</v>
      </c>
      <c r="K18" s="6">
        <f t="shared" si="4"/>
        <v>-2325.2422401342465</v>
      </c>
      <c r="L18" s="6">
        <f t="shared" si="4"/>
        <v>-2708.120713558904</v>
      </c>
      <c r="M18" s="6">
        <f t="shared" si="4"/>
        <v>-3103.7618027643834</v>
      </c>
      <c r="N18" s="6"/>
      <c r="O18" s="6"/>
    </row>
    <row r="19" spans="1:15" ht="14.25">
      <c r="A19" t="s">
        <v>25</v>
      </c>
      <c r="B19" s="6">
        <f>B18+'Carrying Charges 2009'!M19</f>
        <v>-5761.667600538494</v>
      </c>
      <c r="C19" s="6">
        <f>B19+C17</f>
        <v>-5925.4545030590425</v>
      </c>
      <c r="D19" s="6">
        <f aca="true" t="shared" si="5" ref="D19:M19">C19+D17</f>
        <v>-6106.7900022782205</v>
      </c>
      <c r="E19" s="6">
        <f t="shared" si="5"/>
        <v>-6282.275969264522</v>
      </c>
      <c r="F19" s="6">
        <f t="shared" si="5"/>
        <v>-6463.6114684837</v>
      </c>
      <c r="G19" s="6">
        <f t="shared" si="5"/>
        <v>-6639.097435470002</v>
      </c>
      <c r="H19" s="6">
        <f t="shared" si="5"/>
        <v>-6932.531243297399</v>
      </c>
      <c r="I19" s="6">
        <f t="shared" si="5"/>
        <v>-7225.965051124796</v>
      </c>
      <c r="J19" s="6">
        <f t="shared" si="5"/>
        <v>-7509.9332522480845</v>
      </c>
      <c r="K19" s="6">
        <f t="shared" si="5"/>
        <v>-7905.574341453564</v>
      </c>
      <c r="L19" s="6">
        <f t="shared" si="5"/>
        <v>-8288.452814878221</v>
      </c>
      <c r="M19" s="6">
        <f t="shared" si="5"/>
        <v>-8684.0939040837</v>
      </c>
      <c r="N19" s="6"/>
      <c r="O19" s="6"/>
    </row>
    <row r="20" spans="2:15" ht="14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4"/>
    </row>
    <row r="21" spans="2:15" ht="14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4"/>
    </row>
    <row r="22" spans="2:15" ht="14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4"/>
    </row>
    <row r="23" spans="2:15" ht="14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4"/>
    </row>
    <row r="24" spans="2:15" ht="14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"/>
    </row>
    <row r="25" spans="2:15" ht="14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4"/>
    </row>
    <row r="26" spans="2:15" ht="14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4"/>
    </row>
    <row r="27" spans="2:15" ht="14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4"/>
    </row>
    <row r="28" spans="2:15" ht="14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4"/>
    </row>
    <row r="29" spans="2:15" ht="14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4"/>
    </row>
    <row r="30" spans="2:15" ht="14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4"/>
    </row>
    <row r="31" spans="2:15" ht="14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/>
    </row>
    <row r="32" spans="2:15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 ht="14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3"/>
  <sheetViews>
    <sheetView zoomScale="70" zoomScaleNormal="70" zoomScalePageLayoutView="0" workbookViewId="0" topLeftCell="A1">
      <selection activeCell="B4" sqref="B4"/>
    </sheetView>
  </sheetViews>
  <sheetFormatPr defaultColWidth="9.140625" defaultRowHeight="15"/>
  <cols>
    <col min="1" max="1" width="53.00390625" style="0" bestFit="1" customWidth="1"/>
    <col min="2" max="13" width="13.7109375" style="3" customWidth="1"/>
    <col min="14" max="14" width="4.57421875" style="3" customWidth="1"/>
    <col min="15" max="15" width="12.28125" style="0" bestFit="1" customWidth="1"/>
  </cols>
  <sheetData>
    <row r="1" spans="1:15" ht="14.25">
      <c r="A1" s="37" t="s">
        <v>0</v>
      </c>
      <c r="B1" s="38" t="s">
        <v>2</v>
      </c>
      <c r="C1" s="38" t="s">
        <v>3</v>
      </c>
      <c r="D1" s="38" t="s">
        <v>4</v>
      </c>
      <c r="E1" s="38" t="s">
        <v>5</v>
      </c>
      <c r="F1" s="38" t="s">
        <v>6</v>
      </c>
      <c r="G1" s="38" t="s">
        <v>7</v>
      </c>
      <c r="H1" s="38" t="s">
        <v>8</v>
      </c>
      <c r="I1" s="38" t="s">
        <v>9</v>
      </c>
      <c r="J1" s="38" t="s">
        <v>10</v>
      </c>
      <c r="K1" s="38" t="s">
        <v>11</v>
      </c>
      <c r="L1" s="38" t="s">
        <v>12</v>
      </c>
      <c r="M1" s="38" t="s">
        <v>13</v>
      </c>
      <c r="O1" s="3" t="s">
        <v>27</v>
      </c>
    </row>
    <row r="2" spans="1:13" ht="14.25">
      <c r="A2" t="s">
        <v>26</v>
      </c>
      <c r="B2" s="3">
        <v>31</v>
      </c>
      <c r="C2" s="3">
        <v>28</v>
      </c>
      <c r="D2" s="3">
        <v>31</v>
      </c>
      <c r="E2" s="3">
        <v>30</v>
      </c>
      <c r="F2" s="3">
        <v>31</v>
      </c>
      <c r="G2" s="3">
        <v>30</v>
      </c>
      <c r="H2" s="3">
        <v>31</v>
      </c>
      <c r="I2" s="3">
        <v>31</v>
      </c>
      <c r="J2" s="3">
        <v>30</v>
      </c>
      <c r="K2" s="3">
        <v>31</v>
      </c>
      <c r="L2" s="3">
        <v>30</v>
      </c>
      <c r="M2" s="3">
        <v>31</v>
      </c>
    </row>
    <row r="3" spans="1:15" ht="15">
      <c r="A3" t="s">
        <v>1</v>
      </c>
      <c r="B3" s="13">
        <v>0.0147</v>
      </c>
      <c r="C3" s="13">
        <v>0.0147</v>
      </c>
      <c r="D3" s="13">
        <v>0.0147</v>
      </c>
      <c r="E3" s="13">
        <v>0.0147</v>
      </c>
      <c r="F3" s="13">
        <v>0.0147</v>
      </c>
      <c r="G3" s="13">
        <v>0.0147</v>
      </c>
      <c r="H3" s="13">
        <v>0.0147</v>
      </c>
      <c r="I3" s="13">
        <v>0.0147</v>
      </c>
      <c r="J3" s="13">
        <v>0.0147</v>
      </c>
      <c r="K3" s="13">
        <v>0.0147</v>
      </c>
      <c r="L3" s="13">
        <v>0.0147</v>
      </c>
      <c r="M3" s="13">
        <v>0.0147</v>
      </c>
      <c r="N3" s="5"/>
      <c r="O3" s="4"/>
    </row>
    <row r="4" spans="2:15" ht="14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5">
      <c r="A5" s="1" t="s">
        <v>14</v>
      </c>
      <c r="B5" s="6">
        <f>'Carrying Charges 2010'!O14</f>
        <v>-388196.23</v>
      </c>
      <c r="C5" s="6">
        <f>B14</f>
        <v>-388196.23</v>
      </c>
      <c r="D5" s="6">
        <f aca="true" t="shared" si="0" ref="D5:M5">C14</f>
        <v>-388196.23</v>
      </c>
      <c r="E5" s="6">
        <f t="shared" si="0"/>
        <v>-388196.23</v>
      </c>
      <c r="F5" s="6">
        <f t="shared" si="0"/>
        <v>-388196.23</v>
      </c>
      <c r="G5" s="6">
        <f t="shared" si="0"/>
        <v>-388196.23</v>
      </c>
      <c r="H5" s="6">
        <f t="shared" si="0"/>
        <v>-388196.23</v>
      </c>
      <c r="I5" s="6">
        <f t="shared" si="0"/>
        <v>-388196.23</v>
      </c>
      <c r="J5" s="6">
        <f t="shared" si="0"/>
        <v>-388196.23</v>
      </c>
      <c r="K5" s="6">
        <f t="shared" si="0"/>
        <v>-388196.23</v>
      </c>
      <c r="L5" s="6">
        <f t="shared" si="0"/>
        <v>-388196.23</v>
      </c>
      <c r="M5" s="6">
        <f t="shared" si="0"/>
        <v>-388196.23</v>
      </c>
      <c r="N5" s="6"/>
      <c r="O5" s="6">
        <f>B5</f>
        <v>-388196.23</v>
      </c>
    </row>
    <row r="6" spans="1:15" ht="15">
      <c r="A6" s="1" t="s">
        <v>15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>
        <f>SUM(B6:M6)</f>
        <v>0</v>
      </c>
    </row>
    <row r="7" spans="1:15" ht="15">
      <c r="A7" s="1" t="s">
        <v>16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f aca="true" t="shared" si="1" ref="O7:O12">SUM(B7:M7)</f>
        <v>0</v>
      </c>
    </row>
    <row r="8" spans="1:15" ht="15">
      <c r="A8" s="1" t="s">
        <v>17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f t="shared" si="1"/>
        <v>0</v>
      </c>
    </row>
    <row r="9" spans="1:15" ht="15">
      <c r="A9" s="1" t="s">
        <v>18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f t="shared" si="1"/>
        <v>0</v>
      </c>
    </row>
    <row r="10" spans="1:15" ht="15">
      <c r="A10" s="1" t="s">
        <v>19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f t="shared" si="1"/>
        <v>0</v>
      </c>
    </row>
    <row r="11" spans="1:15" ht="15">
      <c r="A11" s="1" t="s">
        <v>20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f t="shared" si="1"/>
        <v>0</v>
      </c>
    </row>
    <row r="12" spans="1:15" ht="15">
      <c r="A12" s="1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>
        <f t="shared" si="1"/>
        <v>0</v>
      </c>
    </row>
    <row r="13" spans="2:15" ht="14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5.75" thickBot="1">
      <c r="A14" s="2" t="s">
        <v>22</v>
      </c>
      <c r="B14" s="7">
        <f>SUM(B5:B12)</f>
        <v>-388196.23</v>
      </c>
      <c r="C14" s="7">
        <f aca="true" t="shared" si="2" ref="C14:M14">SUM(C5:C12)</f>
        <v>-388196.23</v>
      </c>
      <c r="D14" s="7">
        <f t="shared" si="2"/>
        <v>-388196.23</v>
      </c>
      <c r="E14" s="7">
        <f t="shared" si="2"/>
        <v>-388196.23</v>
      </c>
      <c r="F14" s="7">
        <f t="shared" si="2"/>
        <v>-388196.23</v>
      </c>
      <c r="G14" s="7">
        <f t="shared" si="2"/>
        <v>-388196.23</v>
      </c>
      <c r="H14" s="7">
        <f t="shared" si="2"/>
        <v>-388196.23</v>
      </c>
      <c r="I14" s="7">
        <f t="shared" si="2"/>
        <v>-388196.23</v>
      </c>
      <c r="J14" s="7">
        <f t="shared" si="2"/>
        <v>-388196.23</v>
      </c>
      <c r="K14" s="7">
        <f t="shared" si="2"/>
        <v>-388196.23</v>
      </c>
      <c r="L14" s="7">
        <f t="shared" si="2"/>
        <v>-388196.23</v>
      </c>
      <c r="M14" s="7">
        <f t="shared" si="2"/>
        <v>-388196.23</v>
      </c>
      <c r="N14" s="8"/>
      <c r="O14" s="7">
        <f>SUM(O5:O12)</f>
        <v>-388196.23</v>
      </c>
    </row>
    <row r="15" spans="2:15" ht="14.2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2:15" ht="14.2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4.25">
      <c r="A17" t="s">
        <v>23</v>
      </c>
      <c r="B17" s="6">
        <f>B5*B3/365*B2</f>
        <v>-484.6603342767123</v>
      </c>
      <c r="C17" s="6">
        <f aca="true" t="shared" si="3" ref="C17:M17">C5*C3/365*C2</f>
        <v>-437.75772128219177</v>
      </c>
      <c r="D17" s="6">
        <f t="shared" si="3"/>
        <v>-484.6603342767123</v>
      </c>
      <c r="E17" s="6">
        <f t="shared" si="3"/>
        <v>-469.02612994520547</v>
      </c>
      <c r="F17" s="6">
        <f t="shared" si="3"/>
        <v>-484.6603342767123</v>
      </c>
      <c r="G17" s="6">
        <f t="shared" si="3"/>
        <v>-469.02612994520547</v>
      </c>
      <c r="H17" s="6">
        <f t="shared" si="3"/>
        <v>-484.6603342767123</v>
      </c>
      <c r="I17" s="6">
        <f t="shared" si="3"/>
        <v>-484.6603342767123</v>
      </c>
      <c r="J17" s="6">
        <f t="shared" si="3"/>
        <v>-469.02612994520547</v>
      </c>
      <c r="K17" s="6">
        <f t="shared" si="3"/>
        <v>-484.6603342767123</v>
      </c>
      <c r="L17" s="6">
        <f t="shared" si="3"/>
        <v>-469.02612994520547</v>
      </c>
      <c r="M17" s="6">
        <f t="shared" si="3"/>
        <v>-484.6603342767123</v>
      </c>
      <c r="N17" s="6"/>
      <c r="O17" s="6">
        <f>M18</f>
        <v>-5706.484581</v>
      </c>
    </row>
    <row r="18" spans="1:15" ht="14.25">
      <c r="A18" t="s">
        <v>24</v>
      </c>
      <c r="B18" s="6">
        <f>B17</f>
        <v>-484.6603342767123</v>
      </c>
      <c r="C18" s="6">
        <f>B18+C17</f>
        <v>-922.4180555589041</v>
      </c>
      <c r="D18" s="6">
        <f>C18+D17</f>
        <v>-1407.0783898356165</v>
      </c>
      <c r="E18" s="6">
        <f aca="true" t="shared" si="4" ref="E18:M18">D18+E17</f>
        <v>-1876.1045197808219</v>
      </c>
      <c r="F18" s="6">
        <f t="shared" si="4"/>
        <v>-2360.764854057534</v>
      </c>
      <c r="G18" s="6">
        <f t="shared" si="4"/>
        <v>-2829.7909840027396</v>
      </c>
      <c r="H18" s="6">
        <f t="shared" si="4"/>
        <v>-3314.4513182794517</v>
      </c>
      <c r="I18" s="6">
        <f t="shared" si="4"/>
        <v>-3799.111652556164</v>
      </c>
      <c r="J18" s="6">
        <f t="shared" si="4"/>
        <v>-4268.13778250137</v>
      </c>
      <c r="K18" s="6">
        <f t="shared" si="4"/>
        <v>-4752.798116778082</v>
      </c>
      <c r="L18" s="6">
        <f t="shared" si="4"/>
        <v>-5221.824246723288</v>
      </c>
      <c r="M18" s="6">
        <f t="shared" si="4"/>
        <v>-5706.484581</v>
      </c>
      <c r="N18" s="6"/>
      <c r="O18" s="6"/>
    </row>
    <row r="19" spans="1:15" ht="14.25">
      <c r="A19" t="s">
        <v>25</v>
      </c>
      <c r="B19" s="6">
        <f>B18+'Carrying Charges 2010'!M19</f>
        <v>-9168.754238360412</v>
      </c>
      <c r="C19" s="6">
        <f>B19+C17</f>
        <v>-9606.511959642605</v>
      </c>
      <c r="D19" s="6">
        <f aca="true" t="shared" si="5" ref="D19:M19">C19+D17</f>
        <v>-10091.172293919317</v>
      </c>
      <c r="E19" s="6">
        <f t="shared" si="5"/>
        <v>-10560.198423864522</v>
      </c>
      <c r="F19" s="6">
        <f t="shared" si="5"/>
        <v>-11044.858758141234</v>
      </c>
      <c r="G19" s="6">
        <f t="shared" si="5"/>
        <v>-11513.884888086439</v>
      </c>
      <c r="H19" s="6">
        <f t="shared" si="5"/>
        <v>-11998.545222363151</v>
      </c>
      <c r="I19" s="6">
        <f t="shared" si="5"/>
        <v>-12483.205556639863</v>
      </c>
      <c r="J19" s="6">
        <f t="shared" si="5"/>
        <v>-12952.231686585068</v>
      </c>
      <c r="K19" s="6">
        <f t="shared" si="5"/>
        <v>-13436.89202086178</v>
      </c>
      <c r="L19" s="6">
        <f t="shared" si="5"/>
        <v>-13905.918150806985</v>
      </c>
      <c r="M19" s="6">
        <f t="shared" si="5"/>
        <v>-14390.578485083697</v>
      </c>
      <c r="N19" s="6"/>
      <c r="O19" s="6"/>
    </row>
    <row r="20" spans="2:15" ht="14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4"/>
    </row>
    <row r="21" spans="2:15" ht="14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4"/>
    </row>
    <row r="22" spans="2:15" ht="14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4"/>
    </row>
    <row r="23" spans="2:15" ht="14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4"/>
    </row>
    <row r="24" spans="2:15" ht="14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"/>
    </row>
    <row r="25" spans="2:15" ht="14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4"/>
    </row>
    <row r="26" spans="2:15" ht="14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4"/>
    </row>
    <row r="27" spans="2:15" ht="14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4"/>
    </row>
    <row r="28" spans="2:15" ht="14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4"/>
    </row>
    <row r="29" spans="2:15" ht="14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4"/>
    </row>
    <row r="30" spans="2:15" ht="14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4"/>
    </row>
    <row r="31" spans="2:15" ht="14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/>
    </row>
    <row r="32" spans="2:15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 ht="14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3"/>
  <sheetViews>
    <sheetView zoomScale="70" zoomScaleNormal="70" zoomScalePageLayoutView="0" workbookViewId="0" topLeftCell="A1">
      <selection activeCell="F26" sqref="F26"/>
    </sheetView>
  </sheetViews>
  <sheetFormatPr defaultColWidth="9.140625" defaultRowHeight="15"/>
  <cols>
    <col min="1" max="1" width="53.00390625" style="0" bestFit="1" customWidth="1"/>
    <col min="2" max="13" width="13.7109375" style="3" customWidth="1"/>
    <col min="14" max="14" width="4.57421875" style="3" customWidth="1"/>
    <col min="15" max="15" width="12.28125" style="0" bestFit="1" customWidth="1"/>
  </cols>
  <sheetData>
    <row r="1" spans="1:15" ht="14.25">
      <c r="A1" s="37" t="s">
        <v>0</v>
      </c>
      <c r="B1" s="38" t="s">
        <v>2</v>
      </c>
      <c r="C1" s="38" t="s">
        <v>3</v>
      </c>
      <c r="D1" s="38" t="s">
        <v>4</v>
      </c>
      <c r="E1" s="38" t="s">
        <v>5</v>
      </c>
      <c r="F1" s="38" t="s">
        <v>6</v>
      </c>
      <c r="G1" s="38" t="s">
        <v>7</v>
      </c>
      <c r="H1" s="38" t="s">
        <v>8</v>
      </c>
      <c r="I1" s="38" t="s">
        <v>9</v>
      </c>
      <c r="J1" s="38" t="s">
        <v>10</v>
      </c>
      <c r="K1" s="38" t="s">
        <v>11</v>
      </c>
      <c r="L1" s="38" t="s">
        <v>12</v>
      </c>
      <c r="M1" s="38" t="s">
        <v>13</v>
      </c>
      <c r="O1" s="3" t="s">
        <v>27</v>
      </c>
    </row>
    <row r="2" spans="1:13" ht="14.25">
      <c r="A2" t="s">
        <v>26</v>
      </c>
      <c r="B2" s="3">
        <v>31</v>
      </c>
      <c r="C2" s="3">
        <v>28</v>
      </c>
      <c r="D2" s="3">
        <v>31</v>
      </c>
      <c r="E2" s="3">
        <v>30</v>
      </c>
      <c r="F2" s="3">
        <v>31</v>
      </c>
      <c r="G2" s="3">
        <v>30</v>
      </c>
      <c r="H2" s="3">
        <v>31</v>
      </c>
      <c r="I2" s="3">
        <v>31</v>
      </c>
      <c r="J2" s="3">
        <v>30</v>
      </c>
      <c r="K2" s="3">
        <v>31</v>
      </c>
      <c r="L2" s="3">
        <v>30</v>
      </c>
      <c r="M2" s="3">
        <v>31</v>
      </c>
    </row>
    <row r="3" spans="1:15" ht="15">
      <c r="A3" t="s">
        <v>1</v>
      </c>
      <c r="B3" s="13">
        <v>0.0147</v>
      </c>
      <c r="C3" s="13">
        <v>0.0147</v>
      </c>
      <c r="D3" s="13">
        <v>0.0147</v>
      </c>
      <c r="E3" s="13">
        <v>0.0147</v>
      </c>
      <c r="F3" s="13"/>
      <c r="G3" s="13"/>
      <c r="H3" s="13"/>
      <c r="I3" s="13"/>
      <c r="J3" s="13"/>
      <c r="K3" s="13"/>
      <c r="L3" s="13"/>
      <c r="M3" s="13"/>
      <c r="N3" s="5"/>
      <c r="O3" s="4"/>
    </row>
    <row r="4" spans="2:15" ht="14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5">
      <c r="A5" s="1" t="s">
        <v>14</v>
      </c>
      <c r="B5" s="6">
        <f>'Carrying Charges 2011'!O14</f>
        <v>-388196.23</v>
      </c>
      <c r="C5" s="6">
        <f>B14</f>
        <v>-388196.23</v>
      </c>
      <c r="D5" s="6">
        <f>C14</f>
        <v>-388196.23</v>
      </c>
      <c r="E5" s="6">
        <f>D14</f>
        <v>-388196.23</v>
      </c>
      <c r="F5" s="6"/>
      <c r="G5" s="6"/>
      <c r="H5" s="6"/>
      <c r="I5" s="6"/>
      <c r="J5" s="6"/>
      <c r="K5" s="6"/>
      <c r="L5" s="6"/>
      <c r="M5" s="6"/>
      <c r="N5" s="6"/>
      <c r="O5" s="6">
        <f>B5</f>
        <v>-388196.23</v>
      </c>
    </row>
    <row r="6" spans="1:15" ht="15">
      <c r="A6" s="1" t="s">
        <v>15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>
        <f>SUM(B6:M6)</f>
        <v>0</v>
      </c>
    </row>
    <row r="7" spans="1:15" ht="15">
      <c r="A7" s="1" t="s">
        <v>16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f aca="true" t="shared" si="0" ref="O7:O12">SUM(B7:M7)</f>
        <v>0</v>
      </c>
    </row>
    <row r="8" spans="1:15" ht="15">
      <c r="A8" s="1" t="s">
        <v>17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f t="shared" si="0"/>
        <v>0</v>
      </c>
    </row>
    <row r="9" spans="1:15" ht="15">
      <c r="A9" s="1" t="s">
        <v>18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f t="shared" si="0"/>
        <v>0</v>
      </c>
    </row>
    <row r="10" spans="1:15" ht="15">
      <c r="A10" s="1" t="s">
        <v>19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f t="shared" si="0"/>
        <v>0</v>
      </c>
    </row>
    <row r="11" spans="1:15" ht="15">
      <c r="A11" s="1" t="s">
        <v>20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f t="shared" si="0"/>
        <v>0</v>
      </c>
    </row>
    <row r="12" spans="1:15" ht="15">
      <c r="A12" s="1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>
        <f t="shared" si="0"/>
        <v>0</v>
      </c>
    </row>
    <row r="13" spans="2:15" ht="14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5.75" thickBot="1">
      <c r="A14" s="2" t="s">
        <v>22</v>
      </c>
      <c r="B14" s="7">
        <f>SUM(B5:B12)</f>
        <v>-388196.23</v>
      </c>
      <c r="C14" s="7">
        <f aca="true" t="shared" si="1" ref="C14:M14">SUM(C5:C12)</f>
        <v>-388196.23</v>
      </c>
      <c r="D14" s="7">
        <f t="shared" si="1"/>
        <v>-388196.23</v>
      </c>
      <c r="E14" s="7">
        <f t="shared" si="1"/>
        <v>-388196.23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7">
        <f t="shared" si="1"/>
        <v>0</v>
      </c>
      <c r="N14" s="8"/>
      <c r="O14" s="7">
        <f>SUM(O5:O12)</f>
        <v>-388196.23</v>
      </c>
    </row>
    <row r="15" spans="2:15" ht="14.2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2:15" ht="14.2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4.25">
      <c r="A17" t="s">
        <v>23</v>
      </c>
      <c r="B17" s="6">
        <f>B5*B3/365*B2</f>
        <v>-484.6603342767123</v>
      </c>
      <c r="C17" s="6">
        <f aca="true" t="shared" si="2" ref="C17:M17">C5*C3/365*C2</f>
        <v>-437.75772128219177</v>
      </c>
      <c r="D17" s="6">
        <f t="shared" si="2"/>
        <v>-484.6603342767123</v>
      </c>
      <c r="E17" s="6">
        <f t="shared" si="2"/>
        <v>-469.02612994520547</v>
      </c>
      <c r="F17" s="6">
        <f t="shared" si="2"/>
        <v>0</v>
      </c>
      <c r="G17" s="6">
        <f t="shared" si="2"/>
        <v>0</v>
      </c>
      <c r="H17" s="6">
        <f t="shared" si="2"/>
        <v>0</v>
      </c>
      <c r="I17" s="6">
        <f t="shared" si="2"/>
        <v>0</v>
      </c>
      <c r="J17" s="6">
        <f t="shared" si="2"/>
        <v>0</v>
      </c>
      <c r="K17" s="6">
        <f t="shared" si="2"/>
        <v>0</v>
      </c>
      <c r="L17" s="6">
        <f t="shared" si="2"/>
        <v>0</v>
      </c>
      <c r="M17" s="6">
        <f t="shared" si="2"/>
        <v>0</v>
      </c>
      <c r="N17" s="6"/>
      <c r="O17" s="6">
        <f>M18</f>
        <v>-1876.1045197808219</v>
      </c>
    </row>
    <row r="18" spans="1:15" ht="14.25">
      <c r="A18" t="s">
        <v>24</v>
      </c>
      <c r="B18" s="6">
        <f>B17</f>
        <v>-484.6603342767123</v>
      </c>
      <c r="C18" s="6">
        <f>B18+C17</f>
        <v>-922.4180555589041</v>
      </c>
      <c r="D18" s="6">
        <f>C18+D17</f>
        <v>-1407.0783898356165</v>
      </c>
      <c r="E18" s="6">
        <f aca="true" t="shared" si="3" ref="E18:M18">D18+E17</f>
        <v>-1876.1045197808219</v>
      </c>
      <c r="F18" s="6">
        <f t="shared" si="3"/>
        <v>-1876.1045197808219</v>
      </c>
      <c r="G18" s="6">
        <f t="shared" si="3"/>
        <v>-1876.1045197808219</v>
      </c>
      <c r="H18" s="6">
        <f t="shared" si="3"/>
        <v>-1876.1045197808219</v>
      </c>
      <c r="I18" s="6">
        <f t="shared" si="3"/>
        <v>-1876.1045197808219</v>
      </c>
      <c r="J18" s="6">
        <f t="shared" si="3"/>
        <v>-1876.1045197808219</v>
      </c>
      <c r="K18" s="6">
        <f t="shared" si="3"/>
        <v>-1876.1045197808219</v>
      </c>
      <c r="L18" s="6">
        <f t="shared" si="3"/>
        <v>-1876.1045197808219</v>
      </c>
      <c r="M18" s="6">
        <f t="shared" si="3"/>
        <v>-1876.1045197808219</v>
      </c>
      <c r="N18" s="6"/>
      <c r="O18" s="6"/>
    </row>
    <row r="19" spans="1:15" ht="14.25">
      <c r="A19" t="s">
        <v>25</v>
      </c>
      <c r="B19" s="6">
        <f>B18+'Carrying Charges 2011'!M19</f>
        <v>-14875.23881936041</v>
      </c>
      <c r="C19" s="6">
        <f>B19+C17</f>
        <v>-15312.996540642602</v>
      </c>
      <c r="D19" s="6">
        <f aca="true" t="shared" si="4" ref="D19:M19">C19+D17</f>
        <v>-15797.656874919314</v>
      </c>
      <c r="E19" s="6">
        <f t="shared" si="4"/>
        <v>-16266.683004864519</v>
      </c>
      <c r="F19" s="6">
        <f t="shared" si="4"/>
        <v>-16266.683004864519</v>
      </c>
      <c r="G19" s="6">
        <f t="shared" si="4"/>
        <v>-16266.683004864519</v>
      </c>
      <c r="H19" s="6">
        <f t="shared" si="4"/>
        <v>-16266.683004864519</v>
      </c>
      <c r="I19" s="6">
        <f t="shared" si="4"/>
        <v>-16266.683004864519</v>
      </c>
      <c r="J19" s="6">
        <f t="shared" si="4"/>
        <v>-16266.683004864519</v>
      </c>
      <c r="K19" s="6">
        <f t="shared" si="4"/>
        <v>-16266.683004864519</v>
      </c>
      <c r="L19" s="6">
        <f t="shared" si="4"/>
        <v>-16266.683004864519</v>
      </c>
      <c r="M19" s="6">
        <f t="shared" si="4"/>
        <v>-16266.683004864519</v>
      </c>
      <c r="N19" s="6"/>
      <c r="O19" s="6"/>
    </row>
    <row r="20" spans="2:15" ht="14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4"/>
    </row>
    <row r="21" spans="2:15" ht="14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4"/>
    </row>
    <row r="22" spans="2:15" ht="14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4"/>
    </row>
    <row r="23" spans="2:15" ht="14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4"/>
    </row>
    <row r="24" spans="2:15" ht="14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"/>
    </row>
    <row r="25" spans="2:15" ht="14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4"/>
    </row>
    <row r="26" spans="2:15" ht="14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4"/>
    </row>
    <row r="27" spans="2:15" ht="14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4"/>
    </row>
    <row r="28" spans="2:15" ht="14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4"/>
    </row>
    <row r="29" spans="2:15" ht="14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4"/>
    </row>
    <row r="30" spans="2:15" ht="14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4"/>
    </row>
    <row r="31" spans="2:15" ht="14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/>
    </row>
    <row r="32" spans="2:15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 ht="14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="70" zoomScaleNormal="70" zoomScalePageLayoutView="0" workbookViewId="0" topLeftCell="A1">
      <selection activeCell="D19" sqref="D19"/>
    </sheetView>
  </sheetViews>
  <sheetFormatPr defaultColWidth="9.140625" defaultRowHeight="15"/>
  <cols>
    <col min="1" max="1" width="53.00390625" style="0" bestFit="1" customWidth="1"/>
    <col min="2" max="13" width="13.7109375" style="3" customWidth="1"/>
    <col min="14" max="14" width="4.57421875" style="3" customWidth="1"/>
    <col min="15" max="15" width="11.57421875" style="0" bestFit="1" customWidth="1"/>
  </cols>
  <sheetData>
    <row r="1" spans="1:15" ht="14.25">
      <c r="A1" s="37" t="s">
        <v>0</v>
      </c>
      <c r="B1" s="38" t="s">
        <v>2</v>
      </c>
      <c r="C1" s="38" t="s">
        <v>3</v>
      </c>
      <c r="D1" s="38" t="s">
        <v>4</v>
      </c>
      <c r="E1" s="38" t="s">
        <v>5</v>
      </c>
      <c r="F1" s="38" t="s">
        <v>6</v>
      </c>
      <c r="G1" s="38" t="s">
        <v>7</v>
      </c>
      <c r="H1" s="38" t="s">
        <v>8</v>
      </c>
      <c r="I1" s="38" t="s">
        <v>9</v>
      </c>
      <c r="J1" s="38" t="s">
        <v>10</v>
      </c>
      <c r="K1" s="38" t="s">
        <v>11</v>
      </c>
      <c r="L1" s="38" t="s">
        <v>12</v>
      </c>
      <c r="M1" s="38" t="s">
        <v>13</v>
      </c>
      <c r="O1" s="3" t="s">
        <v>27</v>
      </c>
    </row>
    <row r="2" spans="1:13" ht="14.25">
      <c r="A2" t="s">
        <v>26</v>
      </c>
      <c r="B2" s="34">
        <v>31</v>
      </c>
      <c r="C2" s="34">
        <v>28</v>
      </c>
      <c r="D2" s="34">
        <v>31</v>
      </c>
      <c r="E2" s="34">
        <v>30</v>
      </c>
      <c r="F2" s="34">
        <v>31</v>
      </c>
      <c r="G2" s="34">
        <v>30</v>
      </c>
      <c r="H2" s="34">
        <v>31</v>
      </c>
      <c r="I2" s="34">
        <v>31</v>
      </c>
      <c r="J2" s="34">
        <v>30</v>
      </c>
      <c r="K2" s="34">
        <v>31</v>
      </c>
      <c r="L2" s="34">
        <v>30</v>
      </c>
      <c r="M2" s="34">
        <v>31</v>
      </c>
    </row>
    <row r="3" spans="1:15" ht="14.25">
      <c r="A3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6">
        <v>0.0725</v>
      </c>
      <c r="L3" s="36">
        <v>0.0725</v>
      </c>
      <c r="M3" s="36">
        <v>0.0725</v>
      </c>
      <c r="N3" s="5"/>
      <c r="O3" s="4"/>
    </row>
    <row r="4" spans="2:15" ht="14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5">
      <c r="A5" s="1" t="s">
        <v>14</v>
      </c>
      <c r="B5" s="6"/>
      <c r="C5" s="6">
        <f>B14</f>
        <v>0</v>
      </c>
      <c r="D5" s="6">
        <f aca="true" t="shared" si="0" ref="D5:M5">C14</f>
        <v>0</v>
      </c>
      <c r="E5" s="6">
        <f t="shared" si="0"/>
        <v>0</v>
      </c>
      <c r="F5" s="6">
        <f t="shared" si="0"/>
        <v>0</v>
      </c>
      <c r="G5" s="6">
        <f t="shared" si="0"/>
        <v>0</v>
      </c>
      <c r="H5" s="6">
        <f t="shared" si="0"/>
        <v>0</v>
      </c>
      <c r="I5" s="6">
        <f t="shared" si="0"/>
        <v>0</v>
      </c>
      <c r="J5" s="6">
        <f t="shared" si="0"/>
        <v>0</v>
      </c>
      <c r="K5" s="6">
        <f t="shared" si="0"/>
        <v>0</v>
      </c>
      <c r="L5" s="6">
        <f t="shared" si="0"/>
        <v>118265.33333333333</v>
      </c>
      <c r="M5" s="6">
        <f t="shared" si="0"/>
        <v>236530.66666666666</v>
      </c>
      <c r="N5" s="6"/>
      <c r="O5" s="6">
        <f>B5</f>
        <v>0</v>
      </c>
    </row>
    <row r="6" spans="1:15" ht="15">
      <c r="A6" s="1" t="s">
        <v>15</v>
      </c>
      <c r="B6" s="6"/>
      <c r="C6" s="6"/>
      <c r="D6" s="6"/>
      <c r="E6" s="6"/>
      <c r="F6" s="6"/>
      <c r="G6" s="6"/>
      <c r="H6" s="6"/>
      <c r="I6" s="6"/>
      <c r="J6" s="6"/>
      <c r="K6" s="6">
        <f>O6/3</f>
        <v>118265.33333333333</v>
      </c>
      <c r="L6" s="6">
        <f>O6/3</f>
        <v>118265.33333333333</v>
      </c>
      <c r="M6" s="6">
        <f>O6/3</f>
        <v>118265.33333333333</v>
      </c>
      <c r="N6" s="6"/>
      <c r="O6" s="6">
        <v>354796</v>
      </c>
    </row>
    <row r="7" spans="1:15" ht="15">
      <c r="A7" s="1" t="s">
        <v>16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f aca="true" t="shared" si="1" ref="O7:O12">SUM(B7:M7)</f>
        <v>0</v>
      </c>
    </row>
    <row r="8" spans="1:15" ht="15">
      <c r="A8" s="1" t="s">
        <v>17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f t="shared" si="1"/>
        <v>0</v>
      </c>
    </row>
    <row r="9" spans="1:15" ht="15">
      <c r="A9" s="1" t="s">
        <v>18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f t="shared" si="1"/>
        <v>0</v>
      </c>
    </row>
    <row r="10" spans="1:15" ht="15">
      <c r="A10" s="1" t="s">
        <v>19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f t="shared" si="1"/>
        <v>0</v>
      </c>
    </row>
    <row r="11" spans="1:15" ht="15">
      <c r="A11" s="1" t="s">
        <v>20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f t="shared" si="1"/>
        <v>0</v>
      </c>
    </row>
    <row r="12" spans="1:15" ht="15">
      <c r="A12" s="1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>
        <f t="shared" si="1"/>
        <v>0</v>
      </c>
    </row>
    <row r="13" spans="2:15" ht="14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5.75" thickBot="1">
      <c r="A14" s="2" t="s">
        <v>22</v>
      </c>
      <c r="B14" s="7">
        <f>SUM(B5:B12)</f>
        <v>0</v>
      </c>
      <c r="C14" s="7">
        <f aca="true" t="shared" si="2" ref="C14:M14">SUM(C5:C12)</f>
        <v>0</v>
      </c>
      <c r="D14" s="7">
        <f t="shared" si="2"/>
        <v>0</v>
      </c>
      <c r="E14" s="7">
        <f t="shared" si="2"/>
        <v>0</v>
      </c>
      <c r="F14" s="7">
        <f t="shared" si="2"/>
        <v>0</v>
      </c>
      <c r="G14" s="7">
        <f t="shared" si="2"/>
        <v>0</v>
      </c>
      <c r="H14" s="7">
        <f t="shared" si="2"/>
        <v>0</v>
      </c>
      <c r="I14" s="7">
        <f t="shared" si="2"/>
        <v>0</v>
      </c>
      <c r="J14" s="7">
        <f t="shared" si="2"/>
        <v>0</v>
      </c>
      <c r="K14" s="7">
        <f t="shared" si="2"/>
        <v>118265.33333333333</v>
      </c>
      <c r="L14" s="7">
        <f t="shared" si="2"/>
        <v>236530.66666666666</v>
      </c>
      <c r="M14" s="7">
        <f t="shared" si="2"/>
        <v>354796</v>
      </c>
      <c r="N14" s="8"/>
      <c r="O14" s="7">
        <f>SUM(O5:O12)</f>
        <v>354796</v>
      </c>
    </row>
    <row r="15" spans="2:15" ht="14.2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2:15" ht="14.2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4.25">
      <c r="A17" t="s">
        <v>23</v>
      </c>
      <c r="B17" s="6">
        <f>B5*B3/365*B2</f>
        <v>0</v>
      </c>
      <c r="C17" s="6">
        <f aca="true" t="shared" si="3" ref="C17:M17">C5*C3/365*C2</f>
        <v>0</v>
      </c>
      <c r="D17" s="6">
        <f t="shared" si="3"/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L5*L3/365*L2</f>
        <v>704.7317808219177</v>
      </c>
      <c r="M17" s="6">
        <f t="shared" si="3"/>
        <v>1456.4456803652968</v>
      </c>
      <c r="N17" s="6"/>
      <c r="O17" s="6">
        <f>M18</f>
        <v>2161.1774611872142</v>
      </c>
    </row>
    <row r="18" spans="1:15" ht="14.25">
      <c r="A18" t="s">
        <v>24</v>
      </c>
      <c r="B18" s="6">
        <f>B17</f>
        <v>0</v>
      </c>
      <c r="C18" s="6">
        <f>B18+C17</f>
        <v>0</v>
      </c>
      <c r="D18" s="6">
        <f>C18+D17</f>
        <v>0</v>
      </c>
      <c r="E18" s="6">
        <f aca="true" t="shared" si="4" ref="E18:M18">D18+E17</f>
        <v>0</v>
      </c>
      <c r="F18" s="6">
        <f t="shared" si="4"/>
        <v>0</v>
      </c>
      <c r="G18" s="6">
        <f t="shared" si="4"/>
        <v>0</v>
      </c>
      <c r="H18" s="6">
        <f t="shared" si="4"/>
        <v>0</v>
      </c>
      <c r="I18" s="6">
        <f t="shared" si="4"/>
        <v>0</v>
      </c>
      <c r="J18" s="6">
        <f t="shared" si="4"/>
        <v>0</v>
      </c>
      <c r="K18" s="6">
        <f t="shared" si="4"/>
        <v>0</v>
      </c>
      <c r="L18" s="6">
        <f t="shared" si="4"/>
        <v>704.7317808219177</v>
      </c>
      <c r="M18" s="6">
        <f t="shared" si="4"/>
        <v>2161.1774611872142</v>
      </c>
      <c r="N18" s="6"/>
      <c r="O18" s="6"/>
    </row>
    <row r="19" spans="1:15" ht="14.25">
      <c r="A19" t="s">
        <v>25</v>
      </c>
      <c r="B19" s="6">
        <f>B18</f>
        <v>0</v>
      </c>
      <c r="C19" s="6">
        <f>B19+C17</f>
        <v>0</v>
      </c>
      <c r="D19" s="6">
        <f aca="true" t="shared" si="5" ref="D19:M19">C19+D17</f>
        <v>0</v>
      </c>
      <c r="E19" s="6">
        <f t="shared" si="5"/>
        <v>0</v>
      </c>
      <c r="F19" s="6">
        <f t="shared" si="5"/>
        <v>0</v>
      </c>
      <c r="G19" s="6">
        <f t="shared" si="5"/>
        <v>0</v>
      </c>
      <c r="H19" s="6">
        <f t="shared" si="5"/>
        <v>0</v>
      </c>
      <c r="I19" s="6">
        <f t="shared" si="5"/>
        <v>0</v>
      </c>
      <c r="J19" s="6">
        <f t="shared" si="5"/>
        <v>0</v>
      </c>
      <c r="K19" s="6">
        <f t="shared" si="5"/>
        <v>0</v>
      </c>
      <c r="L19" s="6">
        <f t="shared" si="5"/>
        <v>704.7317808219177</v>
      </c>
      <c r="M19" s="6">
        <f t="shared" si="5"/>
        <v>2161.1774611872142</v>
      </c>
      <c r="N19" s="6"/>
      <c r="O19" s="6"/>
    </row>
    <row r="20" spans="2:15" ht="14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4"/>
    </row>
    <row r="21" spans="2:15" ht="14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4"/>
    </row>
    <row r="22" spans="2:15" ht="14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4"/>
    </row>
    <row r="23" spans="2:15" ht="14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4"/>
    </row>
    <row r="24" spans="2:15" ht="14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"/>
    </row>
    <row r="25" spans="2:15" ht="14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4"/>
    </row>
    <row r="26" spans="2:15" ht="14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4"/>
    </row>
    <row r="27" spans="2:15" ht="14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4"/>
    </row>
    <row r="28" spans="2:15" ht="14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4"/>
    </row>
    <row r="29" spans="2:15" ht="14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4"/>
    </row>
    <row r="30" spans="2:15" ht="14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4"/>
    </row>
    <row r="31" spans="2:15" ht="14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/>
    </row>
    <row r="32" spans="2:15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 ht="14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zoomScale="70" zoomScaleNormal="70" zoomScalePageLayoutView="0" workbookViewId="0" topLeftCell="A1">
      <selection activeCell="O13" sqref="O13"/>
    </sheetView>
  </sheetViews>
  <sheetFormatPr defaultColWidth="9.140625" defaultRowHeight="15"/>
  <cols>
    <col min="1" max="1" width="53.00390625" style="0" bestFit="1" customWidth="1"/>
    <col min="2" max="13" width="13.7109375" style="3" customWidth="1"/>
    <col min="14" max="14" width="4.57421875" style="3" customWidth="1"/>
    <col min="15" max="15" width="14.00390625" style="15" bestFit="1" customWidth="1"/>
  </cols>
  <sheetData>
    <row r="1" spans="1:15" ht="14.25">
      <c r="A1" s="37" t="s">
        <v>0</v>
      </c>
      <c r="B1" s="38" t="s">
        <v>2</v>
      </c>
      <c r="C1" s="38" t="s">
        <v>3</v>
      </c>
      <c r="D1" s="38" t="s">
        <v>4</v>
      </c>
      <c r="E1" s="38" t="s">
        <v>5</v>
      </c>
      <c r="F1" s="38" t="s">
        <v>6</v>
      </c>
      <c r="G1" s="38" t="s">
        <v>7</v>
      </c>
      <c r="H1" s="38" t="s">
        <v>8</v>
      </c>
      <c r="I1" s="38" t="s">
        <v>9</v>
      </c>
      <c r="J1" s="38" t="s">
        <v>10</v>
      </c>
      <c r="K1" s="38" t="s">
        <v>11</v>
      </c>
      <c r="L1" s="38" t="s">
        <v>12</v>
      </c>
      <c r="M1" s="38" t="s">
        <v>13</v>
      </c>
      <c r="O1" s="14" t="s">
        <v>27</v>
      </c>
    </row>
    <row r="2" spans="1:13" ht="14.25">
      <c r="A2" t="s">
        <v>26</v>
      </c>
      <c r="B2" s="3">
        <v>31</v>
      </c>
      <c r="C2" s="3">
        <v>28</v>
      </c>
      <c r="D2" s="3">
        <v>31</v>
      </c>
      <c r="E2" s="3">
        <v>30</v>
      </c>
      <c r="F2" s="3">
        <v>31</v>
      </c>
      <c r="G2" s="3">
        <v>30</v>
      </c>
      <c r="H2" s="3">
        <v>31</v>
      </c>
      <c r="I2" s="3">
        <v>31</v>
      </c>
      <c r="J2" s="3">
        <v>30</v>
      </c>
      <c r="K2" s="3">
        <v>31</v>
      </c>
      <c r="L2" s="3">
        <v>30</v>
      </c>
      <c r="M2" s="3">
        <v>31</v>
      </c>
    </row>
    <row r="3" spans="1:15" ht="15">
      <c r="A3" t="s">
        <v>1</v>
      </c>
      <c r="B3" s="9">
        <v>0.0725</v>
      </c>
      <c r="C3" s="9">
        <v>0.0725</v>
      </c>
      <c r="D3" s="9">
        <v>0.0725</v>
      </c>
      <c r="E3" s="9">
        <v>0.0725</v>
      </c>
      <c r="F3" s="9">
        <v>0.0725</v>
      </c>
      <c r="G3" s="9">
        <v>0.0725</v>
      </c>
      <c r="H3" s="9">
        <v>0.0725</v>
      </c>
      <c r="I3" s="9">
        <v>0.0725</v>
      </c>
      <c r="J3" s="9">
        <v>0.0725</v>
      </c>
      <c r="K3" s="9">
        <v>0.0725</v>
      </c>
      <c r="L3" s="9">
        <v>0.0725</v>
      </c>
      <c r="M3" s="9">
        <v>0.0725</v>
      </c>
      <c r="N3" s="5"/>
      <c r="O3" s="16"/>
    </row>
    <row r="4" spans="2:15" ht="14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7"/>
    </row>
    <row r="5" spans="1:15" ht="15">
      <c r="A5" s="1" t="s">
        <v>14</v>
      </c>
      <c r="B5" s="6">
        <f>'Carrying Charges 2001'!O14</f>
        <v>354796</v>
      </c>
      <c r="C5" s="6">
        <f>B14</f>
        <v>444562.75</v>
      </c>
      <c r="D5" s="6">
        <f aca="true" t="shared" si="0" ref="D5:M5">C14</f>
        <v>534329.5</v>
      </c>
      <c r="E5" s="6">
        <f t="shared" si="0"/>
        <v>509914.62</v>
      </c>
      <c r="F5" s="6">
        <f t="shared" si="0"/>
        <v>485499.74</v>
      </c>
      <c r="G5" s="6">
        <f t="shared" si="0"/>
        <v>461084.86</v>
      </c>
      <c r="H5" s="6">
        <f t="shared" si="0"/>
        <v>436669.98</v>
      </c>
      <c r="I5" s="6">
        <f t="shared" si="0"/>
        <v>412255.1</v>
      </c>
      <c r="J5" s="6">
        <f t="shared" si="0"/>
        <v>387840.22</v>
      </c>
      <c r="K5" s="6">
        <f t="shared" si="0"/>
        <v>363425.33999999997</v>
      </c>
      <c r="L5" s="6">
        <f t="shared" si="0"/>
        <v>339010.45999999996</v>
      </c>
      <c r="M5" s="6">
        <f t="shared" si="0"/>
        <v>314595.57999999996</v>
      </c>
      <c r="N5" s="6"/>
      <c r="O5" s="17">
        <f>B5</f>
        <v>354796</v>
      </c>
    </row>
    <row r="6" spans="1:15" ht="15">
      <c r="A6" s="1" t="s">
        <v>15</v>
      </c>
      <c r="B6" s="6">
        <v>89766.75</v>
      </c>
      <c r="C6" s="6">
        <v>89766.75</v>
      </c>
      <c r="D6" s="6">
        <v>89766.75</v>
      </c>
      <c r="E6" s="6">
        <v>89766.75</v>
      </c>
      <c r="F6" s="6">
        <v>89766.75</v>
      </c>
      <c r="G6" s="6">
        <v>89766.75</v>
      </c>
      <c r="H6" s="6">
        <v>89766.75</v>
      </c>
      <c r="I6" s="6">
        <v>89766.75</v>
      </c>
      <c r="J6" s="6">
        <v>89766.75</v>
      </c>
      <c r="K6" s="6">
        <v>89766.75</v>
      </c>
      <c r="L6" s="6">
        <v>89766.75</v>
      </c>
      <c r="M6" s="6">
        <v>89766.75</v>
      </c>
      <c r="N6" s="6"/>
      <c r="O6" s="17">
        <f aca="true" t="shared" si="1" ref="O6:O11">SUM(B6:M6)</f>
        <v>1077201</v>
      </c>
    </row>
    <row r="7" spans="1:15" ht="15">
      <c r="A7" s="1" t="s">
        <v>16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7">
        <f t="shared" si="1"/>
        <v>0</v>
      </c>
    </row>
    <row r="8" spans="1:15" ht="15">
      <c r="A8" s="1" t="s">
        <v>17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7">
        <f t="shared" si="1"/>
        <v>0</v>
      </c>
    </row>
    <row r="9" spans="1:15" ht="15">
      <c r="A9" s="1" t="s">
        <v>18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17">
        <f t="shared" si="1"/>
        <v>0</v>
      </c>
    </row>
    <row r="10" spans="1:15" ht="15">
      <c r="A10" s="1" t="s">
        <v>19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7">
        <f t="shared" si="1"/>
        <v>0</v>
      </c>
    </row>
    <row r="11" spans="1:15" ht="15">
      <c r="A11" s="1" t="s">
        <v>20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7">
        <f t="shared" si="1"/>
        <v>0</v>
      </c>
    </row>
    <row r="12" spans="1:15" ht="15">
      <c r="A12" s="1" t="s">
        <v>21</v>
      </c>
      <c r="B12" s="6"/>
      <c r="C12" s="6"/>
      <c r="D12" s="6">
        <f>$O$12/10</f>
        <v>-114181.63</v>
      </c>
      <c r="E12" s="6">
        <f aca="true" t="shared" si="2" ref="E12:M12">$O$12/10</f>
        <v>-114181.63</v>
      </c>
      <c r="F12" s="6">
        <f t="shared" si="2"/>
        <v>-114181.63</v>
      </c>
      <c r="G12" s="6">
        <f t="shared" si="2"/>
        <v>-114181.63</v>
      </c>
      <c r="H12" s="6">
        <f t="shared" si="2"/>
        <v>-114181.63</v>
      </c>
      <c r="I12" s="6">
        <f t="shared" si="2"/>
        <v>-114181.63</v>
      </c>
      <c r="J12" s="6">
        <f t="shared" si="2"/>
        <v>-114181.63</v>
      </c>
      <c r="K12" s="6">
        <f t="shared" si="2"/>
        <v>-114181.63</v>
      </c>
      <c r="L12" s="6">
        <f t="shared" si="2"/>
        <v>-114181.63</v>
      </c>
      <c r="M12" s="6">
        <f t="shared" si="2"/>
        <v>-114181.63</v>
      </c>
      <c r="N12" s="6"/>
      <c r="O12" s="17">
        <v>-1141816.3</v>
      </c>
    </row>
    <row r="13" spans="2:15" ht="14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7"/>
    </row>
    <row r="14" spans="1:15" ht="15.75" thickBot="1">
      <c r="A14" s="2" t="s">
        <v>22</v>
      </c>
      <c r="B14" s="7">
        <f>SUM(B5:B12)</f>
        <v>444562.75</v>
      </c>
      <c r="C14" s="7">
        <f aca="true" t="shared" si="3" ref="C14:M14">SUM(C5:C12)</f>
        <v>534329.5</v>
      </c>
      <c r="D14" s="7">
        <f t="shared" si="3"/>
        <v>509914.62</v>
      </c>
      <c r="E14" s="7">
        <f t="shared" si="3"/>
        <v>485499.74</v>
      </c>
      <c r="F14" s="7">
        <f t="shared" si="3"/>
        <v>461084.86</v>
      </c>
      <c r="G14" s="7">
        <f t="shared" si="3"/>
        <v>436669.98</v>
      </c>
      <c r="H14" s="7">
        <f t="shared" si="3"/>
        <v>412255.1</v>
      </c>
      <c r="I14" s="7">
        <f t="shared" si="3"/>
        <v>387840.22</v>
      </c>
      <c r="J14" s="7">
        <f t="shared" si="3"/>
        <v>363425.33999999997</v>
      </c>
      <c r="K14" s="7">
        <f t="shared" si="3"/>
        <v>339010.45999999996</v>
      </c>
      <c r="L14" s="7">
        <f t="shared" si="3"/>
        <v>314595.57999999996</v>
      </c>
      <c r="M14" s="7">
        <f t="shared" si="3"/>
        <v>290180.69999999995</v>
      </c>
      <c r="N14" s="8"/>
      <c r="O14" s="18">
        <f>SUM(O5:O12)</f>
        <v>290180.69999999995</v>
      </c>
    </row>
    <row r="15" spans="2:15" ht="14.2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7"/>
    </row>
    <row r="16" spans="2:15" ht="14.2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7"/>
    </row>
    <row r="17" spans="1:15" ht="14.25">
      <c r="A17" t="s">
        <v>23</v>
      </c>
      <c r="B17" s="6">
        <f>B5*B3/365*B2</f>
        <v>2184.6685205479453</v>
      </c>
      <c r="C17" s="6">
        <f aca="true" t="shared" si="4" ref="C17:M17">C5*C3/365*C2</f>
        <v>2472.4996780821916</v>
      </c>
      <c r="D17" s="6">
        <f t="shared" si="4"/>
        <v>3290.1521952054795</v>
      </c>
      <c r="E17" s="6">
        <f t="shared" si="4"/>
        <v>3038.5323246575335</v>
      </c>
      <c r="F17" s="6">
        <f t="shared" si="4"/>
        <v>2989.4812757534246</v>
      </c>
      <c r="G17" s="6">
        <f t="shared" si="4"/>
        <v>2747.5604671232873</v>
      </c>
      <c r="H17" s="6">
        <f t="shared" si="4"/>
        <v>2688.8103563013697</v>
      </c>
      <c r="I17" s="6">
        <f t="shared" si="4"/>
        <v>2538.4748965753424</v>
      </c>
      <c r="J17" s="6">
        <f t="shared" si="4"/>
        <v>2311.1026808219176</v>
      </c>
      <c r="K17" s="6">
        <f t="shared" si="4"/>
        <v>2237.803977123287</v>
      </c>
      <c r="L17" s="6">
        <f t="shared" si="4"/>
        <v>2020.130823287671</v>
      </c>
      <c r="M17" s="6">
        <f t="shared" si="4"/>
        <v>1937.1330576712328</v>
      </c>
      <c r="N17" s="6"/>
      <c r="O17" s="17">
        <f>M18</f>
        <v>30456.350253150682</v>
      </c>
    </row>
    <row r="18" spans="1:15" ht="14.25">
      <c r="A18" t="s">
        <v>24</v>
      </c>
      <c r="B18" s="6">
        <f>B17</f>
        <v>2184.6685205479453</v>
      </c>
      <c r="C18" s="6">
        <f>B18+C17</f>
        <v>4657.168198630137</v>
      </c>
      <c r="D18" s="6">
        <f>C18+D17</f>
        <v>7947.320393835616</v>
      </c>
      <c r="E18" s="6">
        <f aca="true" t="shared" si="5" ref="E18:M18">D18+E17</f>
        <v>10985.85271849315</v>
      </c>
      <c r="F18" s="6">
        <f t="shared" si="5"/>
        <v>13975.333994246575</v>
      </c>
      <c r="G18" s="6">
        <f t="shared" si="5"/>
        <v>16722.894461369862</v>
      </c>
      <c r="H18" s="6">
        <f t="shared" si="5"/>
        <v>19411.70481767123</v>
      </c>
      <c r="I18" s="6">
        <f t="shared" si="5"/>
        <v>21950.179714246573</v>
      </c>
      <c r="J18" s="6">
        <f t="shared" si="5"/>
        <v>24261.28239506849</v>
      </c>
      <c r="K18" s="6">
        <f t="shared" si="5"/>
        <v>26499.086372191778</v>
      </c>
      <c r="L18" s="6">
        <f t="shared" si="5"/>
        <v>28519.21719547945</v>
      </c>
      <c r="M18" s="6">
        <f t="shared" si="5"/>
        <v>30456.350253150682</v>
      </c>
      <c r="N18" s="6"/>
      <c r="O18" s="17"/>
    </row>
    <row r="19" spans="1:15" ht="14.25">
      <c r="A19" t="s">
        <v>25</v>
      </c>
      <c r="B19" s="6">
        <f>B18+'Carrying Charges 2001'!M19</f>
        <v>4345.8459817351595</v>
      </c>
      <c r="C19" s="6">
        <f>B19+C17</f>
        <v>6818.345659817351</v>
      </c>
      <c r="D19" s="6">
        <f aca="true" t="shared" si="6" ref="D19:M19">C19+D17</f>
        <v>10108.49785502283</v>
      </c>
      <c r="E19" s="6">
        <f t="shared" si="6"/>
        <v>13147.030179680363</v>
      </c>
      <c r="F19" s="6">
        <f t="shared" si="6"/>
        <v>16136.511455433789</v>
      </c>
      <c r="G19" s="6">
        <f t="shared" si="6"/>
        <v>18884.071922557076</v>
      </c>
      <c r="H19" s="6">
        <f t="shared" si="6"/>
        <v>21572.882278858444</v>
      </c>
      <c r="I19" s="6">
        <f t="shared" si="6"/>
        <v>24111.357175433786</v>
      </c>
      <c r="J19" s="6">
        <f t="shared" si="6"/>
        <v>26422.459856255704</v>
      </c>
      <c r="K19" s="6">
        <f t="shared" si="6"/>
        <v>28660.26383337899</v>
      </c>
      <c r="L19" s="6">
        <f t="shared" si="6"/>
        <v>30680.394656666664</v>
      </c>
      <c r="M19" s="6">
        <f t="shared" si="6"/>
        <v>32617.527714337895</v>
      </c>
      <c r="N19" s="6"/>
      <c r="O19" s="17"/>
    </row>
    <row r="20" spans="2:15" ht="14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6"/>
    </row>
    <row r="21" spans="2:15" ht="14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6"/>
    </row>
    <row r="22" spans="2:15" ht="14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6"/>
    </row>
    <row r="23" spans="2:15" ht="14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6"/>
    </row>
    <row r="24" spans="2:15" ht="14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16"/>
    </row>
    <row r="25" spans="2:15" ht="14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6"/>
    </row>
    <row r="26" spans="2:15" ht="14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6"/>
    </row>
    <row r="27" spans="2:15" ht="14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6"/>
    </row>
    <row r="28" spans="2:15" ht="14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16"/>
    </row>
    <row r="29" spans="2:15" ht="14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6"/>
    </row>
    <row r="30" spans="2:15" ht="14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16"/>
    </row>
    <row r="31" spans="2:15" ht="14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16"/>
    </row>
    <row r="32" spans="2:15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6"/>
    </row>
    <row r="33" spans="2:15" ht="14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zoomScale="70" zoomScaleNormal="70" zoomScalePageLayoutView="0" workbookViewId="0" topLeftCell="A1">
      <selection activeCell="H8" sqref="H8"/>
    </sheetView>
  </sheetViews>
  <sheetFormatPr defaultColWidth="9.140625" defaultRowHeight="15"/>
  <cols>
    <col min="1" max="1" width="53.00390625" style="0" bestFit="1" customWidth="1"/>
    <col min="2" max="13" width="13.7109375" style="3" customWidth="1"/>
    <col min="14" max="14" width="4.57421875" style="3" customWidth="1"/>
    <col min="15" max="15" width="13.28125" style="0" bestFit="1" customWidth="1"/>
  </cols>
  <sheetData>
    <row r="1" spans="1:15" ht="14.25">
      <c r="A1" s="37" t="s">
        <v>0</v>
      </c>
      <c r="B1" s="38" t="s">
        <v>2</v>
      </c>
      <c r="C1" s="38" t="s">
        <v>3</v>
      </c>
      <c r="D1" s="38" t="s">
        <v>4</v>
      </c>
      <c r="E1" s="38" t="s">
        <v>5</v>
      </c>
      <c r="F1" s="38" t="s">
        <v>6</v>
      </c>
      <c r="G1" s="38" t="s">
        <v>7</v>
      </c>
      <c r="H1" s="38" t="s">
        <v>8</v>
      </c>
      <c r="I1" s="38" t="s">
        <v>9</v>
      </c>
      <c r="J1" s="38" t="s">
        <v>10</v>
      </c>
      <c r="K1" s="38" t="s">
        <v>11</v>
      </c>
      <c r="L1" s="38" t="s">
        <v>12</v>
      </c>
      <c r="M1" s="38" t="s">
        <v>13</v>
      </c>
      <c r="O1" s="3" t="s">
        <v>27</v>
      </c>
    </row>
    <row r="2" spans="1:13" ht="14.25">
      <c r="A2" t="s">
        <v>26</v>
      </c>
      <c r="B2" s="3">
        <v>31</v>
      </c>
      <c r="C2" s="3">
        <v>28</v>
      </c>
      <c r="D2" s="3">
        <v>31</v>
      </c>
      <c r="E2" s="3">
        <v>30</v>
      </c>
      <c r="F2" s="3">
        <v>31</v>
      </c>
      <c r="G2" s="3">
        <v>30</v>
      </c>
      <c r="H2" s="3">
        <v>31</v>
      </c>
      <c r="I2" s="3">
        <v>31</v>
      </c>
      <c r="J2" s="3">
        <v>30</v>
      </c>
      <c r="K2" s="3">
        <v>31</v>
      </c>
      <c r="L2" s="3">
        <v>30</v>
      </c>
      <c r="M2" s="3">
        <v>31</v>
      </c>
    </row>
    <row r="3" spans="1:15" ht="15">
      <c r="A3" t="s">
        <v>1</v>
      </c>
      <c r="B3" s="9">
        <v>0.0725</v>
      </c>
      <c r="C3" s="9">
        <v>0.0725</v>
      </c>
      <c r="D3" s="9">
        <v>0.0725</v>
      </c>
      <c r="E3" s="9">
        <v>0.0725</v>
      </c>
      <c r="F3" s="9">
        <v>0.0725</v>
      </c>
      <c r="G3" s="9">
        <v>0.0725</v>
      </c>
      <c r="H3" s="9">
        <v>0.0725</v>
      </c>
      <c r="I3" s="9">
        <v>0.0725</v>
      </c>
      <c r="J3" s="9">
        <v>0.0725</v>
      </c>
      <c r="K3" s="9">
        <v>0.0725</v>
      </c>
      <c r="L3" s="9">
        <v>0.0725</v>
      </c>
      <c r="M3" s="9">
        <v>0.0725</v>
      </c>
      <c r="N3" s="5"/>
      <c r="O3" s="4"/>
    </row>
    <row r="4" spans="2:15" ht="14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7" ht="15">
      <c r="A5" s="1" t="s">
        <v>14</v>
      </c>
      <c r="B5" s="17">
        <f>'Carrying Charges 2002'!O14</f>
        <v>290180.69999999995</v>
      </c>
      <c r="C5" s="17">
        <f>B14</f>
        <v>287296.69999999995</v>
      </c>
      <c r="D5" s="17">
        <f aca="true" t="shared" si="0" ref="D5:M5">C14</f>
        <v>284412.69999999995</v>
      </c>
      <c r="E5" s="17">
        <f t="shared" si="0"/>
        <v>281528.69999999995</v>
      </c>
      <c r="F5" s="17">
        <f t="shared" si="0"/>
        <v>278644.69999999995</v>
      </c>
      <c r="G5" s="17">
        <f t="shared" si="0"/>
        <v>275760.69999999995</v>
      </c>
      <c r="H5" s="17">
        <f t="shared" si="0"/>
        <v>272876.69999999995</v>
      </c>
      <c r="I5" s="17">
        <f t="shared" si="0"/>
        <v>201968.69999999995</v>
      </c>
      <c r="J5" s="17">
        <f t="shared" si="0"/>
        <v>199084.69999999995</v>
      </c>
      <c r="K5" s="17">
        <f t="shared" si="0"/>
        <v>196200.69999999995</v>
      </c>
      <c r="L5" s="17">
        <f t="shared" si="0"/>
        <v>193316.69999999995</v>
      </c>
      <c r="M5" s="17">
        <f t="shared" si="0"/>
        <v>190432.69999999995</v>
      </c>
      <c r="N5" s="17"/>
      <c r="O5" s="17">
        <f>B5</f>
        <v>290180.69999999995</v>
      </c>
      <c r="P5" s="20"/>
      <c r="Q5" s="20"/>
    </row>
    <row r="6" spans="1:17" ht="15">
      <c r="A6" s="1" t="s">
        <v>15</v>
      </c>
      <c r="B6" s="17">
        <f>$O$6/12</f>
        <v>119333.08333333333</v>
      </c>
      <c r="C6" s="17">
        <f aca="true" t="shared" si="1" ref="C6:M6">$O$6/12</f>
        <v>119333.08333333333</v>
      </c>
      <c r="D6" s="17">
        <f t="shared" si="1"/>
        <v>119333.08333333333</v>
      </c>
      <c r="E6" s="17">
        <f t="shared" si="1"/>
        <v>119333.08333333333</v>
      </c>
      <c r="F6" s="17">
        <f t="shared" si="1"/>
        <v>119333.08333333333</v>
      </c>
      <c r="G6" s="17">
        <f t="shared" si="1"/>
        <v>119333.08333333333</v>
      </c>
      <c r="H6" s="17">
        <f t="shared" si="1"/>
        <v>119333.08333333333</v>
      </c>
      <c r="I6" s="17">
        <f t="shared" si="1"/>
        <v>119333.08333333333</v>
      </c>
      <c r="J6" s="17">
        <f t="shared" si="1"/>
        <v>119333.08333333333</v>
      </c>
      <c r="K6" s="17">
        <f t="shared" si="1"/>
        <v>119333.08333333333</v>
      </c>
      <c r="L6" s="17">
        <f t="shared" si="1"/>
        <v>119333.08333333333</v>
      </c>
      <c r="M6" s="17">
        <f t="shared" si="1"/>
        <v>119333.08333333333</v>
      </c>
      <c r="N6" s="17"/>
      <c r="O6" s="17">
        <v>1431997</v>
      </c>
      <c r="P6" s="20"/>
      <c r="Q6" s="20"/>
    </row>
    <row r="7" spans="1:17" ht="15">
      <c r="A7" s="1" t="s">
        <v>16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>
        <f>SUM(B7:M7)</f>
        <v>0</v>
      </c>
      <c r="P7" s="20"/>
      <c r="Q7" s="20"/>
    </row>
    <row r="8" spans="1:17" ht="15">
      <c r="A8" s="1" t="s">
        <v>17</v>
      </c>
      <c r="B8" s="17"/>
      <c r="C8" s="17"/>
      <c r="D8" s="17"/>
      <c r="E8" s="17"/>
      <c r="F8" s="17"/>
      <c r="G8" s="21"/>
      <c r="H8" s="17">
        <v>-68024</v>
      </c>
      <c r="I8" s="17"/>
      <c r="J8" s="17"/>
      <c r="K8" s="17"/>
      <c r="L8" s="17"/>
      <c r="M8" s="17"/>
      <c r="N8" s="17"/>
      <c r="O8" s="17">
        <f>SUM(B8:M8)</f>
        <v>-68024</v>
      </c>
      <c r="P8" s="20"/>
      <c r="Q8" s="20"/>
    </row>
    <row r="9" spans="1:17" ht="15">
      <c r="A9" s="1" t="s">
        <v>18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>
        <f>SUM(B9:M9)</f>
        <v>0</v>
      </c>
      <c r="P9" s="20"/>
      <c r="Q9" s="20"/>
    </row>
    <row r="10" spans="1:17" ht="15">
      <c r="A10" s="1" t="s">
        <v>19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>
        <f>SUM(B10:M10)</f>
        <v>0</v>
      </c>
      <c r="P10" s="20"/>
      <c r="Q10" s="20"/>
    </row>
    <row r="11" spans="1:17" ht="15">
      <c r="A11" s="1" t="s">
        <v>20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>
        <f>SUM(B11:M11)</f>
        <v>0</v>
      </c>
      <c r="P11" s="20"/>
      <c r="Q11" s="20"/>
    </row>
    <row r="12" spans="1:17" ht="15">
      <c r="A12" s="1" t="s">
        <v>21</v>
      </c>
      <c r="B12" s="17">
        <f>$O$12/12</f>
        <v>-122217.08333333333</v>
      </c>
      <c r="C12" s="17">
        <f aca="true" t="shared" si="2" ref="C12:M12">$O$12/12</f>
        <v>-122217.08333333333</v>
      </c>
      <c r="D12" s="17">
        <f t="shared" si="2"/>
        <v>-122217.08333333333</v>
      </c>
      <c r="E12" s="17">
        <f t="shared" si="2"/>
        <v>-122217.08333333333</v>
      </c>
      <c r="F12" s="17">
        <f t="shared" si="2"/>
        <v>-122217.08333333333</v>
      </c>
      <c r="G12" s="17">
        <f t="shared" si="2"/>
        <v>-122217.08333333333</v>
      </c>
      <c r="H12" s="17">
        <f t="shared" si="2"/>
        <v>-122217.08333333333</v>
      </c>
      <c r="I12" s="17">
        <f t="shared" si="2"/>
        <v>-122217.08333333333</v>
      </c>
      <c r="J12" s="17">
        <f t="shared" si="2"/>
        <v>-122217.08333333333</v>
      </c>
      <c r="K12" s="17">
        <f t="shared" si="2"/>
        <v>-122217.08333333333</v>
      </c>
      <c r="L12" s="17">
        <f t="shared" si="2"/>
        <v>-122217.08333333333</v>
      </c>
      <c r="M12" s="17">
        <f t="shared" si="2"/>
        <v>-122217.08333333333</v>
      </c>
      <c r="N12" s="17"/>
      <c r="O12" s="17">
        <v>-1466605</v>
      </c>
      <c r="P12" s="20"/>
      <c r="Q12" s="20"/>
    </row>
    <row r="13" spans="2:17" ht="14.2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0"/>
      <c r="Q13" s="20"/>
    </row>
    <row r="14" spans="1:17" ht="15.75" thickBot="1">
      <c r="A14" s="2" t="s">
        <v>22</v>
      </c>
      <c r="B14" s="18">
        <f>SUM(B5:B12)</f>
        <v>287296.69999999995</v>
      </c>
      <c r="C14" s="18">
        <f aca="true" t="shared" si="3" ref="C14:M14">SUM(C5:C12)</f>
        <v>284412.69999999995</v>
      </c>
      <c r="D14" s="18">
        <f t="shared" si="3"/>
        <v>281528.69999999995</v>
      </c>
      <c r="E14" s="18">
        <f t="shared" si="3"/>
        <v>278644.69999999995</v>
      </c>
      <c r="F14" s="18">
        <f t="shared" si="3"/>
        <v>275760.69999999995</v>
      </c>
      <c r="G14" s="18">
        <f t="shared" si="3"/>
        <v>272876.69999999995</v>
      </c>
      <c r="H14" s="18">
        <f t="shared" si="3"/>
        <v>201968.69999999995</v>
      </c>
      <c r="I14" s="18">
        <f t="shared" si="3"/>
        <v>199084.69999999995</v>
      </c>
      <c r="J14" s="18">
        <f t="shared" si="3"/>
        <v>196200.69999999995</v>
      </c>
      <c r="K14" s="18">
        <f t="shared" si="3"/>
        <v>193316.69999999995</v>
      </c>
      <c r="L14" s="18">
        <f t="shared" si="3"/>
        <v>190432.69999999995</v>
      </c>
      <c r="M14" s="18">
        <f t="shared" si="3"/>
        <v>187548.69999999995</v>
      </c>
      <c r="N14" s="19"/>
      <c r="O14" s="18">
        <f>SUM(O5:O12)</f>
        <v>187548.69999999995</v>
      </c>
      <c r="P14" s="20"/>
      <c r="Q14" s="20"/>
    </row>
    <row r="15" spans="2:17" ht="14.2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0"/>
      <c r="Q15" s="20"/>
    </row>
    <row r="16" spans="2:17" ht="14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0"/>
      <c r="Q16" s="20"/>
    </row>
    <row r="17" spans="1:17" ht="14.25">
      <c r="A17" t="s">
        <v>23</v>
      </c>
      <c r="B17" s="17">
        <f>B5*B3/365*B2</f>
        <v>1786.797597945205</v>
      </c>
      <c r="C17" s="17">
        <f aca="true" t="shared" si="4" ref="C17:M17">C5*C3/365*C2</f>
        <v>1597.8419205479447</v>
      </c>
      <c r="D17" s="17">
        <f t="shared" si="4"/>
        <v>1751.2809404109582</v>
      </c>
      <c r="E17" s="17">
        <f t="shared" si="4"/>
        <v>1677.6025273972598</v>
      </c>
      <c r="F17" s="17">
        <f t="shared" si="4"/>
        <v>1715.7642828767118</v>
      </c>
      <c r="G17" s="17">
        <f t="shared" si="4"/>
        <v>1643.2315684931505</v>
      </c>
      <c r="H17" s="17">
        <f t="shared" si="4"/>
        <v>1680.2476253424657</v>
      </c>
      <c r="I17" s="17">
        <f t="shared" si="4"/>
        <v>1243.629186986301</v>
      </c>
      <c r="J17" s="17">
        <f t="shared" si="4"/>
        <v>1186.326636986301</v>
      </c>
      <c r="K17" s="17">
        <f t="shared" si="4"/>
        <v>1208.1125294520543</v>
      </c>
      <c r="L17" s="17">
        <f t="shared" si="4"/>
        <v>1151.9556780821915</v>
      </c>
      <c r="M17" s="17">
        <f t="shared" si="4"/>
        <v>1172.595871917808</v>
      </c>
      <c r="N17" s="17"/>
      <c r="O17" s="17">
        <f>M18</f>
        <v>17815.386366438353</v>
      </c>
      <c r="P17" s="20"/>
      <c r="Q17" s="20"/>
    </row>
    <row r="18" spans="1:17" ht="14.25">
      <c r="A18" t="s">
        <v>24</v>
      </c>
      <c r="B18" s="17">
        <f>B17</f>
        <v>1786.797597945205</v>
      </c>
      <c r="C18" s="17">
        <f>B18+C17</f>
        <v>3384.63951849315</v>
      </c>
      <c r="D18" s="17">
        <f>C18+D17</f>
        <v>5135.920458904108</v>
      </c>
      <c r="E18" s="17">
        <f aca="true" t="shared" si="5" ref="E18:M18">D18+E17</f>
        <v>6813.522986301368</v>
      </c>
      <c r="F18" s="17">
        <f t="shared" si="5"/>
        <v>8529.28726917808</v>
      </c>
      <c r="G18" s="17">
        <f t="shared" si="5"/>
        <v>10172.51883767123</v>
      </c>
      <c r="H18" s="17">
        <f t="shared" si="5"/>
        <v>11852.766463013697</v>
      </c>
      <c r="I18" s="17">
        <f t="shared" si="5"/>
        <v>13096.395649999999</v>
      </c>
      <c r="J18" s="17">
        <f t="shared" si="5"/>
        <v>14282.7222869863</v>
      </c>
      <c r="K18" s="17">
        <f t="shared" si="5"/>
        <v>15490.834816438353</v>
      </c>
      <c r="L18" s="17">
        <f t="shared" si="5"/>
        <v>16642.790494520545</v>
      </c>
      <c r="M18" s="17">
        <f t="shared" si="5"/>
        <v>17815.386366438353</v>
      </c>
      <c r="N18" s="17"/>
      <c r="O18" s="17"/>
      <c r="P18" s="20"/>
      <c r="Q18" s="20"/>
    </row>
    <row r="19" spans="1:17" ht="14.25">
      <c r="A19" t="s">
        <v>25</v>
      </c>
      <c r="B19" s="17">
        <f>B18+'Carrying Charges 2002'!M19</f>
        <v>34404.3253122831</v>
      </c>
      <c r="C19" s="17">
        <f>B19+C17</f>
        <v>36002.167232831045</v>
      </c>
      <c r="D19" s="17">
        <f aca="true" t="shared" si="6" ref="D19:M19">C19+D17</f>
        <v>37753.448173242</v>
      </c>
      <c r="E19" s="17">
        <f t="shared" si="6"/>
        <v>39431.050700639265</v>
      </c>
      <c r="F19" s="17">
        <f t="shared" si="6"/>
        <v>41146.81498351598</v>
      </c>
      <c r="G19" s="17">
        <f t="shared" si="6"/>
        <v>42790.04655200913</v>
      </c>
      <c r="H19" s="17">
        <f t="shared" si="6"/>
        <v>44470.2941773516</v>
      </c>
      <c r="I19" s="17">
        <f t="shared" si="6"/>
        <v>45713.9233643379</v>
      </c>
      <c r="J19" s="17">
        <f t="shared" si="6"/>
        <v>46900.250001324195</v>
      </c>
      <c r="K19" s="17">
        <f t="shared" si="6"/>
        <v>48108.36253077625</v>
      </c>
      <c r="L19" s="17">
        <f t="shared" si="6"/>
        <v>49260.31820885844</v>
      </c>
      <c r="M19" s="17">
        <f t="shared" si="6"/>
        <v>50432.91408077625</v>
      </c>
      <c r="N19" s="17"/>
      <c r="O19" s="17"/>
      <c r="P19" s="20"/>
      <c r="Q19" s="20"/>
    </row>
    <row r="20" spans="2:17" ht="14.2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3"/>
      <c r="P20" s="20"/>
      <c r="Q20" s="20"/>
    </row>
    <row r="21" spans="2:17" ht="14.2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  <c r="P21" s="20"/>
      <c r="Q21" s="20"/>
    </row>
    <row r="22" spans="2:17" ht="14.2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/>
      <c r="P22" s="20"/>
      <c r="Q22" s="20"/>
    </row>
    <row r="23" spans="2:17" ht="14.2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3"/>
      <c r="P23" s="20"/>
      <c r="Q23" s="20"/>
    </row>
    <row r="24" spans="2:17" ht="14.2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3"/>
      <c r="P24" s="20"/>
      <c r="Q24" s="20"/>
    </row>
    <row r="25" spans="2:17" ht="14.2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  <c r="P25" s="20"/>
      <c r="Q25" s="20"/>
    </row>
    <row r="26" spans="2:15" ht="14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4"/>
    </row>
    <row r="27" spans="2:15" ht="14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4"/>
    </row>
    <row r="28" spans="2:15" ht="14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4"/>
    </row>
    <row r="29" spans="2:15" ht="14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4"/>
    </row>
    <row r="30" spans="2:15" ht="14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4"/>
    </row>
    <row r="31" spans="2:15" ht="14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/>
    </row>
    <row r="32" spans="2:15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 ht="14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53.00390625" style="0" bestFit="1" customWidth="1"/>
    <col min="2" max="13" width="13.7109375" style="3" customWidth="1"/>
    <col min="14" max="14" width="4.57421875" style="3" customWidth="1"/>
    <col min="15" max="15" width="13.28125" style="0" bestFit="1" customWidth="1"/>
  </cols>
  <sheetData>
    <row r="1" spans="1:15" ht="14.25">
      <c r="A1" s="37" t="s">
        <v>0</v>
      </c>
      <c r="B1" s="38" t="s">
        <v>2</v>
      </c>
      <c r="C1" s="38" t="s">
        <v>3</v>
      </c>
      <c r="D1" s="38" t="s">
        <v>4</v>
      </c>
      <c r="E1" s="38" t="s">
        <v>5</v>
      </c>
      <c r="F1" s="38" t="s">
        <v>6</v>
      </c>
      <c r="G1" s="38" t="s">
        <v>7</v>
      </c>
      <c r="H1" s="38" t="s">
        <v>8</v>
      </c>
      <c r="I1" s="38" t="s">
        <v>9</v>
      </c>
      <c r="J1" s="38" t="s">
        <v>10</v>
      </c>
      <c r="K1" s="38" t="s">
        <v>11</v>
      </c>
      <c r="L1" s="38" t="s">
        <v>12</v>
      </c>
      <c r="M1" s="38" t="s">
        <v>13</v>
      </c>
      <c r="O1" s="3" t="s">
        <v>27</v>
      </c>
    </row>
    <row r="2" spans="1:13" ht="14.25">
      <c r="A2" t="s">
        <v>26</v>
      </c>
      <c r="B2" s="3">
        <v>31</v>
      </c>
      <c r="C2" s="3">
        <v>29</v>
      </c>
      <c r="D2" s="3">
        <v>31</v>
      </c>
      <c r="E2" s="3">
        <v>30</v>
      </c>
      <c r="F2" s="3">
        <v>31</v>
      </c>
      <c r="G2" s="3">
        <v>30</v>
      </c>
      <c r="H2" s="3">
        <v>31</v>
      </c>
      <c r="I2" s="3">
        <v>31</v>
      </c>
      <c r="J2" s="3">
        <v>30</v>
      </c>
      <c r="K2" s="3">
        <v>31</v>
      </c>
      <c r="L2" s="3">
        <v>30</v>
      </c>
      <c r="M2" s="3">
        <v>31</v>
      </c>
    </row>
    <row r="3" spans="1:15" ht="15">
      <c r="A3" t="s">
        <v>1</v>
      </c>
      <c r="B3" s="9">
        <v>0.0725</v>
      </c>
      <c r="C3" s="9">
        <v>0.0725</v>
      </c>
      <c r="D3" s="9">
        <v>0.0725</v>
      </c>
      <c r="E3" s="9">
        <v>0.0725</v>
      </c>
      <c r="F3" s="9">
        <v>0.0725</v>
      </c>
      <c r="G3" s="9">
        <v>0.0725</v>
      </c>
      <c r="H3" s="9">
        <v>0.0725</v>
      </c>
      <c r="I3" s="9">
        <v>0.0725</v>
      </c>
      <c r="J3" s="9">
        <v>0.0725</v>
      </c>
      <c r="K3" s="9">
        <v>0.0725</v>
      </c>
      <c r="L3" s="9">
        <v>0.0725</v>
      </c>
      <c r="M3" s="9">
        <v>0.0725</v>
      </c>
      <c r="N3" s="5"/>
      <c r="O3" s="4"/>
    </row>
    <row r="4" spans="2:15" ht="14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5">
      <c r="A5" s="1" t="s">
        <v>14</v>
      </c>
      <c r="B5" s="6">
        <f>'Carrying Charges 2003'!O14</f>
        <v>187548.69999999995</v>
      </c>
      <c r="C5" s="6">
        <f>B14</f>
        <v>207122.69999999995</v>
      </c>
      <c r="D5" s="6">
        <f aca="true" t="shared" si="0" ref="D5:M5">C14</f>
        <v>226696.69999999995</v>
      </c>
      <c r="E5" s="6">
        <f t="shared" si="0"/>
        <v>246270.69999999995</v>
      </c>
      <c r="F5" s="6">
        <f t="shared" si="0"/>
        <v>236278.36666666664</v>
      </c>
      <c r="G5" s="6">
        <f t="shared" si="0"/>
        <v>226286.03333333333</v>
      </c>
      <c r="H5" s="6">
        <f t="shared" si="0"/>
        <v>216293.7</v>
      </c>
      <c r="I5" s="6">
        <f t="shared" si="0"/>
        <v>9312.366666666683</v>
      </c>
      <c r="J5" s="6">
        <f t="shared" si="0"/>
        <v>-679.9666666666453</v>
      </c>
      <c r="K5" s="6">
        <f t="shared" si="0"/>
        <v>-10672.299999999974</v>
      </c>
      <c r="L5" s="6">
        <f t="shared" si="0"/>
        <v>-20664.633333333302</v>
      </c>
      <c r="M5" s="6">
        <f t="shared" si="0"/>
        <v>-30656.96666666663</v>
      </c>
      <c r="N5" s="6"/>
      <c r="O5" s="6">
        <f>B5</f>
        <v>187548.69999999995</v>
      </c>
    </row>
    <row r="6" spans="1:15" ht="15">
      <c r="A6" s="1" t="s">
        <v>15</v>
      </c>
      <c r="B6" s="6">
        <f>1431997/12</f>
        <v>119333.08333333333</v>
      </c>
      <c r="C6" s="6">
        <f>1431997/12</f>
        <v>119333.08333333333</v>
      </c>
      <c r="D6" s="6">
        <f>1431997/12</f>
        <v>119333.08333333333</v>
      </c>
      <c r="E6" s="6">
        <f>1077201/12</f>
        <v>89766.75</v>
      </c>
      <c r="F6" s="6">
        <f aca="true" t="shared" si="1" ref="F6:M6">1077201/12</f>
        <v>89766.75</v>
      </c>
      <c r="G6" s="6">
        <f t="shared" si="1"/>
        <v>89766.75</v>
      </c>
      <c r="H6" s="6">
        <f t="shared" si="1"/>
        <v>89766.75</v>
      </c>
      <c r="I6" s="6">
        <f t="shared" si="1"/>
        <v>89766.75</v>
      </c>
      <c r="J6" s="6">
        <f t="shared" si="1"/>
        <v>89766.75</v>
      </c>
      <c r="K6" s="6">
        <f t="shared" si="1"/>
        <v>89766.75</v>
      </c>
      <c r="L6" s="6">
        <f t="shared" si="1"/>
        <v>89766.75</v>
      </c>
      <c r="M6" s="6">
        <f t="shared" si="1"/>
        <v>89766.75</v>
      </c>
      <c r="N6" s="6"/>
      <c r="O6" s="6">
        <f aca="true" t="shared" si="2" ref="O6:O11">SUM(B6:M6)</f>
        <v>1165900</v>
      </c>
    </row>
    <row r="7" spans="1:15" ht="15">
      <c r="A7" s="1" t="s">
        <v>16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f t="shared" si="2"/>
        <v>0</v>
      </c>
    </row>
    <row r="8" spans="1:15" ht="15">
      <c r="A8" s="1" t="s">
        <v>17</v>
      </c>
      <c r="B8" s="6"/>
      <c r="C8" s="6"/>
      <c r="D8" s="6"/>
      <c r="E8" s="6"/>
      <c r="F8" s="6"/>
      <c r="G8" s="6"/>
      <c r="H8" s="6">
        <v>-146942</v>
      </c>
      <c r="I8" s="6"/>
      <c r="J8" s="6"/>
      <c r="K8" s="6"/>
      <c r="L8" s="6"/>
      <c r="M8" s="6"/>
      <c r="N8" s="6"/>
      <c r="O8" s="6">
        <f t="shared" si="2"/>
        <v>-146942</v>
      </c>
    </row>
    <row r="9" spans="1:15" ht="15">
      <c r="A9" s="1" t="s">
        <v>18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f t="shared" si="2"/>
        <v>0</v>
      </c>
    </row>
    <row r="10" spans="1:15" ht="15">
      <c r="A10" s="1" t="s">
        <v>19</v>
      </c>
      <c r="B10" s="6"/>
      <c r="C10" s="6"/>
      <c r="D10" s="6"/>
      <c r="E10" s="6"/>
      <c r="F10" s="6"/>
      <c r="G10" s="6"/>
      <c r="H10" s="6">
        <v>-50047</v>
      </c>
      <c r="I10" s="6"/>
      <c r="J10" s="6"/>
      <c r="K10" s="6"/>
      <c r="L10" s="6"/>
      <c r="M10" s="6"/>
      <c r="N10" s="6"/>
      <c r="O10" s="6">
        <f t="shared" si="2"/>
        <v>-50047</v>
      </c>
    </row>
    <row r="11" spans="1:15" ht="15">
      <c r="A11" s="1" t="s">
        <v>20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f t="shared" si="2"/>
        <v>0</v>
      </c>
    </row>
    <row r="12" spans="1:15" ht="15">
      <c r="A12" s="1" t="s">
        <v>21</v>
      </c>
      <c r="B12" s="6">
        <f>$O$12/12</f>
        <v>-99759.08333333333</v>
      </c>
      <c r="C12" s="6">
        <f aca="true" t="shared" si="3" ref="C12:M12">$O$12/12</f>
        <v>-99759.08333333333</v>
      </c>
      <c r="D12" s="6">
        <f t="shared" si="3"/>
        <v>-99759.08333333333</v>
      </c>
      <c r="E12" s="6">
        <f t="shared" si="3"/>
        <v>-99759.08333333333</v>
      </c>
      <c r="F12" s="6">
        <f t="shared" si="3"/>
        <v>-99759.08333333333</v>
      </c>
      <c r="G12" s="6">
        <f t="shared" si="3"/>
        <v>-99759.08333333333</v>
      </c>
      <c r="H12" s="6">
        <f t="shared" si="3"/>
        <v>-99759.08333333333</v>
      </c>
      <c r="I12" s="6">
        <f t="shared" si="3"/>
        <v>-99759.08333333333</v>
      </c>
      <c r="J12" s="6">
        <f t="shared" si="3"/>
        <v>-99759.08333333333</v>
      </c>
      <c r="K12" s="6">
        <f t="shared" si="3"/>
        <v>-99759.08333333333</v>
      </c>
      <c r="L12" s="6">
        <f t="shared" si="3"/>
        <v>-99759.08333333333</v>
      </c>
      <c r="M12" s="6">
        <f t="shared" si="3"/>
        <v>-99759.08333333333</v>
      </c>
      <c r="N12" s="6"/>
      <c r="O12" s="6">
        <f>-1197109</f>
        <v>-1197109</v>
      </c>
    </row>
    <row r="13" spans="2:15" ht="14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5.75" thickBot="1">
      <c r="A14" s="2" t="s">
        <v>22</v>
      </c>
      <c r="B14" s="7">
        <f>SUM(B5:B12)</f>
        <v>207122.69999999995</v>
      </c>
      <c r="C14" s="7">
        <f aca="true" t="shared" si="4" ref="C14:M14">SUM(C5:C12)</f>
        <v>226696.69999999995</v>
      </c>
      <c r="D14" s="7">
        <f t="shared" si="4"/>
        <v>246270.69999999995</v>
      </c>
      <c r="E14" s="7">
        <f t="shared" si="4"/>
        <v>236278.36666666664</v>
      </c>
      <c r="F14" s="7">
        <f t="shared" si="4"/>
        <v>226286.03333333333</v>
      </c>
      <c r="G14" s="7">
        <f t="shared" si="4"/>
        <v>216293.7</v>
      </c>
      <c r="H14" s="7">
        <f t="shared" si="4"/>
        <v>9312.366666666683</v>
      </c>
      <c r="I14" s="7">
        <f t="shared" si="4"/>
        <v>-679.9666666666453</v>
      </c>
      <c r="J14" s="7">
        <f t="shared" si="4"/>
        <v>-10672.299999999974</v>
      </c>
      <c r="K14" s="7">
        <f t="shared" si="4"/>
        <v>-20664.633333333302</v>
      </c>
      <c r="L14" s="7">
        <f t="shared" si="4"/>
        <v>-30656.96666666663</v>
      </c>
      <c r="M14" s="7">
        <f t="shared" si="4"/>
        <v>-40649.29999999996</v>
      </c>
      <c r="N14" s="8"/>
      <c r="O14" s="7">
        <f>SUM(O5:O12)</f>
        <v>-40649.30000000005</v>
      </c>
    </row>
    <row r="15" spans="2:15" ht="14.2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2:15" ht="14.2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4.25">
      <c r="A17" t="s">
        <v>23</v>
      </c>
      <c r="B17" s="6">
        <f>B5*B3/365*B2</f>
        <v>1154.8375431506845</v>
      </c>
      <c r="C17" s="6">
        <f aca="true" t="shared" si="5" ref="C17:M17">C5*C3/365*C2</f>
        <v>1193.0834979452052</v>
      </c>
      <c r="D17" s="6">
        <f t="shared" si="5"/>
        <v>1395.8926938356158</v>
      </c>
      <c r="E17" s="6">
        <f t="shared" si="5"/>
        <v>1467.5034863013695</v>
      </c>
      <c r="F17" s="6">
        <f t="shared" si="5"/>
        <v>1454.8921344748856</v>
      </c>
      <c r="G17" s="6">
        <f t="shared" si="5"/>
        <v>1348.4167739726026</v>
      </c>
      <c r="H17" s="6">
        <f t="shared" si="5"/>
        <v>1331.8358650684931</v>
      </c>
      <c r="I17" s="6">
        <f t="shared" si="5"/>
        <v>57.34121666666676</v>
      </c>
      <c r="J17" s="6">
        <f t="shared" si="5"/>
        <v>-4.051856164383434</v>
      </c>
      <c r="K17" s="6">
        <f t="shared" si="5"/>
        <v>-65.71505273972586</v>
      </c>
      <c r="L17" s="6">
        <f t="shared" si="5"/>
        <v>-123.13856849315049</v>
      </c>
      <c r="M17" s="6">
        <f t="shared" si="5"/>
        <v>-188.7713221461185</v>
      </c>
      <c r="N17" s="6"/>
      <c r="O17" s="6">
        <f>M18</f>
        <v>9022.126411872146</v>
      </c>
    </row>
    <row r="18" spans="1:15" ht="14.25">
      <c r="A18" t="s">
        <v>24</v>
      </c>
      <c r="B18" s="6">
        <f>B17</f>
        <v>1154.8375431506845</v>
      </c>
      <c r="C18" s="6">
        <f>B18+C17</f>
        <v>2347.9210410958894</v>
      </c>
      <c r="D18" s="6">
        <f>C18+D17</f>
        <v>3743.813734931505</v>
      </c>
      <c r="E18" s="6">
        <f aca="true" t="shared" si="6" ref="E18:M18">D18+E17</f>
        <v>5211.3172212328745</v>
      </c>
      <c r="F18" s="6">
        <f t="shared" si="6"/>
        <v>6666.209355707761</v>
      </c>
      <c r="G18" s="6">
        <f t="shared" si="6"/>
        <v>8014.626129680363</v>
      </c>
      <c r="H18" s="6">
        <f t="shared" si="6"/>
        <v>9346.461994748857</v>
      </c>
      <c r="I18" s="6">
        <f t="shared" si="6"/>
        <v>9403.803211415525</v>
      </c>
      <c r="J18" s="6">
        <f t="shared" si="6"/>
        <v>9399.751355251141</v>
      </c>
      <c r="K18" s="6">
        <f t="shared" si="6"/>
        <v>9334.036302511415</v>
      </c>
      <c r="L18" s="6">
        <f t="shared" si="6"/>
        <v>9210.897734018265</v>
      </c>
      <c r="M18" s="6">
        <f t="shared" si="6"/>
        <v>9022.126411872146</v>
      </c>
      <c r="N18" s="6"/>
      <c r="O18" s="6"/>
    </row>
    <row r="19" spans="1:15" ht="14.25">
      <c r="A19" t="s">
        <v>25</v>
      </c>
      <c r="B19" s="6">
        <f>B18+'Carrying Charges 2003'!M19</f>
        <v>51587.75162392694</v>
      </c>
      <c r="C19" s="6">
        <f>B19+C17</f>
        <v>52780.835121872144</v>
      </c>
      <c r="D19" s="6">
        <f aca="true" t="shared" si="7" ref="D19:M19">C19+D17</f>
        <v>54176.72781570776</v>
      </c>
      <c r="E19" s="6">
        <f t="shared" si="7"/>
        <v>55644.23130200913</v>
      </c>
      <c r="F19" s="6">
        <f t="shared" si="7"/>
        <v>57099.12343648402</v>
      </c>
      <c r="G19" s="6">
        <f t="shared" si="7"/>
        <v>58447.540210456624</v>
      </c>
      <c r="H19" s="6">
        <f t="shared" si="7"/>
        <v>59779.37607552511</v>
      </c>
      <c r="I19" s="6">
        <f t="shared" si="7"/>
        <v>59836.71729219178</v>
      </c>
      <c r="J19" s="6">
        <f t="shared" si="7"/>
        <v>59832.6654360274</v>
      </c>
      <c r="K19" s="6">
        <f t="shared" si="7"/>
        <v>59766.95038328767</v>
      </c>
      <c r="L19" s="6">
        <f t="shared" si="7"/>
        <v>59643.81181479452</v>
      </c>
      <c r="M19" s="6">
        <f t="shared" si="7"/>
        <v>59455.040492648404</v>
      </c>
      <c r="N19" s="6"/>
      <c r="O19" s="6"/>
    </row>
    <row r="20" spans="2:15" ht="14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4"/>
    </row>
    <row r="21" spans="2:15" ht="14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4"/>
    </row>
    <row r="22" spans="2:15" ht="14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4"/>
    </row>
    <row r="23" spans="2:15" ht="14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4"/>
    </row>
    <row r="24" spans="2:15" ht="14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"/>
    </row>
    <row r="25" spans="2:15" ht="14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4"/>
    </row>
    <row r="26" spans="2:15" ht="14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4"/>
    </row>
    <row r="27" spans="2:15" ht="14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4"/>
    </row>
    <row r="28" spans="2:15" ht="14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4"/>
    </row>
    <row r="29" spans="2:15" ht="14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4"/>
    </row>
    <row r="30" spans="2:15" ht="14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4"/>
    </row>
    <row r="31" spans="2:15" ht="14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/>
    </row>
    <row r="32" spans="2:15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 ht="14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zoomScale="70" zoomScaleNormal="70" zoomScalePageLayoutView="0" workbookViewId="0" topLeftCell="A1">
      <selection activeCell="M19" sqref="M19"/>
    </sheetView>
  </sheetViews>
  <sheetFormatPr defaultColWidth="9.140625" defaultRowHeight="15"/>
  <cols>
    <col min="1" max="1" width="53.00390625" style="0" bestFit="1" customWidth="1"/>
    <col min="2" max="13" width="13.7109375" style="3" customWidth="1"/>
    <col min="14" max="14" width="4.57421875" style="3" customWidth="1"/>
    <col min="15" max="15" width="13.28125" style="0" bestFit="1" customWidth="1"/>
  </cols>
  <sheetData>
    <row r="1" spans="1:15" ht="14.25">
      <c r="A1" s="37" t="s">
        <v>0</v>
      </c>
      <c r="B1" s="38" t="s">
        <v>2</v>
      </c>
      <c r="C1" s="38" t="s">
        <v>3</v>
      </c>
      <c r="D1" s="38" t="s">
        <v>4</v>
      </c>
      <c r="E1" s="38" t="s">
        <v>5</v>
      </c>
      <c r="F1" s="38" t="s">
        <v>6</v>
      </c>
      <c r="G1" s="38" t="s">
        <v>7</v>
      </c>
      <c r="H1" s="38" t="s">
        <v>8</v>
      </c>
      <c r="I1" s="38" t="s">
        <v>9</v>
      </c>
      <c r="J1" s="38" t="s">
        <v>10</v>
      </c>
      <c r="K1" s="38" t="s">
        <v>11</v>
      </c>
      <c r="L1" s="38" t="s">
        <v>12</v>
      </c>
      <c r="M1" s="38" t="s">
        <v>13</v>
      </c>
      <c r="O1" s="3" t="s">
        <v>27</v>
      </c>
    </row>
    <row r="2" spans="1:13" ht="14.25">
      <c r="A2" t="s">
        <v>26</v>
      </c>
      <c r="B2" s="3">
        <v>31</v>
      </c>
      <c r="C2" s="3">
        <v>28</v>
      </c>
      <c r="D2" s="3">
        <v>31</v>
      </c>
      <c r="E2" s="3">
        <v>30</v>
      </c>
      <c r="F2" s="3">
        <v>31</v>
      </c>
      <c r="G2" s="3">
        <v>30</v>
      </c>
      <c r="H2" s="3">
        <v>31</v>
      </c>
      <c r="I2" s="3">
        <v>31</v>
      </c>
      <c r="J2" s="3">
        <v>30</v>
      </c>
      <c r="K2" s="3">
        <v>31</v>
      </c>
      <c r="L2" s="3">
        <v>30</v>
      </c>
      <c r="M2" s="3">
        <v>31</v>
      </c>
    </row>
    <row r="3" spans="1:15" ht="15">
      <c r="A3" t="s">
        <v>1</v>
      </c>
      <c r="B3" s="9">
        <v>0.0725</v>
      </c>
      <c r="C3" s="9">
        <v>0.0725</v>
      </c>
      <c r="D3" s="9">
        <v>0.0725</v>
      </c>
      <c r="E3" s="9">
        <v>0.0725</v>
      </c>
      <c r="F3" s="9">
        <v>0.0725</v>
      </c>
      <c r="G3" s="9">
        <v>0.0725</v>
      </c>
      <c r="H3" s="9">
        <v>0.0725</v>
      </c>
      <c r="I3" s="9">
        <v>0.0725</v>
      </c>
      <c r="J3" s="9">
        <v>0.0725</v>
      </c>
      <c r="K3" s="9">
        <v>0.0725</v>
      </c>
      <c r="L3" s="9">
        <v>0.0725</v>
      </c>
      <c r="M3" s="9">
        <v>0.0725</v>
      </c>
      <c r="N3" s="5"/>
      <c r="O3" s="4"/>
    </row>
    <row r="4" spans="2:15" ht="14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5">
      <c r="A5" s="1" t="s">
        <v>14</v>
      </c>
      <c r="B5" s="17">
        <f>'Carrying Charges 2004'!O14</f>
        <v>-40649.30000000005</v>
      </c>
      <c r="C5" s="17">
        <f>B14</f>
        <v>-40603.30000000005</v>
      </c>
      <c r="D5" s="17">
        <f aca="true" t="shared" si="0" ref="D5:M5">C14</f>
        <v>-40557.39000000004</v>
      </c>
      <c r="E5" s="17">
        <f t="shared" si="0"/>
        <v>-40511.48000000004</v>
      </c>
      <c r="F5" s="17">
        <f t="shared" si="0"/>
        <v>-46771.34111111115</v>
      </c>
      <c r="G5" s="17">
        <f t="shared" si="0"/>
        <v>-53031.20222222226</v>
      </c>
      <c r="H5" s="17">
        <f t="shared" si="0"/>
        <v>-59291.06333333337</v>
      </c>
      <c r="I5" s="17">
        <f t="shared" si="0"/>
        <v>-216213.92444444448</v>
      </c>
      <c r="J5" s="17">
        <f t="shared" si="0"/>
        <v>-222473.7855555556</v>
      </c>
      <c r="K5" s="17">
        <f t="shared" si="0"/>
        <v>-228733.64666666673</v>
      </c>
      <c r="L5" s="17">
        <f t="shared" si="0"/>
        <v>-234993.50777777785</v>
      </c>
      <c r="M5" s="17">
        <f t="shared" si="0"/>
        <v>-241253.36888888897</v>
      </c>
      <c r="N5" s="17"/>
      <c r="O5" s="17">
        <f>B5</f>
        <v>-40649.30000000005</v>
      </c>
    </row>
    <row r="6" spans="1:15" ht="15">
      <c r="A6" s="1" t="s">
        <v>15</v>
      </c>
      <c r="B6" s="17">
        <f>1077201/12</f>
        <v>89766.75</v>
      </c>
      <c r="C6" s="17">
        <v>89766.66</v>
      </c>
      <c r="D6" s="17">
        <v>89766.66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>
        <f aca="true" t="shared" si="1" ref="O6:O11">SUM(B6:M6)</f>
        <v>269300.07</v>
      </c>
    </row>
    <row r="7" spans="1:15" ht="15">
      <c r="A7" s="1" t="s">
        <v>16</v>
      </c>
      <c r="B7" s="17"/>
      <c r="C7" s="17"/>
      <c r="D7" s="17"/>
      <c r="E7" s="17">
        <f>751148/9</f>
        <v>83460.88888888889</v>
      </c>
      <c r="F7" s="17">
        <f aca="true" t="shared" si="2" ref="F7:M7">751148/9</f>
        <v>83460.88888888889</v>
      </c>
      <c r="G7" s="17">
        <f t="shared" si="2"/>
        <v>83460.88888888889</v>
      </c>
      <c r="H7" s="17">
        <f t="shared" si="2"/>
        <v>83460.88888888889</v>
      </c>
      <c r="I7" s="17">
        <f t="shared" si="2"/>
        <v>83460.88888888889</v>
      </c>
      <c r="J7" s="17">
        <f t="shared" si="2"/>
        <v>83460.88888888889</v>
      </c>
      <c r="K7" s="17">
        <f t="shared" si="2"/>
        <v>83460.88888888889</v>
      </c>
      <c r="L7" s="17">
        <f t="shared" si="2"/>
        <v>83460.88888888889</v>
      </c>
      <c r="M7" s="17">
        <f t="shared" si="2"/>
        <v>83460.88888888889</v>
      </c>
      <c r="N7" s="17"/>
      <c r="O7" s="17">
        <f t="shared" si="1"/>
        <v>751148</v>
      </c>
    </row>
    <row r="8" spans="1:15" ht="15">
      <c r="A8" s="1" t="s">
        <v>17</v>
      </c>
      <c r="B8" s="17"/>
      <c r="C8" s="17"/>
      <c r="D8" s="17"/>
      <c r="E8" s="17"/>
      <c r="F8" s="17"/>
      <c r="G8" s="17"/>
      <c r="H8" s="17">
        <v>-66352</v>
      </c>
      <c r="I8" s="17"/>
      <c r="J8" s="17"/>
      <c r="K8" s="17"/>
      <c r="L8" s="17"/>
      <c r="M8" s="17"/>
      <c r="N8" s="17"/>
      <c r="O8" s="17">
        <f t="shared" si="1"/>
        <v>-66352</v>
      </c>
    </row>
    <row r="9" spans="1:15" ht="15">
      <c r="A9" s="1" t="s">
        <v>18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>
        <f t="shared" si="1"/>
        <v>0</v>
      </c>
    </row>
    <row r="10" spans="1:15" ht="15">
      <c r="A10" s="1" t="s">
        <v>19</v>
      </c>
      <c r="B10" s="17"/>
      <c r="C10" s="17"/>
      <c r="D10" s="17"/>
      <c r="E10" s="17"/>
      <c r="F10" s="17"/>
      <c r="G10" s="17"/>
      <c r="H10" s="17">
        <v>-84311</v>
      </c>
      <c r="I10" s="17"/>
      <c r="J10" s="17"/>
      <c r="K10" s="17"/>
      <c r="L10" s="17"/>
      <c r="M10" s="17"/>
      <c r="N10" s="17"/>
      <c r="O10" s="17">
        <f t="shared" si="1"/>
        <v>-84311</v>
      </c>
    </row>
    <row r="11" spans="1:15" ht="15">
      <c r="A11" s="1" t="s">
        <v>20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>
        <f t="shared" si="1"/>
        <v>0</v>
      </c>
    </row>
    <row r="12" spans="1:15" ht="15">
      <c r="A12" s="1" t="s">
        <v>21</v>
      </c>
      <c r="B12" s="17">
        <f>$O$12/12</f>
        <v>-89720.75</v>
      </c>
      <c r="C12" s="17">
        <f aca="true" t="shared" si="3" ref="C12:M12">$O$12/12</f>
        <v>-89720.75</v>
      </c>
      <c r="D12" s="17">
        <f t="shared" si="3"/>
        <v>-89720.75</v>
      </c>
      <c r="E12" s="17">
        <f t="shared" si="3"/>
        <v>-89720.75</v>
      </c>
      <c r="F12" s="17">
        <f t="shared" si="3"/>
        <v>-89720.75</v>
      </c>
      <c r="G12" s="17">
        <f t="shared" si="3"/>
        <v>-89720.75</v>
      </c>
      <c r="H12" s="17">
        <f t="shared" si="3"/>
        <v>-89720.75</v>
      </c>
      <c r="I12" s="17">
        <f t="shared" si="3"/>
        <v>-89720.75</v>
      </c>
      <c r="J12" s="17">
        <f t="shared" si="3"/>
        <v>-89720.75</v>
      </c>
      <c r="K12" s="17">
        <f t="shared" si="3"/>
        <v>-89720.75</v>
      </c>
      <c r="L12" s="17">
        <f t="shared" si="3"/>
        <v>-89720.75</v>
      </c>
      <c r="M12" s="17">
        <f t="shared" si="3"/>
        <v>-89720.75</v>
      </c>
      <c r="N12" s="17"/>
      <c r="O12" s="17">
        <v>-1076649</v>
      </c>
    </row>
    <row r="13" spans="2:15" ht="14.2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5.75" thickBot="1">
      <c r="A14" s="2" t="s">
        <v>22</v>
      </c>
      <c r="B14" s="18">
        <f>SUM(B5:B12)</f>
        <v>-40603.30000000005</v>
      </c>
      <c r="C14" s="18">
        <f aca="true" t="shared" si="4" ref="C14:M14">SUM(C5:C12)</f>
        <v>-40557.39000000004</v>
      </c>
      <c r="D14" s="18">
        <f t="shared" si="4"/>
        <v>-40511.48000000004</v>
      </c>
      <c r="E14" s="18">
        <f t="shared" si="4"/>
        <v>-46771.34111111115</v>
      </c>
      <c r="F14" s="18">
        <f t="shared" si="4"/>
        <v>-53031.20222222226</v>
      </c>
      <c r="G14" s="18">
        <f t="shared" si="4"/>
        <v>-59291.06333333337</v>
      </c>
      <c r="H14" s="18">
        <f t="shared" si="4"/>
        <v>-216213.92444444448</v>
      </c>
      <c r="I14" s="18">
        <f t="shared" si="4"/>
        <v>-222473.7855555556</v>
      </c>
      <c r="J14" s="18">
        <f t="shared" si="4"/>
        <v>-228733.64666666673</v>
      </c>
      <c r="K14" s="18">
        <f t="shared" si="4"/>
        <v>-234993.50777777785</v>
      </c>
      <c r="L14" s="18">
        <f t="shared" si="4"/>
        <v>-241253.36888888897</v>
      </c>
      <c r="M14" s="18">
        <f t="shared" si="4"/>
        <v>-247513.2300000001</v>
      </c>
      <c r="N14" s="19"/>
      <c r="O14" s="18">
        <f>SUM(O5:O12)</f>
        <v>-247513.22999999998</v>
      </c>
    </row>
    <row r="15" spans="2:15" ht="14.2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2:15" ht="14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4.25">
      <c r="A17" t="s">
        <v>23</v>
      </c>
      <c r="B17" s="17">
        <f>B5*B3/365*B2</f>
        <v>-250.29945684931536</v>
      </c>
      <c r="C17" s="17">
        <f aca="true" t="shared" si="5" ref="C17:M17">C5*C3/365*C2</f>
        <v>-225.82109315068516</v>
      </c>
      <c r="D17" s="17">
        <f t="shared" si="5"/>
        <v>-249.73351787671257</v>
      </c>
      <c r="E17" s="17">
        <f t="shared" si="5"/>
        <v>-241.4040246575345</v>
      </c>
      <c r="F17" s="17">
        <f t="shared" si="5"/>
        <v>-287.99613464992416</v>
      </c>
      <c r="G17" s="17">
        <f t="shared" si="5"/>
        <v>-316.0078488584477</v>
      </c>
      <c r="H17" s="17">
        <f t="shared" si="5"/>
        <v>-365.08675299086775</v>
      </c>
      <c r="I17" s="17">
        <f t="shared" si="5"/>
        <v>-1331.3446443531204</v>
      </c>
      <c r="J17" s="17">
        <f t="shared" si="5"/>
        <v>-1325.6999550228313</v>
      </c>
      <c r="K17" s="17">
        <f t="shared" si="5"/>
        <v>-1408.4352626940645</v>
      </c>
      <c r="L17" s="17">
        <f t="shared" si="5"/>
        <v>-1400.3037792237444</v>
      </c>
      <c r="M17" s="17">
        <f t="shared" si="5"/>
        <v>-1485.525881035008</v>
      </c>
      <c r="N17" s="17"/>
      <c r="O17" s="17">
        <f>M18</f>
        <v>-8887.658351362255</v>
      </c>
    </row>
    <row r="18" spans="1:15" ht="14.25">
      <c r="A18" t="s">
        <v>24</v>
      </c>
      <c r="B18" s="17">
        <f>B17</f>
        <v>-250.29945684931536</v>
      </c>
      <c r="C18" s="17">
        <f>B18+C17</f>
        <v>-476.12055000000055</v>
      </c>
      <c r="D18" s="17">
        <f>C18+D17</f>
        <v>-725.8540678767131</v>
      </c>
      <c r="E18" s="17">
        <f aca="true" t="shared" si="6" ref="E18:M18">D18+E17</f>
        <v>-967.2580925342476</v>
      </c>
      <c r="F18" s="17">
        <f t="shared" si="6"/>
        <v>-1255.2542271841717</v>
      </c>
      <c r="G18" s="17">
        <f t="shared" si="6"/>
        <v>-1571.2620760426194</v>
      </c>
      <c r="H18" s="17">
        <f t="shared" si="6"/>
        <v>-1936.3488290334872</v>
      </c>
      <c r="I18" s="17">
        <f t="shared" si="6"/>
        <v>-3267.6934733866074</v>
      </c>
      <c r="J18" s="17">
        <f t="shared" si="6"/>
        <v>-4593.3934284094385</v>
      </c>
      <c r="K18" s="17">
        <f t="shared" si="6"/>
        <v>-6001.828691103503</v>
      </c>
      <c r="L18" s="17">
        <f t="shared" si="6"/>
        <v>-7402.132470327248</v>
      </c>
      <c r="M18" s="17">
        <f t="shared" si="6"/>
        <v>-8887.658351362255</v>
      </c>
      <c r="N18" s="17"/>
      <c r="O18" s="17"/>
    </row>
    <row r="19" spans="1:15" ht="14.25">
      <c r="A19" t="s">
        <v>25</v>
      </c>
      <c r="B19" s="17">
        <f>B18+'Carrying Charges 2004'!M19</f>
        <v>59204.74103579909</v>
      </c>
      <c r="C19" s="17">
        <f>B19+C17</f>
        <v>58978.919942648405</v>
      </c>
      <c r="D19" s="17">
        <f aca="true" t="shared" si="7" ref="D19:M19">C19+D17</f>
        <v>58729.186424771695</v>
      </c>
      <c r="E19" s="17">
        <f t="shared" si="7"/>
        <v>58487.78240011416</v>
      </c>
      <c r="F19" s="17">
        <f t="shared" si="7"/>
        <v>58199.78626546424</v>
      </c>
      <c r="G19" s="17">
        <f t="shared" si="7"/>
        <v>57883.77841660579</v>
      </c>
      <c r="H19" s="17">
        <f t="shared" si="7"/>
        <v>57518.691663614925</v>
      </c>
      <c r="I19" s="17">
        <f t="shared" si="7"/>
        <v>56187.347019261804</v>
      </c>
      <c r="J19" s="17">
        <f t="shared" si="7"/>
        <v>54861.647064238976</v>
      </c>
      <c r="K19" s="17">
        <f t="shared" si="7"/>
        <v>53453.21180154491</v>
      </c>
      <c r="L19" s="17">
        <f t="shared" si="7"/>
        <v>52052.908022321164</v>
      </c>
      <c r="M19" s="17">
        <f t="shared" si="7"/>
        <v>50567.38214128616</v>
      </c>
      <c r="N19" s="17"/>
      <c r="O19" s="17"/>
    </row>
    <row r="20" spans="2:15" ht="14.2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6"/>
    </row>
    <row r="21" spans="2:15" ht="14.2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6"/>
    </row>
    <row r="22" spans="2:15" ht="14.2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6"/>
    </row>
    <row r="23" spans="2:15" ht="14.2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6"/>
    </row>
    <row r="24" spans="2:15" ht="14.2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6"/>
    </row>
    <row r="25" spans="2:15" ht="14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4"/>
    </row>
    <row r="26" spans="2:15" ht="14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4"/>
    </row>
    <row r="27" spans="2:15" ht="14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4"/>
    </row>
    <row r="28" spans="2:15" ht="14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4"/>
    </row>
    <row r="29" spans="2:15" ht="14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4"/>
    </row>
    <row r="30" spans="2:15" ht="14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4"/>
    </row>
    <row r="31" spans="2:15" ht="14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/>
    </row>
    <row r="32" spans="2:15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 ht="14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3"/>
  <sheetViews>
    <sheetView zoomScale="70" zoomScaleNormal="70" zoomScalePageLayoutView="0" workbookViewId="0" topLeftCell="A1">
      <selection activeCell="M26" sqref="M26"/>
    </sheetView>
  </sheetViews>
  <sheetFormatPr defaultColWidth="9.140625" defaultRowHeight="15"/>
  <cols>
    <col min="1" max="1" width="53.00390625" style="0" bestFit="1" customWidth="1"/>
    <col min="2" max="13" width="13.7109375" style="3" customWidth="1"/>
    <col min="14" max="14" width="4.57421875" style="3" customWidth="1"/>
    <col min="15" max="15" width="12.28125" style="0" bestFit="1" customWidth="1"/>
  </cols>
  <sheetData>
    <row r="1" spans="1:15" ht="14.25">
      <c r="A1" s="37" t="s">
        <v>0</v>
      </c>
      <c r="B1" s="38" t="s">
        <v>2</v>
      </c>
      <c r="C1" s="38" t="s">
        <v>3</v>
      </c>
      <c r="D1" s="38" t="s">
        <v>4</v>
      </c>
      <c r="E1" s="38" t="s">
        <v>5</v>
      </c>
      <c r="F1" s="38" t="s">
        <v>6</v>
      </c>
      <c r="G1" s="38" t="s">
        <v>7</v>
      </c>
      <c r="H1" s="38" t="s">
        <v>8</v>
      </c>
      <c r="I1" s="38" t="s">
        <v>9</v>
      </c>
      <c r="J1" s="38" t="s">
        <v>10</v>
      </c>
      <c r="K1" s="38" t="s">
        <v>11</v>
      </c>
      <c r="L1" s="38" t="s">
        <v>12</v>
      </c>
      <c r="M1" s="38" t="s">
        <v>13</v>
      </c>
      <c r="O1" s="3" t="s">
        <v>27</v>
      </c>
    </row>
    <row r="2" spans="1:13" ht="14.25">
      <c r="A2" t="s">
        <v>26</v>
      </c>
      <c r="B2" s="3">
        <v>31</v>
      </c>
      <c r="C2" s="3">
        <v>28</v>
      </c>
      <c r="D2" s="3">
        <v>31</v>
      </c>
      <c r="E2" s="3">
        <v>30</v>
      </c>
      <c r="F2" s="3">
        <v>31</v>
      </c>
      <c r="G2" s="3">
        <v>30</v>
      </c>
      <c r="H2" s="3">
        <v>31</v>
      </c>
      <c r="I2" s="3">
        <v>31</v>
      </c>
      <c r="J2" s="3">
        <v>30</v>
      </c>
      <c r="K2" s="3">
        <v>31</v>
      </c>
      <c r="L2" s="3">
        <v>30</v>
      </c>
      <c r="M2" s="3">
        <v>31</v>
      </c>
    </row>
    <row r="3" spans="1:15" ht="15">
      <c r="A3" t="s">
        <v>1</v>
      </c>
      <c r="B3" s="10">
        <v>0.0725</v>
      </c>
      <c r="C3" s="10">
        <v>0.0725</v>
      </c>
      <c r="D3" s="10">
        <v>0.0725</v>
      </c>
      <c r="E3" s="10">
        <v>0.0414</v>
      </c>
      <c r="F3" s="10">
        <v>0.0414</v>
      </c>
      <c r="G3" s="10">
        <v>0.0414</v>
      </c>
      <c r="H3" s="10">
        <v>0.045899999999999996</v>
      </c>
      <c r="I3" s="10">
        <v>0.045899999999999996</v>
      </c>
      <c r="J3" s="10">
        <v>0.045899999999999996</v>
      </c>
      <c r="K3" s="10">
        <v>0.045899999999999996</v>
      </c>
      <c r="L3" s="10">
        <v>0.045899999999999996</v>
      </c>
      <c r="M3" s="10">
        <v>0.045899999999999996</v>
      </c>
      <c r="N3" s="5"/>
      <c r="O3" s="4"/>
    </row>
    <row r="4" spans="2:15" ht="14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5">
      <c r="A5" s="1" t="s">
        <v>14</v>
      </c>
      <c r="B5" s="6">
        <f>'Carrying Charges 2005'!O14</f>
        <v>-247513.22999999998</v>
      </c>
      <c r="C5" s="6">
        <f>B14</f>
        <v>-282683.98</v>
      </c>
      <c r="D5" s="6">
        <f aca="true" t="shared" si="0" ref="D5:M5">C14</f>
        <v>-317854.73</v>
      </c>
      <c r="E5" s="6">
        <f t="shared" si="0"/>
        <v>-353025.48</v>
      </c>
      <c r="F5" s="6">
        <f t="shared" si="0"/>
        <v>-388196.23</v>
      </c>
      <c r="G5" s="6">
        <f t="shared" si="0"/>
        <v>-388196.23</v>
      </c>
      <c r="H5" s="6">
        <f t="shared" si="0"/>
        <v>-388196.23</v>
      </c>
      <c r="I5" s="6">
        <f t="shared" si="0"/>
        <v>-388196.23</v>
      </c>
      <c r="J5" s="6">
        <f t="shared" si="0"/>
        <v>-388196.23</v>
      </c>
      <c r="K5" s="6">
        <f t="shared" si="0"/>
        <v>-388196.23</v>
      </c>
      <c r="L5" s="6">
        <f t="shared" si="0"/>
        <v>-388196.23</v>
      </c>
      <c r="M5" s="6">
        <f t="shared" si="0"/>
        <v>-388196.23</v>
      </c>
      <c r="N5" s="6"/>
      <c r="O5" s="6">
        <f>B5</f>
        <v>-247513.22999999998</v>
      </c>
    </row>
    <row r="6" spans="1:15" ht="15">
      <c r="A6" s="1" t="s">
        <v>15</v>
      </c>
      <c r="B6" s="6">
        <f>333844/4</f>
        <v>83461</v>
      </c>
      <c r="C6" s="6">
        <f>333844/4</f>
        <v>83461</v>
      </c>
      <c r="D6" s="6">
        <f>333844/4</f>
        <v>83461</v>
      </c>
      <c r="E6" s="6">
        <f>333844/4</f>
        <v>83461</v>
      </c>
      <c r="F6" s="6"/>
      <c r="G6" s="6"/>
      <c r="H6" s="6"/>
      <c r="I6" s="6"/>
      <c r="J6" s="6"/>
      <c r="K6" s="6"/>
      <c r="L6" s="6"/>
      <c r="M6" s="6"/>
      <c r="N6" s="6"/>
      <c r="O6" s="6">
        <f aca="true" t="shared" si="1" ref="O6:O11">SUM(B6:M6)</f>
        <v>333844</v>
      </c>
    </row>
    <row r="7" spans="1:15" ht="15">
      <c r="A7" s="1" t="s">
        <v>16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f t="shared" si="1"/>
        <v>0</v>
      </c>
    </row>
    <row r="8" spans="1:15" ht="15">
      <c r="A8" s="1" t="s">
        <v>17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f t="shared" si="1"/>
        <v>0</v>
      </c>
    </row>
    <row r="9" spans="1:15" ht="15">
      <c r="A9" s="1" t="s">
        <v>18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f t="shared" si="1"/>
        <v>0</v>
      </c>
    </row>
    <row r="10" spans="1:15" ht="15">
      <c r="A10" s="1" t="s">
        <v>19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f t="shared" si="1"/>
        <v>0</v>
      </c>
    </row>
    <row r="11" spans="1:15" ht="15">
      <c r="A11" s="1" t="s">
        <v>20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f t="shared" si="1"/>
        <v>0</v>
      </c>
    </row>
    <row r="12" spans="1:15" ht="15">
      <c r="A12" s="1" t="s">
        <v>21</v>
      </c>
      <c r="B12" s="6">
        <f>$O$12/4</f>
        <v>-118631.75</v>
      </c>
      <c r="C12" s="6">
        <f>$O$12/4</f>
        <v>-118631.75</v>
      </c>
      <c r="D12" s="6">
        <f>$O$12/4</f>
        <v>-118631.75</v>
      </c>
      <c r="E12" s="6">
        <f>$O$12/4</f>
        <v>-118631.75</v>
      </c>
      <c r="F12" s="6"/>
      <c r="G12" s="6"/>
      <c r="H12" s="6"/>
      <c r="I12" s="6"/>
      <c r="J12" s="6"/>
      <c r="K12" s="6"/>
      <c r="L12" s="6"/>
      <c r="M12" s="6"/>
      <c r="N12" s="6"/>
      <c r="O12" s="6">
        <v>-474527</v>
      </c>
    </row>
    <row r="13" spans="2:15" ht="14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5.75" thickBot="1">
      <c r="A14" s="2" t="s">
        <v>22</v>
      </c>
      <c r="B14" s="7">
        <f>SUM(B5:B12)</f>
        <v>-282683.98</v>
      </c>
      <c r="C14" s="7">
        <f aca="true" t="shared" si="2" ref="C14:M14">SUM(C5:C12)</f>
        <v>-317854.73</v>
      </c>
      <c r="D14" s="7">
        <f t="shared" si="2"/>
        <v>-353025.48</v>
      </c>
      <c r="E14" s="7">
        <f t="shared" si="2"/>
        <v>-388196.23</v>
      </c>
      <c r="F14" s="7">
        <f t="shared" si="2"/>
        <v>-388196.23</v>
      </c>
      <c r="G14" s="7">
        <f t="shared" si="2"/>
        <v>-388196.23</v>
      </c>
      <c r="H14" s="7">
        <f t="shared" si="2"/>
        <v>-388196.23</v>
      </c>
      <c r="I14" s="7">
        <f t="shared" si="2"/>
        <v>-388196.23</v>
      </c>
      <c r="J14" s="7">
        <f t="shared" si="2"/>
        <v>-388196.23</v>
      </c>
      <c r="K14" s="7">
        <f t="shared" si="2"/>
        <v>-388196.23</v>
      </c>
      <c r="L14" s="7">
        <f t="shared" si="2"/>
        <v>-388196.23</v>
      </c>
      <c r="M14" s="7">
        <f t="shared" si="2"/>
        <v>-388196.23</v>
      </c>
      <c r="N14" s="8"/>
      <c r="O14" s="7">
        <f>SUM(O5:O12)</f>
        <v>-388196.23</v>
      </c>
    </row>
    <row r="15" spans="2:15" ht="14.2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2:15" ht="14.2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4.25">
      <c r="A17" t="s">
        <v>23</v>
      </c>
      <c r="B17" s="6">
        <f>B5*B3/365*B2</f>
        <v>-1524.071190205479</v>
      </c>
      <c r="C17" s="6">
        <f aca="true" t="shared" si="3" ref="C17:M17">C5*C3/365*C2</f>
        <v>-1572.1876147945204</v>
      </c>
      <c r="D17" s="6">
        <f t="shared" si="3"/>
        <v>-1957.2013854109587</v>
      </c>
      <c r="E17" s="6">
        <f t="shared" si="3"/>
        <v>-1201.2538250958903</v>
      </c>
      <c r="F17" s="6">
        <f t="shared" si="3"/>
        <v>-1364.961757758904</v>
      </c>
      <c r="G17" s="6">
        <f t="shared" si="3"/>
        <v>-1320.9307333150684</v>
      </c>
      <c r="H17" s="6">
        <f t="shared" si="3"/>
        <v>-1513.3271662109587</v>
      </c>
      <c r="I17" s="6">
        <f t="shared" si="3"/>
        <v>-1513.3271662109587</v>
      </c>
      <c r="J17" s="6">
        <f t="shared" si="3"/>
        <v>-1464.5101608493148</v>
      </c>
      <c r="K17" s="6">
        <f t="shared" si="3"/>
        <v>-1513.3271662109587</v>
      </c>
      <c r="L17" s="6">
        <f t="shared" si="3"/>
        <v>-1464.5101608493148</v>
      </c>
      <c r="M17" s="6">
        <f t="shared" si="3"/>
        <v>-1513.3271662109587</v>
      </c>
      <c r="N17" s="6"/>
      <c r="O17" s="6">
        <f>M18</f>
        <v>-17922.935493123285</v>
      </c>
    </row>
    <row r="18" spans="1:15" ht="14.25">
      <c r="A18" t="s">
        <v>24</v>
      </c>
      <c r="B18" s="6">
        <f>B17</f>
        <v>-1524.071190205479</v>
      </c>
      <c r="C18" s="6">
        <f>B18+C17</f>
        <v>-3096.2588049999995</v>
      </c>
      <c r="D18" s="6">
        <f>C18+D17</f>
        <v>-5053.460190410959</v>
      </c>
      <c r="E18" s="6">
        <f aca="true" t="shared" si="4" ref="E18:M18">D18+E17</f>
        <v>-6254.714015506849</v>
      </c>
      <c r="F18" s="6">
        <f t="shared" si="4"/>
        <v>-7619.675773265753</v>
      </c>
      <c r="G18" s="6">
        <f t="shared" si="4"/>
        <v>-8940.606506580822</v>
      </c>
      <c r="H18" s="6">
        <f t="shared" si="4"/>
        <v>-10453.93367279178</v>
      </c>
      <c r="I18" s="6">
        <f t="shared" si="4"/>
        <v>-11967.260839002738</v>
      </c>
      <c r="J18" s="6">
        <f t="shared" si="4"/>
        <v>-13431.770999852053</v>
      </c>
      <c r="K18" s="6">
        <f t="shared" si="4"/>
        <v>-14945.098166063011</v>
      </c>
      <c r="L18" s="6">
        <f t="shared" si="4"/>
        <v>-16409.608326912326</v>
      </c>
      <c r="M18" s="6">
        <f t="shared" si="4"/>
        <v>-17922.935493123285</v>
      </c>
      <c r="N18" s="6"/>
      <c r="O18" s="6"/>
    </row>
    <row r="19" spans="1:15" ht="14.25">
      <c r="A19" t="s">
        <v>25</v>
      </c>
      <c r="B19" s="6">
        <f>B18+'Carrying Charges 2005'!M19</f>
        <v>49043.31095108068</v>
      </c>
      <c r="C19" s="6">
        <f>B19+C17</f>
        <v>47471.12333628616</v>
      </c>
      <c r="D19" s="6">
        <f aca="true" t="shared" si="5" ref="D19:M19">C19+D17</f>
        <v>45513.9219508752</v>
      </c>
      <c r="E19" s="6">
        <f t="shared" si="5"/>
        <v>44312.66812577931</v>
      </c>
      <c r="F19" s="6">
        <f t="shared" si="5"/>
        <v>42947.70636802041</v>
      </c>
      <c r="G19" s="6">
        <f t="shared" si="5"/>
        <v>41626.77563470534</v>
      </c>
      <c r="H19" s="6">
        <f t="shared" si="5"/>
        <v>40113.448468494375</v>
      </c>
      <c r="I19" s="6">
        <f t="shared" si="5"/>
        <v>38600.12130228341</v>
      </c>
      <c r="J19" s="6">
        <f t="shared" si="5"/>
        <v>37135.6111414341</v>
      </c>
      <c r="K19" s="6">
        <f t="shared" si="5"/>
        <v>35622.28397522314</v>
      </c>
      <c r="L19" s="6">
        <f t="shared" si="5"/>
        <v>34157.773814373824</v>
      </c>
      <c r="M19" s="6">
        <f t="shared" si="5"/>
        <v>32644.446648162866</v>
      </c>
      <c r="N19" s="6"/>
      <c r="O19" s="6"/>
    </row>
    <row r="20" spans="2:15" ht="14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4"/>
    </row>
    <row r="21" spans="2:15" ht="14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4"/>
    </row>
    <row r="22" spans="2:15" ht="14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4"/>
    </row>
    <row r="23" spans="2:15" ht="14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4"/>
    </row>
    <row r="24" spans="2:15" ht="14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"/>
    </row>
    <row r="25" spans="2:15" ht="14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4"/>
    </row>
    <row r="26" spans="2:15" ht="14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4"/>
    </row>
    <row r="27" spans="2:15" ht="14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4"/>
    </row>
    <row r="28" spans="2:15" ht="14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4"/>
    </row>
    <row r="29" spans="2:15" ht="14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4"/>
    </row>
    <row r="30" spans="2:15" ht="14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4"/>
    </row>
    <row r="31" spans="2:15" ht="14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/>
    </row>
    <row r="32" spans="2:15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 ht="14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3"/>
  <sheetViews>
    <sheetView zoomScale="70" zoomScaleNormal="70" zoomScalePageLayoutView="0" workbookViewId="0" topLeftCell="A1">
      <selection activeCell="A1" sqref="A1:M1"/>
    </sheetView>
  </sheetViews>
  <sheetFormatPr defaultColWidth="9.140625" defaultRowHeight="15"/>
  <cols>
    <col min="1" max="1" width="53.00390625" style="0" bestFit="1" customWidth="1"/>
    <col min="2" max="13" width="13.7109375" style="3" customWidth="1"/>
    <col min="14" max="14" width="4.57421875" style="3" customWidth="1"/>
    <col min="15" max="15" width="12.28125" style="0" bestFit="1" customWidth="1"/>
  </cols>
  <sheetData>
    <row r="1" spans="1:15" ht="14.25">
      <c r="A1" s="37" t="s">
        <v>0</v>
      </c>
      <c r="B1" s="38" t="s">
        <v>2</v>
      </c>
      <c r="C1" s="38" t="s">
        <v>3</v>
      </c>
      <c r="D1" s="38" t="s">
        <v>4</v>
      </c>
      <c r="E1" s="38" t="s">
        <v>5</v>
      </c>
      <c r="F1" s="38" t="s">
        <v>6</v>
      </c>
      <c r="G1" s="38" t="s">
        <v>7</v>
      </c>
      <c r="H1" s="38" t="s">
        <v>8</v>
      </c>
      <c r="I1" s="38" t="s">
        <v>9</v>
      </c>
      <c r="J1" s="38" t="s">
        <v>10</v>
      </c>
      <c r="K1" s="38" t="s">
        <v>11</v>
      </c>
      <c r="L1" s="38" t="s">
        <v>12</v>
      </c>
      <c r="M1" s="38" t="s">
        <v>13</v>
      </c>
      <c r="O1" s="3" t="s">
        <v>27</v>
      </c>
    </row>
    <row r="2" spans="1:13" ht="14.25">
      <c r="A2" t="s">
        <v>26</v>
      </c>
      <c r="B2" s="3">
        <v>31</v>
      </c>
      <c r="C2" s="3">
        <v>28</v>
      </c>
      <c r="D2" s="3">
        <v>31</v>
      </c>
      <c r="E2" s="3">
        <v>30</v>
      </c>
      <c r="F2" s="3">
        <v>31</v>
      </c>
      <c r="G2" s="3">
        <v>30</v>
      </c>
      <c r="H2" s="3">
        <v>31</v>
      </c>
      <c r="I2" s="3">
        <v>31</v>
      </c>
      <c r="J2" s="3">
        <v>30</v>
      </c>
      <c r="K2" s="3">
        <v>31</v>
      </c>
      <c r="L2" s="3">
        <v>30</v>
      </c>
      <c r="M2" s="3">
        <v>31</v>
      </c>
    </row>
    <row r="3" spans="1:15" ht="15">
      <c r="A3" t="s">
        <v>1</v>
      </c>
      <c r="B3" s="11">
        <v>0.045899999999999996</v>
      </c>
      <c r="C3" s="11">
        <v>0.045899999999999996</v>
      </c>
      <c r="D3" s="11">
        <v>0.045899999999999996</v>
      </c>
      <c r="E3" s="11">
        <v>0.045899999999999996</v>
      </c>
      <c r="F3" s="11">
        <v>0.045899999999999996</v>
      </c>
      <c r="G3" s="11">
        <v>0.045899999999999996</v>
      </c>
      <c r="H3" s="11">
        <v>0.045899999999999996</v>
      </c>
      <c r="I3" s="11">
        <v>0.045899999999999996</v>
      </c>
      <c r="J3" s="11">
        <v>0.045899999999999996</v>
      </c>
      <c r="K3" s="11">
        <v>0.051399999999999994</v>
      </c>
      <c r="L3" s="11">
        <v>0.051399999999999994</v>
      </c>
      <c r="M3" s="11">
        <v>0.051399999999999994</v>
      </c>
      <c r="N3" s="5"/>
      <c r="O3" s="4"/>
    </row>
    <row r="4" spans="2:15" ht="14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5">
      <c r="A5" s="1" t="s">
        <v>14</v>
      </c>
      <c r="B5" s="6">
        <f>'Carrying Charges 2006'!O14</f>
        <v>-388196.23</v>
      </c>
      <c r="C5" s="6">
        <f>B14</f>
        <v>-388196.23</v>
      </c>
      <c r="D5" s="6">
        <f aca="true" t="shared" si="0" ref="D5:M5">C14</f>
        <v>-388196.23</v>
      </c>
      <c r="E5" s="6">
        <f t="shared" si="0"/>
        <v>-388196.23</v>
      </c>
      <c r="F5" s="6">
        <f t="shared" si="0"/>
        <v>-388196.23</v>
      </c>
      <c r="G5" s="6">
        <f t="shared" si="0"/>
        <v>-388196.23</v>
      </c>
      <c r="H5" s="6">
        <f t="shared" si="0"/>
        <v>-388196.23</v>
      </c>
      <c r="I5" s="6">
        <f t="shared" si="0"/>
        <v>-388196.23</v>
      </c>
      <c r="J5" s="6">
        <f t="shared" si="0"/>
        <v>-388196.23</v>
      </c>
      <c r="K5" s="6">
        <f t="shared" si="0"/>
        <v>-388196.23</v>
      </c>
      <c r="L5" s="6">
        <f t="shared" si="0"/>
        <v>-388196.23</v>
      </c>
      <c r="M5" s="6">
        <f t="shared" si="0"/>
        <v>-388196.23</v>
      </c>
      <c r="N5" s="6"/>
      <c r="O5" s="6">
        <f>B5</f>
        <v>-388196.23</v>
      </c>
    </row>
    <row r="6" spans="1:15" ht="15">
      <c r="A6" s="1" t="s">
        <v>15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>
        <f>SUM(B6:M6)</f>
        <v>0</v>
      </c>
    </row>
    <row r="7" spans="1:15" ht="15">
      <c r="A7" s="1" t="s">
        <v>16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f aca="true" t="shared" si="1" ref="O7:O12">SUM(B7:M7)</f>
        <v>0</v>
      </c>
    </row>
    <row r="8" spans="1:15" ht="15">
      <c r="A8" s="1" t="s">
        <v>17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f t="shared" si="1"/>
        <v>0</v>
      </c>
    </row>
    <row r="9" spans="1:15" ht="15">
      <c r="A9" s="1" t="s">
        <v>18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f t="shared" si="1"/>
        <v>0</v>
      </c>
    </row>
    <row r="10" spans="1:15" ht="15">
      <c r="A10" s="1" t="s">
        <v>19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f t="shared" si="1"/>
        <v>0</v>
      </c>
    </row>
    <row r="11" spans="1:15" ht="15">
      <c r="A11" s="1" t="s">
        <v>20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f t="shared" si="1"/>
        <v>0</v>
      </c>
    </row>
    <row r="12" spans="1:15" ht="15">
      <c r="A12" s="1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>
        <f t="shared" si="1"/>
        <v>0</v>
      </c>
    </row>
    <row r="13" spans="2:15" ht="14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5.75" thickBot="1">
      <c r="A14" s="2" t="s">
        <v>22</v>
      </c>
      <c r="B14" s="7">
        <f>SUM(B5:B12)</f>
        <v>-388196.23</v>
      </c>
      <c r="C14" s="7">
        <f aca="true" t="shared" si="2" ref="C14:M14">SUM(C5:C12)</f>
        <v>-388196.23</v>
      </c>
      <c r="D14" s="7">
        <f t="shared" si="2"/>
        <v>-388196.23</v>
      </c>
      <c r="E14" s="7">
        <f t="shared" si="2"/>
        <v>-388196.23</v>
      </c>
      <c r="F14" s="7">
        <f t="shared" si="2"/>
        <v>-388196.23</v>
      </c>
      <c r="G14" s="7">
        <f t="shared" si="2"/>
        <v>-388196.23</v>
      </c>
      <c r="H14" s="7">
        <f t="shared" si="2"/>
        <v>-388196.23</v>
      </c>
      <c r="I14" s="7">
        <f t="shared" si="2"/>
        <v>-388196.23</v>
      </c>
      <c r="J14" s="7">
        <f t="shared" si="2"/>
        <v>-388196.23</v>
      </c>
      <c r="K14" s="7">
        <f t="shared" si="2"/>
        <v>-388196.23</v>
      </c>
      <c r="L14" s="7">
        <f t="shared" si="2"/>
        <v>-388196.23</v>
      </c>
      <c r="M14" s="7">
        <f t="shared" si="2"/>
        <v>-388196.23</v>
      </c>
      <c r="N14" s="8"/>
      <c r="O14" s="7">
        <f>SUM(O5:O12)</f>
        <v>-388196.23</v>
      </c>
    </row>
    <row r="15" spans="2:15" ht="14.2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2:15" ht="14.2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4.25">
      <c r="A17" t="s">
        <v>23</v>
      </c>
      <c r="B17" s="6">
        <f>B5*B3/365*B2</f>
        <v>-1513.3271662109587</v>
      </c>
      <c r="C17" s="6">
        <f aca="true" t="shared" si="3" ref="C17:M17">C5*C3/365*C2</f>
        <v>-1366.8761501260271</v>
      </c>
      <c r="D17" s="6">
        <f t="shared" si="3"/>
        <v>-1513.3271662109587</v>
      </c>
      <c r="E17" s="6">
        <f t="shared" si="3"/>
        <v>-1464.5101608493148</v>
      </c>
      <c r="F17" s="6">
        <f t="shared" si="3"/>
        <v>-1513.3271662109587</v>
      </c>
      <c r="G17" s="6">
        <f t="shared" si="3"/>
        <v>-1464.5101608493148</v>
      </c>
      <c r="H17" s="6">
        <f t="shared" si="3"/>
        <v>-1513.3271662109587</v>
      </c>
      <c r="I17" s="6">
        <f t="shared" si="3"/>
        <v>-1513.3271662109587</v>
      </c>
      <c r="J17" s="6">
        <f t="shared" si="3"/>
        <v>-1464.5101608493148</v>
      </c>
      <c r="K17" s="6">
        <f t="shared" si="3"/>
        <v>-1694.6626654301365</v>
      </c>
      <c r="L17" s="6">
        <f t="shared" si="3"/>
        <v>-1639.996127835616</v>
      </c>
      <c r="M17" s="6">
        <f t="shared" si="3"/>
        <v>-1694.6626654301365</v>
      </c>
      <c r="N17" s="6"/>
      <c r="O17" s="6">
        <f>M18</f>
        <v>-18356.363922424654</v>
      </c>
    </row>
    <row r="18" spans="1:15" ht="14.25">
      <c r="A18" t="s">
        <v>24</v>
      </c>
      <c r="B18" s="6">
        <f>B17</f>
        <v>-1513.3271662109587</v>
      </c>
      <c r="C18" s="6">
        <f>B18+C17</f>
        <v>-2880.203316336986</v>
      </c>
      <c r="D18" s="6">
        <f>C18+D17</f>
        <v>-4393.530482547945</v>
      </c>
      <c r="E18" s="6">
        <f aca="true" t="shared" si="4" ref="E18:M18">D18+E17</f>
        <v>-5858.04064339726</v>
      </c>
      <c r="F18" s="6">
        <f t="shared" si="4"/>
        <v>-7371.3678096082185</v>
      </c>
      <c r="G18" s="6">
        <f t="shared" si="4"/>
        <v>-8835.877970457534</v>
      </c>
      <c r="H18" s="6">
        <f t="shared" si="4"/>
        <v>-10349.205136668492</v>
      </c>
      <c r="I18" s="6">
        <f t="shared" si="4"/>
        <v>-11862.53230287945</v>
      </c>
      <c r="J18" s="6">
        <f t="shared" si="4"/>
        <v>-13327.042463728765</v>
      </c>
      <c r="K18" s="6">
        <f t="shared" si="4"/>
        <v>-15021.705129158901</v>
      </c>
      <c r="L18" s="6">
        <f t="shared" si="4"/>
        <v>-16661.70125699452</v>
      </c>
      <c r="M18" s="6">
        <f t="shared" si="4"/>
        <v>-18356.363922424654</v>
      </c>
      <c r="N18" s="6"/>
      <c r="O18" s="6"/>
    </row>
    <row r="19" spans="1:15" ht="14.25">
      <c r="A19" t="s">
        <v>25</v>
      </c>
      <c r="B19" s="6">
        <f>B18+'Carrying Charges 2006'!M19</f>
        <v>31131.119481951908</v>
      </c>
      <c r="C19" s="6">
        <f>B19+C17</f>
        <v>29764.24333182588</v>
      </c>
      <c r="D19" s="6">
        <f aca="true" t="shared" si="5" ref="D19:M19">C19+D17</f>
        <v>28250.916165614923</v>
      </c>
      <c r="E19" s="6">
        <f t="shared" si="5"/>
        <v>26786.40600476561</v>
      </c>
      <c r="F19" s="6">
        <f t="shared" si="5"/>
        <v>25273.07883855465</v>
      </c>
      <c r="G19" s="6">
        <f t="shared" si="5"/>
        <v>23808.568677705338</v>
      </c>
      <c r="H19" s="6">
        <f t="shared" si="5"/>
        <v>22295.24151149438</v>
      </c>
      <c r="I19" s="6">
        <f t="shared" si="5"/>
        <v>20781.91434528342</v>
      </c>
      <c r="J19" s="6">
        <f t="shared" si="5"/>
        <v>19317.404184434108</v>
      </c>
      <c r="K19" s="6">
        <f t="shared" si="5"/>
        <v>17622.741519003972</v>
      </c>
      <c r="L19" s="6">
        <f t="shared" si="5"/>
        <v>15982.745391168355</v>
      </c>
      <c r="M19" s="6">
        <f t="shared" si="5"/>
        <v>14288.082725738219</v>
      </c>
      <c r="N19" s="6"/>
      <c r="O19" s="6"/>
    </row>
    <row r="20" spans="2:15" ht="14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4"/>
    </row>
    <row r="21" spans="2:15" ht="14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4"/>
    </row>
    <row r="22" spans="2:15" ht="14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4"/>
    </row>
    <row r="23" spans="2:15" ht="14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4"/>
    </row>
    <row r="24" spans="2:15" ht="14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"/>
    </row>
    <row r="25" spans="2:15" ht="14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4"/>
    </row>
    <row r="26" spans="2:15" ht="14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4"/>
    </row>
    <row r="27" spans="2:15" ht="14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4"/>
    </row>
    <row r="28" spans="2:15" ht="14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4"/>
    </row>
    <row r="29" spans="2:15" ht="14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4"/>
    </row>
    <row r="30" spans="2:15" ht="14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4"/>
    </row>
    <row r="31" spans="2:15" ht="14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/>
    </row>
    <row r="32" spans="2:15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 ht="14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3"/>
  <sheetViews>
    <sheetView zoomScale="70" zoomScaleNormal="70" zoomScalePageLayoutView="0" workbookViewId="0" topLeftCell="A1">
      <selection activeCell="M18" sqref="M18"/>
    </sheetView>
  </sheetViews>
  <sheetFormatPr defaultColWidth="9.140625" defaultRowHeight="15"/>
  <cols>
    <col min="1" max="1" width="53.00390625" style="0" bestFit="1" customWidth="1"/>
    <col min="2" max="13" width="13.7109375" style="3" customWidth="1"/>
    <col min="14" max="14" width="4.57421875" style="3" customWidth="1"/>
    <col min="15" max="15" width="12.28125" style="0" bestFit="1" customWidth="1"/>
  </cols>
  <sheetData>
    <row r="1" spans="1:15" ht="14.25">
      <c r="A1" s="37" t="s">
        <v>0</v>
      </c>
      <c r="B1" s="38" t="s">
        <v>2</v>
      </c>
      <c r="C1" s="38" t="s">
        <v>3</v>
      </c>
      <c r="D1" s="38" t="s">
        <v>4</v>
      </c>
      <c r="E1" s="38" t="s">
        <v>5</v>
      </c>
      <c r="F1" s="38" t="s">
        <v>6</v>
      </c>
      <c r="G1" s="38" t="s">
        <v>7</v>
      </c>
      <c r="H1" s="38" t="s">
        <v>8</v>
      </c>
      <c r="I1" s="38" t="s">
        <v>9</v>
      </c>
      <c r="J1" s="38" t="s">
        <v>10</v>
      </c>
      <c r="K1" s="38" t="s">
        <v>11</v>
      </c>
      <c r="L1" s="38" t="s">
        <v>12</v>
      </c>
      <c r="M1" s="38" t="s">
        <v>13</v>
      </c>
      <c r="O1" s="3" t="s">
        <v>27</v>
      </c>
    </row>
    <row r="2" spans="1:13" ht="14.25">
      <c r="A2" t="s">
        <v>26</v>
      </c>
      <c r="B2" s="3">
        <v>31</v>
      </c>
      <c r="C2" s="3">
        <v>29</v>
      </c>
      <c r="D2" s="3">
        <v>31</v>
      </c>
      <c r="E2" s="3">
        <v>30</v>
      </c>
      <c r="F2" s="3">
        <v>31</v>
      </c>
      <c r="G2" s="3">
        <v>30</v>
      </c>
      <c r="H2" s="3">
        <v>31</v>
      </c>
      <c r="I2" s="3">
        <v>31</v>
      </c>
      <c r="J2" s="3">
        <v>30</v>
      </c>
      <c r="K2" s="3">
        <v>31</v>
      </c>
      <c r="L2" s="3">
        <v>30</v>
      </c>
      <c r="M2" s="3">
        <v>31</v>
      </c>
    </row>
    <row r="3" spans="1:15" ht="15">
      <c r="A3" t="s">
        <v>1</v>
      </c>
      <c r="B3" s="12">
        <v>0.051399999999999994</v>
      </c>
      <c r="C3" s="12">
        <v>0.051399999999999994</v>
      </c>
      <c r="D3" s="12">
        <v>0.051399999999999994</v>
      </c>
      <c r="E3" s="12">
        <v>0.0408</v>
      </c>
      <c r="F3" s="12">
        <v>0.0408</v>
      </c>
      <c r="G3" s="12">
        <v>0.0408</v>
      </c>
      <c r="H3" s="12">
        <v>0.0335</v>
      </c>
      <c r="I3" s="12">
        <v>0.0335</v>
      </c>
      <c r="J3" s="12">
        <v>0.0335</v>
      </c>
      <c r="K3" s="12">
        <v>0.0335</v>
      </c>
      <c r="L3" s="12">
        <v>0.0335</v>
      </c>
      <c r="M3" s="12">
        <v>0.0335</v>
      </c>
      <c r="N3" s="5"/>
      <c r="O3" s="4"/>
    </row>
    <row r="4" spans="2:15" ht="14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5">
      <c r="A5" s="1" t="s">
        <v>14</v>
      </c>
      <c r="B5" s="6">
        <f>'Carrying Charges 2007'!O14</f>
        <v>-388196.23</v>
      </c>
      <c r="C5" s="6">
        <f>B14</f>
        <v>-388196.23</v>
      </c>
      <c r="D5" s="6">
        <f aca="true" t="shared" si="0" ref="D5:M5">C14</f>
        <v>-388196.23</v>
      </c>
      <c r="E5" s="6">
        <f t="shared" si="0"/>
        <v>-388196.23</v>
      </c>
      <c r="F5" s="6">
        <f t="shared" si="0"/>
        <v>-388196.23</v>
      </c>
      <c r="G5" s="6">
        <f t="shared" si="0"/>
        <v>-388196.23</v>
      </c>
      <c r="H5" s="6">
        <f t="shared" si="0"/>
        <v>-388196.23</v>
      </c>
      <c r="I5" s="6">
        <f t="shared" si="0"/>
        <v>-388196.23</v>
      </c>
      <c r="J5" s="6">
        <f t="shared" si="0"/>
        <v>-388196.23</v>
      </c>
      <c r="K5" s="6">
        <f t="shared" si="0"/>
        <v>-388196.23</v>
      </c>
      <c r="L5" s="6">
        <f t="shared" si="0"/>
        <v>-388196.23</v>
      </c>
      <c r="M5" s="6">
        <f t="shared" si="0"/>
        <v>-388196.23</v>
      </c>
      <c r="N5" s="6"/>
      <c r="O5" s="6">
        <f>B5</f>
        <v>-388196.23</v>
      </c>
    </row>
    <row r="6" spans="1:15" ht="15">
      <c r="A6" s="1" t="s">
        <v>15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>
        <f>SUM(B6:M6)</f>
        <v>0</v>
      </c>
    </row>
    <row r="7" spans="1:15" ht="15">
      <c r="A7" s="1" t="s">
        <v>16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f aca="true" t="shared" si="1" ref="O7:O12">SUM(B7:M7)</f>
        <v>0</v>
      </c>
    </row>
    <row r="8" spans="1:15" ht="15">
      <c r="A8" s="1" t="s">
        <v>17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f t="shared" si="1"/>
        <v>0</v>
      </c>
    </row>
    <row r="9" spans="1:15" ht="15">
      <c r="A9" s="1" t="s">
        <v>18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f t="shared" si="1"/>
        <v>0</v>
      </c>
    </row>
    <row r="10" spans="1:15" ht="15">
      <c r="A10" s="1" t="s">
        <v>19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f t="shared" si="1"/>
        <v>0</v>
      </c>
    </row>
    <row r="11" spans="1:15" ht="15">
      <c r="A11" s="1" t="s">
        <v>20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f t="shared" si="1"/>
        <v>0</v>
      </c>
    </row>
    <row r="12" spans="1:15" ht="15">
      <c r="A12" s="1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>
        <f t="shared" si="1"/>
        <v>0</v>
      </c>
    </row>
    <row r="13" spans="2:15" ht="14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5.75" thickBot="1">
      <c r="A14" s="2" t="s">
        <v>22</v>
      </c>
      <c r="B14" s="7">
        <f>SUM(B5:B12)</f>
        <v>-388196.23</v>
      </c>
      <c r="C14" s="7">
        <f aca="true" t="shared" si="2" ref="C14:M14">SUM(C5:C12)</f>
        <v>-388196.23</v>
      </c>
      <c r="D14" s="7">
        <f t="shared" si="2"/>
        <v>-388196.23</v>
      </c>
      <c r="E14" s="7">
        <f t="shared" si="2"/>
        <v>-388196.23</v>
      </c>
      <c r="F14" s="7">
        <f t="shared" si="2"/>
        <v>-388196.23</v>
      </c>
      <c r="G14" s="7">
        <f t="shared" si="2"/>
        <v>-388196.23</v>
      </c>
      <c r="H14" s="7">
        <f t="shared" si="2"/>
        <v>-388196.23</v>
      </c>
      <c r="I14" s="7">
        <f t="shared" si="2"/>
        <v>-388196.23</v>
      </c>
      <c r="J14" s="7">
        <f t="shared" si="2"/>
        <v>-388196.23</v>
      </c>
      <c r="K14" s="7">
        <f t="shared" si="2"/>
        <v>-388196.23</v>
      </c>
      <c r="L14" s="7">
        <f t="shared" si="2"/>
        <v>-388196.23</v>
      </c>
      <c r="M14" s="7">
        <f t="shared" si="2"/>
        <v>-388196.23</v>
      </c>
      <c r="N14" s="8"/>
      <c r="O14" s="7">
        <f>SUM(O5:O12)</f>
        <v>-388196.23</v>
      </c>
    </row>
    <row r="15" spans="2:15" ht="14.2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2:15" ht="14.2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4.25">
      <c r="A17" t="s">
        <v>23</v>
      </c>
      <c r="B17" s="6">
        <f>B5*B3/365*B2</f>
        <v>-1694.6626654301365</v>
      </c>
      <c r="C17" s="6">
        <f aca="true" t="shared" si="3" ref="C17:M17">C5*C3/365*C2</f>
        <v>-1585.3295902410955</v>
      </c>
      <c r="D17" s="6">
        <f t="shared" si="3"/>
        <v>-1694.6626654301365</v>
      </c>
      <c r="E17" s="6">
        <f t="shared" si="3"/>
        <v>-1301.7868096438356</v>
      </c>
      <c r="F17" s="6">
        <f t="shared" si="3"/>
        <v>-1345.17970329863</v>
      </c>
      <c r="G17" s="6">
        <f t="shared" si="3"/>
        <v>-1301.7868096438356</v>
      </c>
      <c r="H17" s="6">
        <f t="shared" si="3"/>
        <v>-1104.4980406986303</v>
      </c>
      <c r="I17" s="6">
        <f t="shared" si="3"/>
        <v>-1104.4980406986303</v>
      </c>
      <c r="J17" s="6">
        <f t="shared" si="3"/>
        <v>-1068.8690716438357</v>
      </c>
      <c r="K17" s="6">
        <f t="shared" si="3"/>
        <v>-1104.4980406986303</v>
      </c>
      <c r="L17" s="6">
        <f t="shared" si="3"/>
        <v>-1068.8690716438357</v>
      </c>
      <c r="M17" s="6">
        <f t="shared" si="3"/>
        <v>-1104.4980406986303</v>
      </c>
      <c r="N17" s="6"/>
      <c r="O17" s="6">
        <f>M18</f>
        <v>-15479.138549769865</v>
      </c>
    </row>
    <row r="18" spans="1:15" ht="14.25">
      <c r="A18" t="s">
        <v>24</v>
      </c>
      <c r="B18" s="6">
        <f>B17</f>
        <v>-1694.6626654301365</v>
      </c>
      <c r="C18" s="6">
        <f>B18+C17</f>
        <v>-3279.9922556712318</v>
      </c>
      <c r="D18" s="6">
        <f>C18+D17</f>
        <v>-4974.654921101368</v>
      </c>
      <c r="E18" s="6">
        <f aca="true" t="shared" si="4" ref="E18:M18">D18+E17</f>
        <v>-6276.441730745204</v>
      </c>
      <c r="F18" s="6">
        <f t="shared" si="4"/>
        <v>-7621.621434043835</v>
      </c>
      <c r="G18" s="6">
        <f t="shared" si="4"/>
        <v>-8923.40824368767</v>
      </c>
      <c r="H18" s="6">
        <f t="shared" si="4"/>
        <v>-10027.906284386301</v>
      </c>
      <c r="I18" s="6">
        <f t="shared" si="4"/>
        <v>-11132.404325084932</v>
      </c>
      <c r="J18" s="6">
        <f t="shared" si="4"/>
        <v>-12201.273396728768</v>
      </c>
      <c r="K18" s="6">
        <f t="shared" si="4"/>
        <v>-13305.771437427398</v>
      </c>
      <c r="L18" s="6">
        <f t="shared" si="4"/>
        <v>-14374.640509071234</v>
      </c>
      <c r="M18" s="6">
        <f t="shared" si="4"/>
        <v>-15479.138549769865</v>
      </c>
      <c r="N18" s="6"/>
      <c r="O18" s="6"/>
    </row>
    <row r="19" spans="1:15" ht="14.25">
      <c r="A19" t="s">
        <v>25</v>
      </c>
      <c r="B19" s="6">
        <f>B18+'Carrying Charges 2007'!M19</f>
        <v>12593.420060308083</v>
      </c>
      <c r="C19" s="6">
        <f>B19+C17</f>
        <v>11008.090470066987</v>
      </c>
      <c r="D19" s="6">
        <f aca="true" t="shared" si="5" ref="D19:M19">C19+D17</f>
        <v>9313.42780463685</v>
      </c>
      <c r="E19" s="6">
        <f t="shared" si="5"/>
        <v>8011.640994993015</v>
      </c>
      <c r="F19" s="6">
        <f t="shared" si="5"/>
        <v>6666.461291694384</v>
      </c>
      <c r="G19" s="6">
        <f t="shared" si="5"/>
        <v>5364.674482050548</v>
      </c>
      <c r="H19" s="6">
        <f t="shared" si="5"/>
        <v>4260.176441351918</v>
      </c>
      <c r="I19" s="6">
        <f t="shared" si="5"/>
        <v>3155.678400653287</v>
      </c>
      <c r="J19" s="6">
        <f t="shared" si="5"/>
        <v>2086.809329009451</v>
      </c>
      <c r="K19" s="6">
        <f t="shared" si="5"/>
        <v>982.3112883108208</v>
      </c>
      <c r="L19" s="6">
        <f t="shared" si="5"/>
        <v>-86.55778333301487</v>
      </c>
      <c r="M19" s="6">
        <f t="shared" si="5"/>
        <v>-1191.0558240316452</v>
      </c>
      <c r="N19" s="6"/>
      <c r="O19" s="6"/>
    </row>
    <row r="20" spans="2:15" ht="14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4"/>
    </row>
    <row r="21" spans="2:15" ht="14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4"/>
    </row>
    <row r="22" spans="2:15" ht="14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4"/>
    </row>
    <row r="23" spans="2:15" ht="14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4"/>
    </row>
    <row r="24" spans="2:15" ht="14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"/>
    </row>
    <row r="25" spans="2:15" ht="14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4"/>
    </row>
    <row r="26" spans="2:15" ht="14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4"/>
    </row>
    <row r="27" spans="2:15" ht="14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4"/>
    </row>
    <row r="28" spans="2:15" ht="14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4"/>
    </row>
    <row r="29" spans="2:15" ht="14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4"/>
    </row>
    <row r="30" spans="2:15" ht="14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4"/>
    </row>
    <row r="31" spans="2:15" ht="14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/>
    </row>
    <row r="32" spans="2:15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 ht="14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Kingston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lbenjamin</dc:creator>
  <cp:keywords/>
  <dc:description/>
  <cp:lastModifiedBy>rmurphy</cp:lastModifiedBy>
  <cp:lastPrinted>2011-11-25T19:16:32Z</cp:lastPrinted>
  <dcterms:created xsi:type="dcterms:W3CDTF">2011-11-21T14:14:05Z</dcterms:created>
  <dcterms:modified xsi:type="dcterms:W3CDTF">2012-01-30T18:00:39Z</dcterms:modified>
  <cp:category/>
  <cp:version/>
  <cp:contentType/>
  <cp:contentStatus/>
</cp:coreProperties>
</file>