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780" windowHeight="7455" activeTab="2"/>
  </bookViews>
  <sheets>
    <sheet name="REGINFO" sheetId="1" r:id="rId1"/>
    <sheet name=" TAXCALC-4th2001" sheetId="2" r:id="rId2"/>
    <sheet name=" TAXCALC-2002" sheetId="3" r:id="rId3"/>
    <sheet name="TAXREC -4th2001)" sheetId="4" r:id="rId4"/>
    <sheet name="CCA" sheetId="5" r:id="rId5"/>
    <sheet name=" TAXREC2002" sheetId="6" r:id="rId6"/>
  </sheets>
  <definedNames>
    <definedName name="_xlnm.Print_Area" localSheetId="2">' TAXCALC-2002'!$A$1:$L$138</definedName>
    <definedName name="_xlnm.Print_Area" localSheetId="1">' TAXCALC-4th2001'!$A$1:$L$138</definedName>
    <definedName name="_xlnm.Print_Area" localSheetId="5">' TAXREC2002'!$A$1:$F$320</definedName>
    <definedName name="_xlnm.Print_Area" localSheetId="0">'REGINFO'!$A$1:$D$56</definedName>
    <definedName name="_xlnm.Print_Area" localSheetId="3">'TAXREC -4th2001)'!$A$1:$F$320</definedName>
    <definedName name="_xlnm.Print_Titles" localSheetId="2">' TAXCALC-2002'!$A:$A,' TAXCALC-2002'!$1:$5</definedName>
    <definedName name="_xlnm.Print_Titles" localSheetId="1">' TAXCALC-4th2001'!$A:$A,' TAXCALC-4th2001'!$1:$5</definedName>
    <definedName name="_xlnm.Print_Titles" localSheetId="5">' TAXREC2002'!$A:$A,' TAXREC2002'!$1:$6</definedName>
    <definedName name="_xlnm.Print_Titles" localSheetId="0">'REGINFO'!$A:$A,'REGINFO'!$1:$6</definedName>
    <definedName name="_xlnm.Print_Titles" localSheetId="3">'TAXREC -4th2001)'!$A:$A,'TAXREC -4th2001)'!$1:$6</definedName>
  </definedNames>
  <calcPr fullCalcOnLoad="1"/>
</workbook>
</file>

<file path=xl/sharedStrings.xml><?xml version="1.0" encoding="utf-8"?>
<sst xmlns="http://schemas.openxmlformats.org/spreadsheetml/2006/main" count="1257" uniqueCount="469">
  <si>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</si>
  <si>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</si>
  <si>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</si>
  <si>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</si>
  <si>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</si>
  <si>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</si>
  <si>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</si>
  <si>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</si>
  <si>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</si>
  <si>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</si>
  <si>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</si>
  <si>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</si>
  <si>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</si>
  <si>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</si>
  <si>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</si>
  <si>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</si>
  <si>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</si>
  <si>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</si>
  <si>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</si>
  <si>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</si>
  <si>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</si>
  <si>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</si>
  <si>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</si>
  <si>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</si>
  <si>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</si>
  <si>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</si>
  <si>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</si>
  <si>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</si>
  <si>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</si>
  <si>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</si>
  <si>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</si>
  <si>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</si>
  <si>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</si>
  <si>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</si>
  <si>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</si>
  <si>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</si>
  <si>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</si>
  <si>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</si>
  <si>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</si>
  <si>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</si>
  <si>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</si>
  <si>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</si>
  <si>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</si>
  <si>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</si>
  <si>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</si>
  <si>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</si>
  <si>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</si>
  <si>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</si>
  <si>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</si>
  <si>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</si>
  <si>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</si>
  <si>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</si>
  <si>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</si>
  <si>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</si>
  <si>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</si>
  <si>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</si>
  <si>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</si>
  <si>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</si>
  <si>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</si>
  <si>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</si>
  <si>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</si>
  <si>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</si>
  <si>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</si>
  <si>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</si>
  <si>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</si>
  <si>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</si>
  <si>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</si>
  <si>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</si>
  <si>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</si>
  <si>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</si>
  <si>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</si>
  <si>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</si>
  <si>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</si>
  <si>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</si>
  <si>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</si>
  <si>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</si>
  <si>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</si>
  <si>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</si>
  <si>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</si>
  <si>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</si>
  <si>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</si>
  <si>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</si>
  <si>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</si>
  <si>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</si>
  <si>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</si>
  <si>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</si>
  <si>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</si>
  <si>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</si>
  <si>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</si>
  <si>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</si>
  <si>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</si>
  <si>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</si>
  <si>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</si>
  <si>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</si>
  <si>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</si>
  <si>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</si>
  <si>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</si>
  <si>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</si>
  <si>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</si>
  <si>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</si>
  <si>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</si>
  <si>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</si>
  <si>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</si>
  <si>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</si>
  <si>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</si>
  <si>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</si>
  <si>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</si>
  <si>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</si>
  <si>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</si>
  <si>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</si>
  <si>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</si>
  <si>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</si>
  <si>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</si>
  <si>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</si>
  <si>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</si>
  <si>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</si>
  <si>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</si>
  <si>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</si>
  <si>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</si>
  <si>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</si>
  <si>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</si>
  <si>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</si>
  <si>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</si>
  <si>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</si>
  <si>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</si>
  <si>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</si>
  <si>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</si>
  <si>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</si>
  <si>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</si>
  <si>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</si>
  <si>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</si>
  <si>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</si>
  <si>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</si>
  <si>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</si>
  <si>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</si>
  <si>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</si>
  <si>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</si>
  <si>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</si>
  <si>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</si>
  <si>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</si>
  <si>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</si>
  <si>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</si>
  <si>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</si>
  <si>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</si>
  <si>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</si>
  <si>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</si>
  <si>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</si>
  <si>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</si>
  <si>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</si>
  <si>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</si>
  <si>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</si>
  <si>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</si>
  <si>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</si>
  <si>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</si>
  <si>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</si>
  <si>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</si>
  <si>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</si>
  <si>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</si>
  <si>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</si>
  <si>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</si>
  <si>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</si>
  <si>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</si>
  <si>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</si>
  <si>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</si>
  <si>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</si>
  <si>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</si>
  <si>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</si>
  <si>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</si>
  <si>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</si>
  <si>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</si>
  <si>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</si>
  <si>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</si>
  <si>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</si>
  <si>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</si>
  <si>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</si>
  <si>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</si>
  <si>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</si>
  <si>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</si>
  <si>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</si>
  <si>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</si>
  <si>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</si>
  <si>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</si>
  <si>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</si>
  <si>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</si>
  <si>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</si>
  <si>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</si>
  <si>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</si>
  <si>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</si>
  <si>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</si>
  <si>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</si>
  <si>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</si>
  <si>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</si>
  <si>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</si>
  <si>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</si>
  <si>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</si>
  <si>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</si>
  <si>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</si>
  <si>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</si>
  <si>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</si>
  <si>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</si>
  <si>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</si>
  <si>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</si>
  <si>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</si>
  <si>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</si>
  <si>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</si>
  <si>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</si>
  <si>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</si>
  <si>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</si>
  <si>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</si>
  <si>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</si>
  <si>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</si>
  <si>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</si>
  <si>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</si>
  <si>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</si>
  <si>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</si>
  <si>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</si>
  <si>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</si>
  <si>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</si>
  <si>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</si>
  <si>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</si>
  <si>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</si>
  <si>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</si>
  <si>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</si>
  <si>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</si>
  <si>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</si>
  <si>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</si>
  <si>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</si>
  <si>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</si>
  <si>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</si>
  <si>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</si>
  <si>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</si>
  <si>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</si>
  <si>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</si>
  <si>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</si>
  <si>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</si>
  <si>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</si>
  <si>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</si>
  <si>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</si>
  <si>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</si>
  <si>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</si>
  <si>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</si>
  <si>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</si>
  <si>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</si>
  <si>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</si>
  <si>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</si>
  <si>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</si>
  <si>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</si>
  <si>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</si>
  <si>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</si>
  <si>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</si>
  <si>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</si>
  <si>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</si>
  <si>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</si>
  <si>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</si>
  <si>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</si>
  <si>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</si>
  <si>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</si>
  <si>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</si>
  <si>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</si>
  <si>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</si>
  <si>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</si>
  <si>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</si>
  <si>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</si>
  <si>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</si>
  <si>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</si>
  <si>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</si>
  <si>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</si>
  <si>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</si>
  <si>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</si>
  <si>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</si>
  <si>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</si>
  <si>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</si>
  <si>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</si>
  <si>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</si>
  <si>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</si>
  <si>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</si>
  <si>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</si>
  <si>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</si>
  <si>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</si>
  <si>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</si>
  <si>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</si>
  <si>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</si>
  <si>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</si>
  <si>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</si>
  <si>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</si>
  <si>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</si>
  <si>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</si>
  <si>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</si>
  <si>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</si>
  <si>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</si>
  <si>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</si>
  <si>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</si>
  <si>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</si>
  <si>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</si>
  <si>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</si>
  <si>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</si>
  <si>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</si>
  <si>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</si>
  <si>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</si>
  <si>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</si>
  <si>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</si>
  <si>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</si>
  <si>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</si>
  <si>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</si>
  <si>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</si>
  <si>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</si>
  <si>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</si>
  <si>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</si>
  <si>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</si>
  <si>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</si>
  <si>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</si>
  <si>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</si>
  <si>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</si>
  <si>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</si>
  <si>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</si>
  <si>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</si>
  <si>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</si>
  <si>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</si>
  <si>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</si>
  <si>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</si>
  <si>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</si>
  <si>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</si>
  <si>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</si>
  <si>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</si>
  <si>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</si>
  <si>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</si>
  <si>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</si>
  <si>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</si>
  <si>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</si>
  <si>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</si>
  <si>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</si>
  <si>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</si>
  <si>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</si>
  <si>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</si>
  <si>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</si>
  <si>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</si>
  <si>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</si>
  <si>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</si>
  <si>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</si>
  <si>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</si>
  <si>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</si>
  <si>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</si>
  <si>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</si>
  <si>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</si>
  <si>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</si>
  <si>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</si>
  <si>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</si>
  <si>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</si>
  <si>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</si>
  <si>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</si>
  <si>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</si>
  <si>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</si>
  <si>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</si>
  <si>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</si>
  <si>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</si>
  <si>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</si>
  <si>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</si>
  <si>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</si>
  <si>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</si>
  <si>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</si>
  <si>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</si>
  <si>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</si>
  <si>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</si>
  <si>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</si>
  <si>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</si>
  <si>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</si>
  <si>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</si>
  <si>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</si>
  <si>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</si>
  <si>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</si>
  <si>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</si>
  <si>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</si>
  <si>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</si>
  <si>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</si>
  <si>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</si>
  <si>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</si>
  <si>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</si>
  <si>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</si>
  <si>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</si>
  <si>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</si>
  <si>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</si>
  <si>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</si>
  <si>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</si>
  <si>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</si>
  <si>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</si>
  <si>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</si>
  <si>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</si>
  <si>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</si>
  <si>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</si>
  <si>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</si>
  <si>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</si>
  <si>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</si>
  <si>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</si>
  <si>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</si>
  <si>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</si>
  <si>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</si>
  <si>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</si>
  <si>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</si>
  <si>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</si>
  <si>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</si>
  <si>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</si>
  <si>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</si>
  <si>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</si>
  <si>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</si>
  <si>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</si>
  <si>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</si>
  <si>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</si>
  <si>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</si>
  <si>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</si>
  <si>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</si>
  <si>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</si>
  <si>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</si>
  <si>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</si>
  <si>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</si>
  <si>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</si>
  <si>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</si>
  <si>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</si>
  <si>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</si>
  <si>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</si>
  <si>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</si>
  <si>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</si>
  <si>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</si>
  <si>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</si>
  <si>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</si>
  <si>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</si>
  <si>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</si>
  <si>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</si>
  <si>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</si>
  <si>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</si>
  <si>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</si>
  <si>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</si>
  <si>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</si>
  <si>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</si>
  <si>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</si>
  <si>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</si>
  <si>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</si>
  <si>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</si>
  <si>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</si>
  <si>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</si>
  <si>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</si>
  <si>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</si>
  <si>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</si>
  <si>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</si>
  <si>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</si>
  <si>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</si>
  <si>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</si>
  <si>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</si>
  <si>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</si>
  <si>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</si>
  <si>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</si>
  <si>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</si>
  <si>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</si>
  <si>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</si>
  <si>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Utility Name                           Renfrew Hydro Inc.</t>
  </si>
  <si>
    <t>Reporting period              Q4, 2001 and Year 2002</t>
  </si>
  <si>
    <t>Y</t>
  </si>
  <si>
    <t>N</t>
  </si>
  <si>
    <t>December 31st</t>
  </si>
  <si>
    <t>Utility Name: RENFREW HYDRO INC.</t>
  </si>
  <si>
    <t>Reporting period: 4th Quarter - 2001</t>
  </si>
  <si>
    <t>Reporting period: YEAR 2002</t>
  </si>
  <si>
    <t>Utility Name: Renfrew Hydro Inc.</t>
  </si>
  <si>
    <t>Class</t>
  </si>
  <si>
    <t>rate</t>
  </si>
  <si>
    <t>end</t>
  </si>
  <si>
    <t>cca</t>
  </si>
  <si>
    <t>start jan1/00</t>
  </si>
  <si>
    <t>half-year</t>
  </si>
  <si>
    <t>end/start 01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</si>
</sst>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0.0000%"/>
    <numFmt numFmtId="174" formatCode="#,##0.0000_);\(#,##0.0000\)"/>
    <numFmt numFmtId="175" formatCode="#,##0.0_);\(#,##0.0\)"/>
    <numFmt numFmtId="176" formatCode="0.00000%"/>
    <numFmt numFmtId="177" formatCode="&quot;$&quot;#,##0"/>
    <numFmt numFmtId="178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173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3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4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3" fontId="0" fillId="33" borderId="0" xfId="0" applyNumberFormat="1" applyFill="1" applyAlignment="1">
      <alignment vertical="top"/>
    </xf>
    <xf numFmtId="176" fontId="0" fillId="33" borderId="0" xfId="0" applyNumberFormat="1" applyFill="1" applyAlignment="1">
      <alignment vertical="top"/>
    </xf>
    <xf numFmtId="176" fontId="0" fillId="33" borderId="0" xfId="0" applyNumberFormat="1" applyFill="1" applyBorder="1" applyAlignment="1">
      <alignment horizontal="right" vertical="top"/>
    </xf>
    <xf numFmtId="173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0" fontId="0" fillId="37" borderId="0" xfId="0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1">
      <selection activeCell="F102" sqref="F102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443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453</v>
      </c>
      <c r="C4" s="10"/>
      <c r="D4" s="50" t="s">
        <v>381</v>
      </c>
      <c r="E4" s="10"/>
      <c r="G4" s="10"/>
      <c r="H4" s="10"/>
    </row>
    <row r="5" spans="1:8" ht="13.5" thickBot="1">
      <c r="A5" t="s">
        <v>454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382</v>
      </c>
      <c r="B7" s="3"/>
      <c r="C7" s="45"/>
      <c r="D7" s="3"/>
      <c r="E7" s="3"/>
      <c r="F7" s="3"/>
      <c r="G7" s="3"/>
      <c r="H7" s="3"/>
    </row>
    <row r="8" spans="1:8" ht="12.75">
      <c r="A8" s="3" t="s">
        <v>383</v>
      </c>
      <c r="B8" s="3"/>
      <c r="C8" s="117"/>
      <c r="D8" s="45"/>
      <c r="E8" s="3"/>
      <c r="F8" s="3"/>
      <c r="G8" s="3"/>
      <c r="H8" s="3"/>
    </row>
    <row r="9" spans="1:8" ht="12.75">
      <c r="A9" s="3" t="s">
        <v>384</v>
      </c>
      <c r="C9" s="45"/>
      <c r="D9" s="45"/>
      <c r="E9" s="3"/>
      <c r="F9" s="3"/>
      <c r="G9" s="3"/>
      <c r="H9" s="3"/>
    </row>
    <row r="10" spans="1:8" ht="12.75">
      <c r="A10" s="3" t="s">
        <v>385</v>
      </c>
      <c r="C10" s="45" t="s">
        <v>386</v>
      </c>
      <c r="D10" s="45" t="s">
        <v>455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387</v>
      </c>
      <c r="C12" s="45"/>
      <c r="D12" s="45"/>
      <c r="E12" s="3"/>
      <c r="F12" s="3"/>
      <c r="G12" s="3"/>
    </row>
    <row r="13" spans="1:4" ht="12.75">
      <c r="A13" s="3" t="s">
        <v>388</v>
      </c>
      <c r="C13" s="10" t="s">
        <v>386</v>
      </c>
      <c r="D13" s="10" t="s">
        <v>456</v>
      </c>
    </row>
    <row r="14" spans="1:4" ht="12.75">
      <c r="A14" s="3"/>
      <c r="C14" s="10"/>
      <c r="D14" s="10"/>
    </row>
    <row r="15" spans="1:4" ht="12.75">
      <c r="A15" s="4" t="s">
        <v>389</v>
      </c>
      <c r="C15" s="10" t="s">
        <v>390</v>
      </c>
      <c r="D15" s="10" t="s">
        <v>457</v>
      </c>
    </row>
    <row r="16" spans="1:3" ht="12.75">
      <c r="A16" s="3"/>
      <c r="C16" s="10"/>
    </row>
    <row r="17" spans="1:3" ht="12.75">
      <c r="A17" s="118" t="s">
        <v>391</v>
      </c>
      <c r="C17" s="10"/>
    </row>
    <row r="18" spans="1:3" ht="12.75">
      <c r="A18" s="119" t="s">
        <v>392</v>
      </c>
      <c r="C18" s="10"/>
    </row>
    <row r="19" spans="1:3" ht="12.75">
      <c r="A19" s="119" t="s">
        <v>393</v>
      </c>
      <c r="C19" s="120"/>
    </row>
    <row r="20" ht="12.75">
      <c r="A20" s="121" t="s">
        <v>394</v>
      </c>
    </row>
    <row r="21" ht="12.75">
      <c r="A21" s="115"/>
    </row>
    <row r="22" spans="1:8" ht="12.75">
      <c r="A22" t="s">
        <v>395</v>
      </c>
      <c r="D22" s="5">
        <v>4958519.93</v>
      </c>
      <c r="H22" s="5"/>
    </row>
    <row r="24" spans="1:8" ht="12.75">
      <c r="A24" t="s">
        <v>396</v>
      </c>
      <c r="D24" s="122">
        <v>0.5</v>
      </c>
      <c r="H24" s="122"/>
    </row>
    <row r="25" ht="12.75">
      <c r="H25" s="114"/>
    </row>
    <row r="26" spans="1:10" ht="12.75">
      <c r="A26" t="s">
        <v>397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398</v>
      </c>
      <c r="D28" s="122">
        <v>0.0988</v>
      </c>
      <c r="H28" s="126"/>
    </row>
    <row r="29" ht="12.75">
      <c r="H29" s="114"/>
    </row>
    <row r="30" spans="1:8" ht="12.75">
      <c r="A30" t="s">
        <v>399</v>
      </c>
      <c r="D30" s="122">
        <v>0.0725</v>
      </c>
      <c r="H30" s="126"/>
    </row>
    <row r="31" ht="12.75">
      <c r="H31" s="114"/>
    </row>
    <row r="32" spans="1:8" ht="12.75">
      <c r="A32" t="s">
        <v>400</v>
      </c>
      <c r="D32" s="124">
        <f>D22*((D24*D28)+(D26*D30))</f>
        <v>424697.2320045</v>
      </c>
      <c r="H32" s="125"/>
    </row>
    <row r="33" spans="4:8" ht="12.75">
      <c r="D33" s="67"/>
      <c r="H33" s="125"/>
    </row>
    <row r="34" spans="1:11" ht="12.75">
      <c r="A34" t="s">
        <v>401</v>
      </c>
      <c r="D34" s="67">
        <v>213033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402</v>
      </c>
      <c r="D36" s="124">
        <f>D32-D34</f>
        <v>211664.2320045</v>
      </c>
      <c r="H36" s="125"/>
      <c r="J36" s="5"/>
      <c r="K36" s="5"/>
    </row>
    <row r="37" spans="1:11" ht="12.75">
      <c r="A37" t="s">
        <v>403</v>
      </c>
      <c r="D37" s="125"/>
      <c r="H37" s="125"/>
      <c r="J37" s="5"/>
      <c r="K37" s="5"/>
    </row>
    <row r="38" spans="1:11" ht="12.75">
      <c r="A38" t="s">
        <v>404</v>
      </c>
      <c r="D38" s="125"/>
      <c r="H38" s="125"/>
      <c r="J38" s="5"/>
      <c r="K38" s="5"/>
    </row>
    <row r="39" spans="1:11" ht="12.75">
      <c r="A39" t="s">
        <v>405</v>
      </c>
      <c r="D39" s="125">
        <v>70554.74</v>
      </c>
      <c r="F39" s="67"/>
      <c r="H39" s="125"/>
      <c r="J39" s="5"/>
      <c r="K39" s="5"/>
    </row>
    <row r="40" spans="1:11" ht="12.75">
      <c r="A40" t="s">
        <v>406</v>
      </c>
      <c r="D40" s="125">
        <v>70555</v>
      </c>
      <c r="F40" s="67"/>
      <c r="H40" s="125"/>
      <c r="J40" s="5"/>
      <c r="K40" s="5"/>
    </row>
    <row r="41" spans="1:11" ht="12.75">
      <c r="A41" t="s">
        <v>407</v>
      </c>
      <c r="D41" s="125">
        <v>70555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408</v>
      </c>
      <c r="B43" s="5"/>
      <c r="C43" s="5"/>
      <c r="D43" s="89">
        <f>D22*D24</f>
        <v>2479259.965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409</v>
      </c>
      <c r="B45" s="5"/>
      <c r="C45" s="5"/>
      <c r="D45" s="89">
        <f>D43*D28</f>
        <v>244950.88454199999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410</v>
      </c>
      <c r="B47" s="5"/>
      <c r="C47" s="5"/>
      <c r="D47" s="89">
        <f>D22*D26</f>
        <v>2479259.965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411</v>
      </c>
      <c r="B49" s="5"/>
      <c r="C49" s="5"/>
      <c r="D49" s="89">
        <f>D47*D30</f>
        <v>179746.34746249998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412</v>
      </c>
      <c r="B51" s="5"/>
      <c r="C51" s="5"/>
      <c r="D51" s="112">
        <f>((D34+D39)/D32)*D49</f>
        <v>120023.99970811441</v>
      </c>
      <c r="F51" s="5"/>
      <c r="H51" s="111"/>
      <c r="J51" s="5"/>
      <c r="K51" s="5"/>
    </row>
    <row r="52" spans="1:11" ht="12.75">
      <c r="A52" t="s">
        <v>413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414</v>
      </c>
      <c r="B53" s="5"/>
      <c r="C53" s="5"/>
      <c r="D53" s="112">
        <f>((D34+D39+D40)/D32)*D49</f>
        <v>149885.28108581435</v>
      </c>
      <c r="F53" s="5"/>
      <c r="H53" s="111"/>
      <c r="J53" s="5"/>
      <c r="K53" s="5"/>
    </row>
    <row r="54" spans="1:11" ht="12.75">
      <c r="A54" t="s">
        <v>415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416</v>
      </c>
      <c r="B55" s="5"/>
      <c r="C55" s="5"/>
      <c r="D55" s="112">
        <f>D49</f>
        <v>179746.34746249998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zoomScalePageLayoutView="0" workbookViewId="0" topLeftCell="A1">
      <pane xSplit="2" ySplit="5" topLeftCell="C7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9" sqref="G89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444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458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436</v>
      </c>
      <c r="L7" s="35"/>
    </row>
    <row r="8" spans="1:12" ht="12.75">
      <c r="A8" t="s">
        <v>459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442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437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438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439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143</v>
      </c>
      <c r="E15" s="92">
        <f>+G15-C15</f>
        <v>70897</v>
      </c>
      <c r="F15" s="10"/>
      <c r="G15" s="70">
        <v>70897</v>
      </c>
      <c r="H15" s="35" t="s">
        <v>144</v>
      </c>
      <c r="I15" s="92">
        <f>+K15-G15</f>
        <v>-70897</v>
      </c>
      <c r="K15" s="100">
        <f>' TAXREC2002'!E26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146</v>
      </c>
      <c r="E20" s="92">
        <f aca="true" t="shared" si="0" ref="E20:E28">+G20-C20</f>
        <v>81466</v>
      </c>
      <c r="F20" s="5"/>
      <c r="G20" s="70">
        <v>81466</v>
      </c>
      <c r="H20" s="39" t="s">
        <v>147</v>
      </c>
      <c r="I20" s="92">
        <f aca="true" t="shared" si="1" ref="I20:I28">+K20-G20</f>
        <v>-81466</v>
      </c>
      <c r="J20" s="5"/>
      <c r="K20" s="100">
        <f>' TAXREC2002'!E29</f>
        <v>0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0</v>
      </c>
      <c r="J21" s="5"/>
      <c r="K21" s="100">
        <f>' TAXREC2002'!E30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0</v>
      </c>
      <c r="J22" s="5"/>
      <c r="K22" s="100">
        <f>' TAXREC2002'!E31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' TAXREC2002'!E32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/>
      <c r="D24" s="30" t="s">
        <v>159</v>
      </c>
      <c r="E24" s="92">
        <f t="shared" si="0"/>
        <v>0</v>
      </c>
      <c r="F24" s="5"/>
      <c r="G24" s="70"/>
      <c r="H24" s="39" t="s">
        <v>160</v>
      </c>
      <c r="I24" s="92">
        <f t="shared" si="1"/>
        <v>0</v>
      </c>
      <c r="J24" s="5"/>
      <c r="K24" s="100">
        <f>' TAXREC2002'!E33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' TAXREC2002'!E34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' TAXREC2002'!E35</f>
        <v>0</v>
      </c>
      <c r="L27" s="35" t="s">
        <v>164</v>
      </c>
    </row>
    <row r="28" spans="1:12" ht="12.75">
      <c r="A28" t="s">
        <v>424</v>
      </c>
      <c r="B28" s="10">
        <v>7</v>
      </c>
      <c r="C28" s="64"/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0</v>
      </c>
      <c r="J28" s="5"/>
      <c r="K28" s="100">
        <f>' TAXREC2002'!E84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/>
      <c r="D30" s="30" t="s">
        <v>165</v>
      </c>
      <c r="E30" s="92">
        <f aca="true" t="shared" si="2" ref="E30:E38">+G30-C30</f>
        <v>-28260.757500000003</v>
      </c>
      <c r="F30" s="5"/>
      <c r="G30" s="70">
        <f>-CCA!E8</f>
        <v>-28260.757500000003</v>
      </c>
      <c r="H30" s="39" t="s">
        <v>166</v>
      </c>
      <c r="I30" s="92">
        <f aca="true" t="shared" si="3" ref="I30:I38">+K30-G30</f>
        <v>28260.757500000003</v>
      </c>
      <c r="J30" s="5"/>
      <c r="K30" s="100">
        <f>' TAXREC2002'!E89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' TAXREC2002'!E90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' TAXREC2002'!E91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/>
      <c r="D33" s="30" t="s">
        <v>175</v>
      </c>
      <c r="E33" s="92">
        <f t="shared" si="2"/>
        <v>0</v>
      </c>
      <c r="F33" s="5"/>
      <c r="G33" s="70"/>
      <c r="H33" s="39" t="s">
        <v>176</v>
      </c>
      <c r="I33" s="92">
        <f t="shared" si="3"/>
        <v>0</v>
      </c>
      <c r="J33" s="5"/>
      <c r="K33" s="100">
        <f>' TAXREC2002'!E92</f>
        <v>0</v>
      </c>
      <c r="L33" s="35" t="s">
        <v>177</v>
      </c>
    </row>
    <row r="34" spans="1:12" ht="12.75">
      <c r="A34" s="110" t="s">
        <v>435</v>
      </c>
      <c r="B34" s="51">
        <v>12</v>
      </c>
      <c r="C34" s="64"/>
      <c r="D34" s="30" t="s">
        <v>178</v>
      </c>
      <c r="E34" s="92">
        <f t="shared" si="2"/>
        <v>-30006</v>
      </c>
      <c r="F34" s="5"/>
      <c r="G34" s="70">
        <v>-30006</v>
      </c>
      <c r="H34" s="39" t="s">
        <v>179</v>
      </c>
      <c r="I34" s="92">
        <f t="shared" si="3"/>
        <v>30006</v>
      </c>
      <c r="J34" s="5"/>
      <c r="K34" s="100">
        <f>' TAXREC2002'!E93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' TAXREC2002'!E94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' TAXREC2002'!E95</f>
        <v>0</v>
      </c>
      <c r="L37" s="35" t="s">
        <v>183</v>
      </c>
    </row>
    <row r="38" spans="1:12" ht="12.75">
      <c r="A38" t="s">
        <v>423</v>
      </c>
      <c r="B38" s="10">
        <v>13</v>
      </c>
      <c r="C38" s="64"/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0</v>
      </c>
      <c r="J38" s="5"/>
      <c r="K38" s="100">
        <f>' TAXREC2002'!E133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0</v>
      </c>
      <c r="D40" s="42"/>
      <c r="E40" s="93">
        <f>SUM(E15:E39)</f>
        <v>94096.2425</v>
      </c>
      <c r="F40" s="7"/>
      <c r="G40" s="96">
        <f>SUM(G15:G39)</f>
        <v>94096.2425</v>
      </c>
      <c r="H40" s="43"/>
      <c r="I40" s="93">
        <f>SUM(I15:I39)</f>
        <v>-94096.2425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0.3412</v>
      </c>
      <c r="D44" s="30" t="s">
        <v>184</v>
      </c>
      <c r="E44" s="95">
        <f>+G44-C44</f>
        <v>0</v>
      </c>
      <c r="F44" s="5"/>
      <c r="G44" s="72">
        <v>0.3412</v>
      </c>
      <c r="H44" s="39" t="s">
        <v>185</v>
      </c>
      <c r="I44" s="95">
        <f>+K44-G44</f>
        <v>0.044999999999999984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0</v>
      </c>
      <c r="D47" s="42"/>
      <c r="E47" s="96">
        <f>+G47-C47</f>
        <v>32105.637940999997</v>
      </c>
      <c r="F47" s="7"/>
      <c r="G47" s="96">
        <f>G40*G44</f>
        <v>32105.637940999997</v>
      </c>
      <c r="H47" s="43"/>
      <c r="I47" s="98">
        <f>K47-G47</f>
        <v>-32105.637940999997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0</v>
      </c>
      <c r="D51" s="32"/>
      <c r="E51" s="97">
        <f>+E47-E49</f>
        <v>32105.637940999997</v>
      </c>
      <c r="F51" s="6"/>
      <c r="G51" s="97">
        <f>+G47-G49</f>
        <v>32105.637940999997</v>
      </c>
      <c r="H51" s="40"/>
      <c r="I51" s="97">
        <f>+I47-I49</f>
        <v>-32105.637940999997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190</v>
      </c>
      <c r="E59" s="92">
        <f>+G59-C59</f>
        <v>4958520</v>
      </c>
      <c r="F59" s="5"/>
      <c r="G59" s="70">
        <v>4958520</v>
      </c>
      <c r="H59" s="39" t="s">
        <v>191</v>
      </c>
      <c r="I59" s="92">
        <f>+K59-G59</f>
        <v>-4958520</v>
      </c>
      <c r="J59" s="5"/>
      <c r="K59" s="100">
        <f>' TAXREC2002'!E228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/>
      <c r="D60" s="30" t="s">
        <v>193</v>
      </c>
      <c r="E60" s="92">
        <f>+G60-C60</f>
        <v>-5000000</v>
      </c>
      <c r="F60" s="5"/>
      <c r="G60" s="70">
        <v>-5000000</v>
      </c>
      <c r="H60" s="39" t="s">
        <v>194</v>
      </c>
      <c r="I60" s="92">
        <f>+K60-G60</f>
        <v>5000000</v>
      </c>
      <c r="J60" s="5"/>
      <c r="K60" s="100">
        <f>' TAXREC2002'!E230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0</v>
      </c>
      <c r="D61" s="42"/>
      <c r="E61" s="98">
        <f>SUM(E59:E60)</f>
        <v>-41480</v>
      </c>
      <c r="F61" s="7"/>
      <c r="G61" s="96">
        <v>0</v>
      </c>
      <c r="H61" s="43"/>
      <c r="I61" s="98">
        <f>SUM(I59:I60)</f>
        <v>41480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0</v>
      </c>
      <c r="F63" s="5"/>
      <c r="G63" s="72">
        <v>0.003</v>
      </c>
      <c r="H63" s="39" t="s">
        <v>197</v>
      </c>
      <c r="I63" s="95">
        <f>+K63-G63</f>
        <v>0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0</v>
      </c>
      <c r="D65" s="62"/>
      <c r="E65" s="96">
        <f>+G65-C65</f>
        <v>0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199</v>
      </c>
      <c r="E68" s="92">
        <f>+G68-C68</f>
        <v>4958520</v>
      </c>
      <c r="F68" s="8"/>
      <c r="G68" s="70">
        <v>4958520</v>
      </c>
      <c r="H68" s="39" t="s">
        <v>200</v>
      </c>
      <c r="I68" s="92">
        <f>+K68-G68</f>
        <v>-4958520</v>
      </c>
      <c r="J68" s="8"/>
      <c r="K68" s="100">
        <f>' TAXREC2002'!E299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/>
      <c r="D69" s="30" t="s">
        <v>202</v>
      </c>
      <c r="E69" s="92">
        <f>+G69-C69</f>
        <v>-10000000</v>
      </c>
      <c r="F69" s="8"/>
      <c r="G69" s="70">
        <v>-10000000</v>
      </c>
      <c r="H69" s="39" t="s">
        <v>203</v>
      </c>
      <c r="I69" s="92">
        <f>+K69-G69</f>
        <v>10000000</v>
      </c>
      <c r="J69" s="8"/>
      <c r="K69" s="100">
        <f>' TAXREC2002'!E301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0</v>
      </c>
      <c r="D70" s="42"/>
      <c r="E70" s="98">
        <f>SUM(E68:E69)</f>
        <v>-5041480</v>
      </c>
      <c r="F70" s="7"/>
      <c r="G70" s="96">
        <v>0</v>
      </c>
      <c r="H70" s="43"/>
      <c r="I70" s="98">
        <f>SUM(I68:I69)</f>
        <v>5041480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0</v>
      </c>
      <c r="F72" s="8"/>
      <c r="G72" s="101">
        <v>0.00225</v>
      </c>
      <c r="H72" s="39" t="s">
        <v>206</v>
      </c>
      <c r="I72" s="95">
        <f>+K72-G72</f>
        <v>0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208</v>
      </c>
      <c r="E75" s="92">
        <f>+G75-C75</f>
        <v>-1053.877916</v>
      </c>
      <c r="F75" s="8"/>
      <c r="G75" s="100">
        <f>(G40*0.0112)*-1</f>
        <v>-1053.877916</v>
      </c>
      <c r="H75" s="39" t="s">
        <v>209</v>
      </c>
      <c r="I75" s="92">
        <f>+K75-G75</f>
        <v>1053.877916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0</v>
      </c>
      <c r="D77" s="31"/>
      <c r="E77" s="96">
        <f>SUM(E74:E76)</f>
        <v>-1053.877916</v>
      </c>
      <c r="F77" s="7"/>
      <c r="G77" s="96">
        <v>0</v>
      </c>
      <c r="H77" s="21"/>
      <c r="I77" s="98">
        <f>SUM(I74:I76)</f>
        <v>1053.877916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C51/(1-C44)</f>
        <v>0</v>
      </c>
      <c r="D82" s="30" t="s">
        <v>211</v>
      </c>
      <c r="E82" s="92">
        <f>+G82-C82</f>
        <v>48733.51235731632</v>
      </c>
      <c r="F82" s="5"/>
      <c r="G82" s="100">
        <f>G51/(1-G44)</f>
        <v>48733.51235731632</v>
      </c>
      <c r="H82" s="39" t="s">
        <v>212</v>
      </c>
      <c r="I82" s="92">
        <f>+K82-G82</f>
        <v>-48733.51235731632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0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215</v>
      </c>
      <c r="E84" s="92">
        <f>+G84-C84</f>
        <v>0</v>
      </c>
      <c r="F84" s="5"/>
      <c r="G84" s="100">
        <f>G65</f>
        <v>0</v>
      </c>
      <c r="H84" s="39" t="s">
        <v>216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0</v>
      </c>
      <c r="D87" s="41"/>
      <c r="E87" s="99">
        <f>SUM(E82:E85)</f>
        <v>48733.51235731632</v>
      </c>
      <c r="F87" s="6"/>
      <c r="G87" s="99">
        <f>SUM(G82:G86)</f>
        <v>48733.51235731632</v>
      </c>
      <c r="H87" s="6"/>
      <c r="I87" s="99">
        <f>SUM(I82:I85)</f>
        <v>-48733.51235731632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445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429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429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429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429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429</v>
      </c>
      <c r="K102" s="67"/>
    </row>
    <row r="103" spans="1:11" ht="12.75">
      <c r="A103" t="s">
        <v>422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429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429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429</v>
      </c>
      <c r="K107" s="67"/>
    </row>
    <row r="108" spans="1:11" ht="12.75">
      <c r="A108" s="110" t="s">
        <v>446</v>
      </c>
      <c r="B108" s="10">
        <v>12</v>
      </c>
      <c r="C108" s="67"/>
      <c r="E108" s="67"/>
      <c r="G108" s="67"/>
      <c r="I108" s="124">
        <f>I135</f>
        <v>0</v>
      </c>
      <c r="J108" s="120" t="s">
        <v>431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429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429</v>
      </c>
      <c r="K110" s="67"/>
    </row>
    <row r="111" spans="1:11" ht="12.75">
      <c r="A111" t="s">
        <v>421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429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430</v>
      </c>
      <c r="B114" s="10"/>
      <c r="C114" s="67"/>
      <c r="E114" s="67"/>
      <c r="G114" s="67"/>
      <c r="I114" s="149">
        <f>SUM(I98:I102)+SUM(I105:I110)+I112</f>
        <v>0</v>
      </c>
      <c r="J114" s="120" t="s">
        <v>429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427</v>
      </c>
      <c r="I119" s="125"/>
    </row>
    <row r="120" spans="1:9" ht="12.75">
      <c r="A120" s="17"/>
      <c r="I120" s="125"/>
    </row>
    <row r="121" spans="1:9" ht="12.75">
      <c r="A121" s="110" t="s">
        <v>447</v>
      </c>
      <c r="B121" s="10"/>
      <c r="C121" s="67"/>
      <c r="D121" s="67"/>
      <c r="E121" s="67"/>
      <c r="F121" s="67"/>
      <c r="G121" s="67"/>
      <c r="H121" s="67"/>
      <c r="I121" s="148">
        <f>REGINFO!D49*-1</f>
        <v>-179746.34746249998</v>
      </c>
    </row>
    <row r="122" spans="1:9" ht="12.75">
      <c r="A122" s="110" t="s">
        <v>448</v>
      </c>
      <c r="B122" s="10"/>
      <c r="C122" s="67"/>
      <c r="D122" s="67"/>
      <c r="E122" s="67"/>
      <c r="F122" s="67"/>
      <c r="G122" s="67"/>
      <c r="H122" s="67"/>
      <c r="I122" s="148">
        <f>G34*-1</f>
        <v>30006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425</v>
      </c>
      <c r="B124" s="10"/>
      <c r="C124" s="67"/>
      <c r="D124" s="67"/>
      <c r="E124" s="67"/>
      <c r="F124" s="67"/>
      <c r="G124" s="67"/>
      <c r="H124" s="67"/>
      <c r="I124" s="150">
        <f>SUM(I121:I123)</f>
        <v>-149740.34746249998</v>
      </c>
    </row>
    <row r="125" spans="1:9" ht="12.75">
      <c r="A125" s="110" t="s">
        <v>426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432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433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449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450</v>
      </c>
      <c r="B131" s="10"/>
      <c r="C131" s="67"/>
      <c r="D131" s="67"/>
      <c r="E131" s="67"/>
      <c r="F131" s="67"/>
      <c r="G131" s="67"/>
      <c r="H131" s="67"/>
      <c r="I131" s="148">
        <f>REGINFO!D49</f>
        <v>179746.34746249998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428</v>
      </c>
      <c r="B133" s="10"/>
      <c r="C133" s="67"/>
      <c r="D133" s="67"/>
      <c r="E133" s="67"/>
      <c r="F133" s="67"/>
      <c r="G133" s="67"/>
      <c r="H133" s="67"/>
      <c r="I133" s="150">
        <f>SUM(I130:I132)</f>
        <v>179746.34746249998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451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434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452</v>
      </c>
      <c r="B137" s="10"/>
      <c r="C137" s="67"/>
      <c r="D137" s="67"/>
      <c r="E137" s="67"/>
      <c r="F137" s="67"/>
      <c r="G137" s="67"/>
      <c r="H137" s="67"/>
      <c r="I137" s="151">
        <f>+I124+I133</f>
        <v>30006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headerFooter alignWithMargins="0">
    <oddFooter>&amp;L&amp;D&amp;RCorrected</oddFooter>
  </headerFooter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L14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9" sqref="C89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444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458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436</v>
      </c>
      <c r="L7" s="35"/>
    </row>
    <row r="8" spans="1:12" ht="12.75">
      <c r="A8" t="s">
        <v>460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442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437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438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439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v>354143</v>
      </c>
      <c r="D15" s="28" t="s">
        <v>143</v>
      </c>
      <c r="E15" s="92">
        <f>+G15-C15</f>
        <v>-354143</v>
      </c>
      <c r="F15" s="10"/>
      <c r="G15" s="70"/>
      <c r="H15" s="35" t="s">
        <v>144</v>
      </c>
      <c r="I15" s="92">
        <f>+K15-G15</f>
        <v>0</v>
      </c>
      <c r="K15" s="100">
        <f>' TAXREC2002'!E26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325863</v>
      </c>
      <c r="D20" s="30" t="s">
        <v>146</v>
      </c>
      <c r="E20" s="92">
        <f>+G20-C20</f>
        <v>-325863</v>
      </c>
      <c r="F20" s="5"/>
      <c r="G20" s="70"/>
      <c r="H20" s="39" t="s">
        <v>147</v>
      </c>
      <c r="I20" s="92">
        <f>+K20-G20</f>
        <v>0</v>
      </c>
      <c r="J20" s="5"/>
      <c r="K20" s="100">
        <f>' TAXREC2002'!E29</f>
        <v>0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>+G21-C21</f>
        <v>0</v>
      </c>
      <c r="F21" s="5"/>
      <c r="G21" s="70"/>
      <c r="H21" s="39" t="s">
        <v>150</v>
      </c>
      <c r="I21" s="92">
        <f>+K21-G21</f>
        <v>0</v>
      </c>
      <c r="J21" s="5"/>
      <c r="K21" s="100">
        <f>' TAXREC2002'!E30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>+G22-C22</f>
        <v>0</v>
      </c>
      <c r="F22" s="5"/>
      <c r="G22" s="70"/>
      <c r="H22" s="39" t="s">
        <v>153</v>
      </c>
      <c r="I22" s="92">
        <f>+K22-G22</f>
        <v>0</v>
      </c>
      <c r="J22" s="5"/>
      <c r="K22" s="100">
        <f>' TAXREC2002'!E31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>+G23-C23</f>
        <v>0</v>
      </c>
      <c r="F23" s="5"/>
      <c r="G23" s="70"/>
      <c r="H23" s="39" t="s">
        <v>156</v>
      </c>
      <c r="I23" s="92">
        <f>+K23-G23</f>
        <v>0</v>
      </c>
      <c r="J23" s="5"/>
      <c r="K23" s="100">
        <f>' TAXREC2002'!E32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>
        <v>16200</v>
      </c>
      <c r="D24" s="30" t="s">
        <v>159</v>
      </c>
      <c r="E24" s="92">
        <f>+G24-C24</f>
        <v>-16200</v>
      </c>
      <c r="F24" s="5"/>
      <c r="G24" s="70"/>
      <c r="H24" s="39" t="s">
        <v>160</v>
      </c>
      <c r="I24" s="92">
        <f>+K24-G24</f>
        <v>0</v>
      </c>
      <c r="J24" s="5"/>
      <c r="K24" s="100">
        <f>' TAXREC2002'!E33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>+G26-C26</f>
        <v>0</v>
      </c>
      <c r="F26" s="5"/>
      <c r="G26" s="70"/>
      <c r="H26" s="39" t="s">
        <v>163</v>
      </c>
      <c r="I26" s="92">
        <f>+K26-G26</f>
        <v>0</v>
      </c>
      <c r="J26" s="5"/>
      <c r="K26" s="100">
        <f>' TAXREC2002'!E34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>+G27-C27</f>
        <v>0</v>
      </c>
      <c r="F27" s="5"/>
      <c r="G27" s="70"/>
      <c r="H27" s="39" t="s">
        <v>163</v>
      </c>
      <c r="I27" s="92">
        <f>+K27-G27</f>
        <v>0</v>
      </c>
      <c r="J27" s="5"/>
      <c r="K27" s="100">
        <f>' TAXREC2002'!E35</f>
        <v>0</v>
      </c>
      <c r="L27" s="35" t="s">
        <v>164</v>
      </c>
    </row>
    <row r="28" spans="1:12" ht="12.75">
      <c r="A28" t="s">
        <v>424</v>
      </c>
      <c r="B28" s="10">
        <v>7</v>
      </c>
      <c r="C28" s="64"/>
      <c r="D28" s="30" t="s">
        <v>162</v>
      </c>
      <c r="E28" s="92">
        <f>+G28-C28</f>
        <v>0</v>
      </c>
      <c r="F28" s="5"/>
      <c r="G28" s="70"/>
      <c r="H28" s="39" t="s">
        <v>163</v>
      </c>
      <c r="I28" s="92">
        <f>+K28-G28</f>
        <v>0</v>
      </c>
      <c r="J28" s="5"/>
      <c r="K28" s="100">
        <f>' TAXREC2002'!E84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7">
        <f>-CCA!H7</f>
        <v>-211710.3078</v>
      </c>
      <c r="D30" s="30" t="s">
        <v>165</v>
      </c>
      <c r="E30" s="92">
        <f>+G30-C30</f>
        <v>211710.3078</v>
      </c>
      <c r="F30" s="5"/>
      <c r="G30" s="70"/>
      <c r="H30" s="39" t="s">
        <v>166</v>
      </c>
      <c r="I30" s="92">
        <f>+K30-G30</f>
        <v>0</v>
      </c>
      <c r="J30" s="5"/>
      <c r="K30" s="100">
        <f>' TAXREC2002'!E89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>+G31-C31</f>
        <v>0</v>
      </c>
      <c r="F31" s="5"/>
      <c r="G31" s="70"/>
      <c r="H31" s="39" t="s">
        <v>169</v>
      </c>
      <c r="I31" s="92">
        <f>+K31-G31</f>
        <v>0</v>
      </c>
      <c r="J31" s="5"/>
      <c r="K31" s="100">
        <f>' TAXREC2002'!E90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>+G32-C32</f>
        <v>0</v>
      </c>
      <c r="F32" s="5"/>
      <c r="G32" s="70"/>
      <c r="H32" s="39" t="s">
        <v>173</v>
      </c>
      <c r="I32" s="92">
        <f>+K32-G32</f>
        <v>0</v>
      </c>
      <c r="J32" s="5"/>
      <c r="K32" s="100">
        <f>' TAXREC2002'!E91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>
        <v>-4860</v>
      </c>
      <c r="D33" s="30" t="s">
        <v>175</v>
      </c>
      <c r="E33" s="92">
        <f>+G33-C33</f>
        <v>4860</v>
      </c>
      <c r="F33" s="5"/>
      <c r="G33" s="70"/>
      <c r="H33" s="39" t="s">
        <v>176</v>
      </c>
      <c r="I33" s="92">
        <f>+K33-G33</f>
        <v>0</v>
      </c>
      <c r="J33" s="5"/>
      <c r="K33" s="100">
        <f>' TAXREC2002'!E92</f>
        <v>0</v>
      </c>
      <c r="L33" s="35" t="s">
        <v>177</v>
      </c>
    </row>
    <row r="34" spans="1:12" ht="12.75">
      <c r="A34" s="110" t="s">
        <v>435</v>
      </c>
      <c r="B34" s="51">
        <v>12</v>
      </c>
      <c r="C34" s="64">
        <v>-149885</v>
      </c>
      <c r="D34" s="30" t="s">
        <v>178</v>
      </c>
      <c r="E34" s="92">
        <f>+G34-C34</f>
        <v>149885</v>
      </c>
      <c r="F34" s="5"/>
      <c r="G34" s="70"/>
      <c r="H34" s="39" t="s">
        <v>179</v>
      </c>
      <c r="I34" s="92">
        <f>+K34-G34</f>
        <v>0</v>
      </c>
      <c r="J34" s="5"/>
      <c r="K34" s="100">
        <f>' TAXREC2002'!E93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>+G36-C36</f>
        <v>0</v>
      </c>
      <c r="F36" s="5"/>
      <c r="G36" s="70"/>
      <c r="H36" s="39" t="s">
        <v>182</v>
      </c>
      <c r="I36" s="92">
        <f>+K36-G36</f>
        <v>0</v>
      </c>
      <c r="J36" s="5"/>
      <c r="K36" s="100">
        <f>' TAXREC2002'!E94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>+G37-C37</f>
        <v>0</v>
      </c>
      <c r="F37" s="5"/>
      <c r="G37" s="70"/>
      <c r="H37" s="39" t="s">
        <v>182</v>
      </c>
      <c r="I37" s="92">
        <f>+K37-G37</f>
        <v>0</v>
      </c>
      <c r="J37" s="5"/>
      <c r="K37" s="100">
        <f>' TAXREC2002'!E95</f>
        <v>0</v>
      </c>
      <c r="L37" s="35" t="s">
        <v>183</v>
      </c>
    </row>
    <row r="38" spans="1:12" ht="12.75">
      <c r="A38" t="s">
        <v>423</v>
      </c>
      <c r="B38" s="10">
        <v>13</v>
      </c>
      <c r="C38" s="64"/>
      <c r="D38" s="30" t="s">
        <v>181</v>
      </c>
      <c r="E38" s="92">
        <f>+G38-C38</f>
        <v>0</v>
      </c>
      <c r="F38" s="5"/>
      <c r="G38" s="70"/>
      <c r="H38" s="39" t="s">
        <v>182</v>
      </c>
      <c r="I38" s="92">
        <f>+K38-G38</f>
        <v>0</v>
      </c>
      <c r="J38" s="5"/>
      <c r="K38" s="100">
        <f>' TAXREC2002'!E133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329750.6922</v>
      </c>
      <c r="D40" s="42"/>
      <c r="E40" s="93">
        <f>SUM(E15:E39)</f>
        <v>-329750.6922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0.3412</v>
      </c>
      <c r="D44" s="30" t="s">
        <v>184</v>
      </c>
      <c r="E44" s="95">
        <f>+G44-C44</f>
        <v>0</v>
      </c>
      <c r="F44" s="5"/>
      <c r="G44" s="72">
        <v>0.3412</v>
      </c>
      <c r="H44" s="39" t="s">
        <v>185</v>
      </c>
      <c r="I44" s="95">
        <f>+K44-G44</f>
        <v>0.044999999999999984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112510.93617864</v>
      </c>
      <c r="D47" s="42"/>
      <c r="E47" s="96">
        <f>+G47-C47</f>
        <v>-112510.93617864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112510.93617864</v>
      </c>
      <c r="D51" s="32"/>
      <c r="E51" s="97">
        <f>+E47-E49</f>
        <v>-112510.93617864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v>4958520</v>
      </c>
      <c r="D59" s="30" t="s">
        <v>190</v>
      </c>
      <c r="E59" s="92">
        <f>+G59-C59</f>
        <v>-4958520</v>
      </c>
      <c r="F59" s="5"/>
      <c r="G59" s="70"/>
      <c r="H59" s="39" t="s">
        <v>191</v>
      </c>
      <c r="I59" s="92">
        <f>+K59-G59</f>
        <v>0</v>
      </c>
      <c r="J59" s="5"/>
      <c r="K59" s="100">
        <f>' TAXREC2002'!E228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>
        <v>-5000000</v>
      </c>
      <c r="D60" s="30" t="s">
        <v>193</v>
      </c>
      <c r="E60" s="92">
        <f>+G60-C60</f>
        <v>5000000</v>
      </c>
      <c r="F60" s="5"/>
      <c r="G60" s="70"/>
      <c r="H60" s="39" t="s">
        <v>194</v>
      </c>
      <c r="I60" s="92">
        <f>+K60-G60</f>
        <v>0</v>
      </c>
      <c r="J60" s="5"/>
      <c r="K60" s="100">
        <f>' TAXREC2002'!E230</f>
        <v>0</v>
      </c>
      <c r="L60" s="35" t="s">
        <v>195</v>
      </c>
    </row>
    <row r="61" spans="1:12" ht="12.75">
      <c r="A61" s="4" t="s">
        <v>121</v>
      </c>
      <c r="B61" s="51"/>
      <c r="C61" s="93">
        <v>0</v>
      </c>
      <c r="D61" s="42"/>
      <c r="E61" s="98">
        <f>SUM(E59:E60)</f>
        <v>41480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0</v>
      </c>
      <c r="F63" s="5"/>
      <c r="G63" s="72">
        <v>0.003</v>
      </c>
      <c r="H63" s="39" t="s">
        <v>197</v>
      </c>
      <c r="I63" s="95">
        <f>+K63-G63</f>
        <v>0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0</v>
      </c>
      <c r="D65" s="62"/>
      <c r="E65" s="96">
        <f>+G65-C65</f>
        <v>0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v>4958520</v>
      </c>
      <c r="D68" s="30" t="s">
        <v>199</v>
      </c>
      <c r="E68" s="92">
        <f>+G68-C68</f>
        <v>-4958520</v>
      </c>
      <c r="F68" s="8"/>
      <c r="G68" s="70"/>
      <c r="H68" s="39" t="s">
        <v>200</v>
      </c>
      <c r="I68" s="92">
        <f>+K68-G68</f>
        <v>0</v>
      </c>
      <c r="J68" s="8"/>
      <c r="K68" s="100">
        <f>' TAXREC2002'!E299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>
        <v>-10000000</v>
      </c>
      <c r="D69" s="30" t="s">
        <v>202</v>
      </c>
      <c r="E69" s="92">
        <f>+G69-C69</f>
        <v>10000000</v>
      </c>
      <c r="F69" s="8"/>
      <c r="G69" s="70"/>
      <c r="H69" s="39" t="s">
        <v>203</v>
      </c>
      <c r="I69" s="92">
        <f>+K69-G69</f>
        <v>0</v>
      </c>
      <c r="J69" s="8"/>
      <c r="K69" s="100">
        <f>' TAXREC2002'!E301</f>
        <v>0</v>
      </c>
      <c r="L69" s="35" t="s">
        <v>204</v>
      </c>
    </row>
    <row r="70" spans="1:12" ht="12.75">
      <c r="A70" s="4" t="s">
        <v>121</v>
      </c>
      <c r="B70" s="51"/>
      <c r="C70" s="93">
        <v>0</v>
      </c>
      <c r="D70" s="42"/>
      <c r="E70" s="98">
        <f>SUM(E68:E69)</f>
        <v>5041480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0</v>
      </c>
      <c r="F72" s="8"/>
      <c r="G72" s="101">
        <v>0.00225</v>
      </c>
      <c r="H72" s="39" t="s">
        <v>206</v>
      </c>
      <c r="I72" s="95">
        <f>+K72-G72</f>
        <v>0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v>0</v>
      </c>
      <c r="D75" s="30" t="s">
        <v>208</v>
      </c>
      <c r="E75" s="92">
        <f>+G75-C75</f>
        <v>0</v>
      </c>
      <c r="F75" s="8"/>
      <c r="G75" s="100">
        <f>(G40*0.0112)*-1</f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0</v>
      </c>
      <c r="D77" s="31"/>
      <c r="E77" s="96">
        <f>SUM(E74:E76)</f>
        <v>0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C51/(1-C44)</f>
        <v>170781.62747213113</v>
      </c>
      <c r="D82" s="30" t="s">
        <v>211</v>
      </c>
      <c r="E82" s="92">
        <f>+G82-C82</f>
        <v>-170781.62747213113</v>
      </c>
      <c r="F82" s="5"/>
      <c r="G82" s="100">
        <f>G51/(1-G44)</f>
        <v>0</v>
      </c>
      <c r="H82" s="39" t="s">
        <v>212</v>
      </c>
      <c r="I82" s="92">
        <f>+K82-G82</f>
        <v>0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0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215</v>
      </c>
      <c r="E84" s="92">
        <f>+G84-C84</f>
        <v>0</v>
      </c>
      <c r="F84" s="5"/>
      <c r="G84" s="100">
        <f>G65</f>
        <v>0</v>
      </c>
      <c r="H84" s="39" t="s">
        <v>216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170781.62747213113</v>
      </c>
      <c r="D87" s="41"/>
      <c r="E87" s="99">
        <f>SUM(E82:E85)</f>
        <v>-170781.62747213113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445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429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429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429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429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429</v>
      </c>
      <c r="K102" s="67"/>
    </row>
    <row r="103" spans="1:11" ht="12.75">
      <c r="A103" t="s">
        <v>422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429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429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429</v>
      </c>
      <c r="K107" s="67"/>
    </row>
    <row r="108" spans="1:11" ht="12.75">
      <c r="A108" s="110" t="s">
        <v>446</v>
      </c>
      <c r="B108" s="10">
        <v>12</v>
      </c>
      <c r="C108" s="67"/>
      <c r="E108" s="67"/>
      <c r="G108" s="67"/>
      <c r="I108" s="124">
        <f>I135</f>
        <v>0</v>
      </c>
      <c r="J108" s="120" t="s">
        <v>431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429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429</v>
      </c>
      <c r="K110" s="67"/>
    </row>
    <row r="111" spans="1:11" ht="12.75">
      <c r="A111" t="s">
        <v>421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429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430</v>
      </c>
      <c r="B114" s="10"/>
      <c r="C114" s="67"/>
      <c r="E114" s="67"/>
      <c r="G114" s="67"/>
      <c r="I114" s="149">
        <f>SUM(I98:I102)+SUM(I105:I110)+I112</f>
        <v>0</v>
      </c>
      <c r="J114" s="120" t="s">
        <v>429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427</v>
      </c>
      <c r="I119" s="125"/>
    </row>
    <row r="120" spans="1:9" ht="12.75">
      <c r="A120" s="17"/>
      <c r="I120" s="125"/>
    </row>
    <row r="121" spans="1:9" ht="12.75">
      <c r="A121" s="110" t="s">
        <v>447</v>
      </c>
      <c r="B121" s="10"/>
      <c r="C121" s="67"/>
      <c r="D121" s="67"/>
      <c r="E121" s="67"/>
      <c r="F121" s="67"/>
      <c r="G121" s="67"/>
      <c r="H121" s="67"/>
      <c r="I121" s="148">
        <f>REGINFO!D49*-1</f>
        <v>-179746.34746249998</v>
      </c>
    </row>
    <row r="122" spans="1:9" ht="12.75">
      <c r="A122" s="110" t="s">
        <v>448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425</v>
      </c>
      <c r="B124" s="10"/>
      <c r="C124" s="67"/>
      <c r="D124" s="67"/>
      <c r="E124" s="67"/>
      <c r="F124" s="67"/>
      <c r="G124" s="67"/>
      <c r="H124" s="67"/>
      <c r="I124" s="150">
        <f>SUM(I121:I123)</f>
        <v>-179746.34746249998</v>
      </c>
    </row>
    <row r="125" spans="1:9" ht="12.75">
      <c r="A125" s="110" t="s">
        <v>426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432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433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449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450</v>
      </c>
      <c r="B131" s="10"/>
      <c r="C131" s="67"/>
      <c r="D131" s="67"/>
      <c r="E131" s="67"/>
      <c r="F131" s="67"/>
      <c r="G131" s="67"/>
      <c r="H131" s="67"/>
      <c r="I131" s="148">
        <f>REGINFO!D49</f>
        <v>179746.34746249998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428</v>
      </c>
      <c r="B133" s="10"/>
      <c r="C133" s="67"/>
      <c r="D133" s="67"/>
      <c r="E133" s="67"/>
      <c r="F133" s="67"/>
      <c r="G133" s="67"/>
      <c r="H133" s="67"/>
      <c r="I133" s="150">
        <f>SUM(I130:I132)</f>
        <v>179746.34746249998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451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434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452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headerFooter alignWithMargins="0">
    <oddFooter>&amp;L&amp;D&amp;RCorrected(2)</oddFooter>
  </headerFooter>
  <rowBreaks count="2" manualBreakCount="2">
    <brk id="54" max="11" man="1"/>
    <brk id="9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B1">
      <selection activeCell="E5" sqref="E5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444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440</v>
      </c>
      <c r="B10" s="45"/>
      <c r="C10" s="82"/>
      <c r="D10" s="82"/>
      <c r="E10" s="83"/>
      <c r="F10" s="10"/>
    </row>
    <row r="11" spans="1:6" ht="12.75">
      <c r="A11" s="3" t="s">
        <v>441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aca="true" t="shared" si="0" ref="E18:E24">+C18+D18</f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418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 aca="true" t="shared" si="2" ref="E38:E60"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t="shared" si="2"/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aca="true" t="shared" si="3" ref="E63:E83">+C63+D63</f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3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3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3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3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3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3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3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3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3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3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3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3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3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3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3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3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3"/>
        <v>0</v>
      </c>
      <c r="F80" s="10" t="s">
        <v>164</v>
      </c>
    </row>
    <row r="81" spans="3:6" ht="12.75">
      <c r="C81" s="66"/>
      <c r="D81" s="66"/>
      <c r="E81" s="129">
        <f t="shared" si="3"/>
        <v>0</v>
      </c>
      <c r="F81" s="10"/>
    </row>
    <row r="82" spans="1:6" ht="12.75">
      <c r="A82" s="12" t="s">
        <v>419</v>
      </c>
      <c r="C82" s="67"/>
      <c r="D82" s="67"/>
      <c r="E82" s="129">
        <f t="shared" si="3"/>
        <v>0</v>
      </c>
      <c r="F82" s="10" t="s">
        <v>164</v>
      </c>
    </row>
    <row r="83" spans="1:6" ht="12.75">
      <c r="A83" s="12"/>
      <c r="C83" s="67"/>
      <c r="D83" s="67"/>
      <c r="E83" s="129">
        <f t="shared" si="3"/>
        <v>0</v>
      </c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4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4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4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4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4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4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4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5" ref="E98:E116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5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5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5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5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5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5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5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5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5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5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5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5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5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5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5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5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5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5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aca="true" t="shared" si="6" ref="E119:E132">+C119+D119</f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6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6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6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6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6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6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6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6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6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6"/>
        <v>0</v>
      </c>
      <c r="F129" s="10" t="s">
        <v>183</v>
      </c>
    </row>
    <row r="130" spans="1:6" ht="12.75">
      <c r="A130" s="12" t="s">
        <v>420</v>
      </c>
      <c r="B130" s="10"/>
      <c r="C130" s="67"/>
      <c r="D130" s="67"/>
      <c r="E130" s="129">
        <f t="shared" si="6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6"/>
        <v>0</v>
      </c>
      <c r="F131" s="10"/>
    </row>
    <row r="132" spans="1:6" ht="12.75">
      <c r="A132" s="12"/>
      <c r="B132" s="10"/>
      <c r="C132" s="67"/>
      <c r="D132" s="67"/>
      <c r="E132" s="129">
        <f t="shared" si="6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417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7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7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7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7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7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7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7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7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7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7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7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7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7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7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7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7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8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8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8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8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8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8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8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8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9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9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9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9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9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9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9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 aca="true" t="shared" si="10" ref="E201:E210"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t="shared" si="10"/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10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10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10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10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10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10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10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10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11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11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11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11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11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11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11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11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11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11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11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11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11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11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2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2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2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2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2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2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2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3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3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3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3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3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3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3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3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3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J18" sqref="J18"/>
    </sheetView>
  </sheetViews>
  <sheetFormatPr defaultColWidth="9.140625" defaultRowHeight="12.75"/>
  <cols>
    <col min="2" max="2" width="11.28125" style="0" bestFit="1" customWidth="1"/>
    <col min="6" max="6" width="10.8515625" style="0" bestFit="1" customWidth="1"/>
  </cols>
  <sheetData>
    <row r="1" spans="1:9" ht="12.75">
      <c r="A1" t="s">
        <v>462</v>
      </c>
      <c r="B1" t="s">
        <v>466</v>
      </c>
      <c r="C1" t="s">
        <v>467</v>
      </c>
      <c r="D1" t="s">
        <v>463</v>
      </c>
      <c r="E1" t="s">
        <v>465</v>
      </c>
      <c r="F1" t="s">
        <v>468</v>
      </c>
      <c r="G1" t="s">
        <v>463</v>
      </c>
      <c r="H1" t="s">
        <v>465</v>
      </c>
      <c r="I1" t="s">
        <v>464</v>
      </c>
    </row>
    <row r="2" spans="1:9" ht="12.75">
      <c r="A2">
        <v>1</v>
      </c>
      <c r="B2">
        <v>3673134</v>
      </c>
      <c r="C2">
        <f>+B2/2</f>
        <v>1836567</v>
      </c>
      <c r="D2">
        <v>4</v>
      </c>
      <c r="E2">
        <f>+C2*(D2/100)</f>
        <v>73462.68000000001</v>
      </c>
      <c r="F2">
        <f>+B2-E2</f>
        <v>3599671.32</v>
      </c>
      <c r="G2">
        <v>4</v>
      </c>
      <c r="H2">
        <f>+F2*(G2/100)</f>
        <v>143986.8528</v>
      </c>
      <c r="I2">
        <f>+F2-H2</f>
        <v>3455684.4672</v>
      </c>
    </row>
    <row r="3" spans="1:9" ht="12.75">
      <c r="A3">
        <v>8</v>
      </c>
      <c r="B3">
        <v>2578</v>
      </c>
      <c r="C3">
        <f>+B3/2</f>
        <v>1289</v>
      </c>
      <c r="D3">
        <v>20</v>
      </c>
      <c r="E3">
        <f>+C3*(D3/100)</f>
        <v>257.8</v>
      </c>
      <c r="F3">
        <f>+B3-E3</f>
        <v>2320.2</v>
      </c>
      <c r="G3">
        <v>20</v>
      </c>
      <c r="H3">
        <f>+F3*(G3/100)</f>
        <v>464.03999999999996</v>
      </c>
      <c r="I3">
        <f>+E3-H3</f>
        <v>-206.23999999999995</v>
      </c>
    </row>
    <row r="4" spans="1:9" ht="12.75">
      <c r="A4">
        <v>10</v>
      </c>
      <c r="B4">
        <v>59754</v>
      </c>
      <c r="C4">
        <f>+B4/2</f>
        <v>29877</v>
      </c>
      <c r="D4">
        <v>30</v>
      </c>
      <c r="E4">
        <f>+C4*(D4/100)</f>
        <v>8963.1</v>
      </c>
      <c r="F4">
        <f>+B4-E4</f>
        <v>50790.9</v>
      </c>
      <c r="G4">
        <v>30</v>
      </c>
      <c r="H4">
        <f>+F4*(G4/100)</f>
        <v>15237.27</v>
      </c>
      <c r="I4">
        <f>+F4-H4</f>
        <v>35553.630000000005</v>
      </c>
    </row>
    <row r="5" spans="1:9" ht="12.75">
      <c r="A5">
        <v>10</v>
      </c>
      <c r="B5">
        <v>174991</v>
      </c>
      <c r="C5">
        <f>+B5/2</f>
        <v>87495.5</v>
      </c>
      <c r="D5">
        <v>30</v>
      </c>
      <c r="E5">
        <f>+C5*(D5/100)</f>
        <v>26248.649999999998</v>
      </c>
      <c r="F5">
        <f>+B5-E5</f>
        <v>148742.35</v>
      </c>
      <c r="G5">
        <v>30</v>
      </c>
      <c r="H5">
        <f>+F5*(G5/100)</f>
        <v>44622.705</v>
      </c>
      <c r="I5">
        <f>+F5-H5</f>
        <v>104119.645</v>
      </c>
    </row>
    <row r="6" spans="1:9" ht="12.75">
      <c r="A6">
        <v>8</v>
      </c>
      <c r="B6">
        <v>41108</v>
      </c>
      <c r="C6">
        <f>+B6/2</f>
        <v>20554</v>
      </c>
      <c r="D6">
        <v>20</v>
      </c>
      <c r="E6">
        <f>+C6*(D6/100)</f>
        <v>4110.8</v>
      </c>
      <c r="F6">
        <f>+B6-E6</f>
        <v>36997.2</v>
      </c>
      <c r="G6">
        <v>20</v>
      </c>
      <c r="H6">
        <f>+F6*(G6/100)</f>
        <v>7399.44</v>
      </c>
      <c r="I6">
        <f>+F6-H6</f>
        <v>29597.76</v>
      </c>
    </row>
    <row r="7" spans="2:9" ht="12.75">
      <c r="B7">
        <f>SUM(B2:B6)</f>
        <v>3951565</v>
      </c>
      <c r="E7">
        <f>SUM(E2:E6)</f>
        <v>113043.03000000001</v>
      </c>
      <c r="F7">
        <f>SUM(F2:F6)</f>
        <v>3838521.97</v>
      </c>
      <c r="H7" s="157">
        <f>SUM(H2:H6)</f>
        <v>211710.3078</v>
      </c>
      <c r="I7">
        <f>SUM(I2:I6)</f>
        <v>3624749.2621999993</v>
      </c>
    </row>
    <row r="8" ht="12.75">
      <c r="E8" s="157">
        <f>+E7/4</f>
        <v>28260.757500000003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B49">
      <selection activeCell="A9" sqref="A9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444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461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440</v>
      </c>
      <c r="B10" s="45"/>
      <c r="C10" s="82"/>
      <c r="D10" s="82"/>
      <c r="E10" s="83"/>
      <c r="F10" s="10"/>
    </row>
    <row r="11" spans="1:6" ht="12.75">
      <c r="A11" s="3" t="s">
        <v>441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418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419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420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417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Martin Benum</cp:lastModifiedBy>
  <cp:lastPrinted>2002-04-22T20:24:39Z</cp:lastPrinted>
  <dcterms:created xsi:type="dcterms:W3CDTF">2001-11-07T16:15:53Z</dcterms:created>
  <dcterms:modified xsi:type="dcterms:W3CDTF">2011-12-12T19:11:37Z</dcterms:modified>
  <cp:category/>
  <cp:version/>
  <cp:contentType/>
  <cp:contentStatus/>
</cp:coreProperties>
</file>