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0" windowWidth="15360" windowHeight="8805" tabRatio="656" activeTab="1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0b. 2004 Rate Schedule" sheetId="11" state="hidden" r:id="rId11"/>
    <sheet name="10a. 2004 Rate Schedule " sheetId="12" r:id="rId12"/>
    <sheet name="10b. 2004 Rate Schedule  Round" sheetId="13" r:id="rId13"/>
    <sheet name="11.Bill Impact (no commod. in.)" sheetId="14" r:id="rId14"/>
    <sheet name="12. Bill Impact (commod. inc.) " sheetId="15" r:id="rId15"/>
    <sheet name="Sch of Distribution Charges" sheetId="16" state="hidden" r:id="rId16"/>
    <sheet name="Sheet1" sheetId="17" r:id="rId17"/>
  </sheets>
  <definedNames>
    <definedName name="_xlnm.Print_Area" localSheetId="2">'3. 2002 Data &amp; add 4 RSVAs'!$A$1:$H$177</definedName>
  </definedNames>
  <calcPr fullCalcOnLoad="1"/>
</workbook>
</file>

<file path=xl/sharedStrings.xml><?xml version="1.0" encoding="utf-8"?>
<sst xmlns="http://schemas.openxmlformats.org/spreadsheetml/2006/main" count="2974" uniqueCount="424">
  <si>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</si>
  <si>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</si>
  <si>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</si>
  <si>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</si>
  <si>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</si>
  <si>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</si>
  <si>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</si>
  <si>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</si>
  <si>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</si>
  <si>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GENERAL SERVICE &lt; 50 KW</t>
  </si>
  <si>
    <t>DISTRIBUTION KW RATE</t>
  </si>
  <si>
    <t>MONTHLY SERVICE CHARGE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</si>
  <si>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</si>
  <si>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</si>
  <si>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</si>
  <si>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</si>
  <si>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</si>
  <si>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</si>
  <si>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</si>
  <si>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</si>
  <si>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</si>
  <si>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</si>
  <si>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</si>
  <si>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</si>
  <si>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</si>
  <si>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</si>
  <si>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</si>
  <si>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</si>
  <si>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</si>
  <si>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</si>
  <si>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</si>
  <si>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</si>
  <si>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</si>
  <si>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</si>
  <si>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</si>
  <si>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</si>
  <si>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</si>
  <si>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</si>
  <si>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</si>
  <si>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</si>
  <si>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</si>
  <si>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</si>
  <si>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</si>
  <si>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</si>
  <si>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</si>
  <si>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</si>
  <si>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</si>
  <si>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</si>
  <si>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</si>
  <si>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</si>
  <si>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</si>
  <si>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</si>
  <si>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</si>
  <si>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</si>
  <si>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</si>
  <si>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</si>
  <si>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</si>
  <si>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</si>
  <si>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</si>
  <si>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</si>
  <si>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</si>
  <si>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</si>
  <si>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</si>
  <si>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</si>
  <si>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</si>
  <si>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</si>
  <si>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</si>
  <si>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</si>
  <si>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</si>
  <si>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</si>
  <si>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</si>
  <si>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</si>
  <si>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</si>
  <si>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</si>
  <si>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</si>
  <si>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</si>
  <si>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</si>
  <si>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</si>
  <si>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</si>
  <si>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</si>
  <si>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</si>
  <si>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</si>
  <si>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</si>
  <si>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</si>
  <si>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</si>
  <si>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</si>
  <si>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</si>
  <si>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</si>
  <si>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</si>
  <si>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</si>
  <si>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</si>
  <si>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</si>
  <si>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</si>
  <si>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</si>
  <si>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</si>
  <si>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</si>
  <si>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</si>
  <si>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</si>
  <si>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</si>
  <si>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</si>
  <si>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</si>
  <si>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</si>
  <si>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</si>
  <si>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</si>
  <si>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</si>
  <si>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</si>
  <si>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</si>
  <si>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</si>
  <si>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</si>
  <si>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(per kW)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</si>
  <si>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</si>
  <si>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</si>
  <si>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</si>
  <si>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</si>
  <si>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</si>
  <si>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</si>
  <si>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</si>
  <si>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</si>
  <si>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</si>
  <si>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</si>
  <si>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</si>
  <si>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</si>
  <si>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</si>
  <si>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</si>
  <si>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</si>
  <si>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</si>
  <si>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</si>
  <si>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</si>
  <si>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</si>
  <si>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</si>
  <si>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</si>
  <si>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</si>
  <si>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</si>
  <si>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</si>
  <si>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</si>
  <si>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</si>
  <si>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</si>
  <si>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</si>
  <si>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</si>
  <si>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</si>
  <si>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</si>
  <si>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</si>
  <si>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</si>
  <si>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</si>
  <si>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</si>
  <si>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</si>
  <si>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</si>
  <si>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</si>
  <si>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</si>
  <si>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</si>
  <si>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</si>
  <si>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</si>
  <si>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</si>
  <si>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</si>
  <si>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</si>
  <si>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</si>
  <si>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</si>
  <si>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</si>
  <si>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</si>
  <si>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</si>
  <si>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</si>
  <si>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</si>
  <si>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</si>
  <si>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</si>
  <si>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</si>
  <si>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</si>
  <si>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</si>
  <si>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</si>
  <si>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</si>
  <si>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</si>
  <si>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</si>
  <si>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</si>
  <si>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</si>
  <si>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</si>
  <si>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</si>
  <si>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</si>
  <si>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</si>
  <si>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</si>
  <si>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</si>
  <si>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</si>
  <si>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</si>
  <si>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</si>
  <si>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</si>
  <si>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</si>
  <si>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</si>
  <si>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</si>
  <si>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</si>
  <si>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</si>
  <si>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</si>
  <si>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</si>
  <si>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</si>
  <si>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</si>
  <si>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</si>
  <si>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</si>
  <si>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</si>
  <si>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</si>
  <si>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</si>
  <si>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</si>
  <si>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</si>
  <si>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</si>
  <si>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</si>
  <si>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</si>
  <si>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</si>
  <si>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</si>
  <si>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</si>
  <si>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</si>
  <si>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</si>
  <si>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</si>
  <si>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</si>
  <si>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</si>
  <si>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</si>
  <si>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</si>
  <si>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</si>
  <si>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</si>
  <si>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</si>
  <si>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</si>
  <si>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</si>
  <si>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</si>
  <si>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</si>
  <si>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</si>
  <si>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</si>
  <si>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</si>
  <si>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</si>
  <si>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</si>
  <si>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</si>
  <si>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</si>
  <si>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</si>
  <si>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</si>
  <si>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</si>
  <si>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</si>
  <si>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</si>
  <si>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</si>
  <si>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</si>
  <si>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</si>
  <si>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</si>
  <si>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</si>
  <si>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</si>
  <si>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</si>
  <si>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</si>
  <si>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</si>
  <si>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</si>
  <si>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</si>
  <si>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</si>
  <si>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</si>
  <si>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</si>
  <si>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</si>
  <si>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</si>
  <si>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</si>
  <si>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</si>
  <si>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</si>
  <si>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</si>
  <si>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</si>
  <si>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</si>
  <si>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</si>
  <si>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</si>
  <si>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</si>
  <si>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</si>
  <si>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</si>
  <si>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</si>
  <si>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</si>
  <si>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</si>
  <si>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</si>
  <si>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</si>
  <si>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</si>
  <si>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</si>
  <si>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</si>
  <si>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</si>
  <si>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</si>
  <si>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</si>
  <si>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</si>
  <si>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</si>
  <si>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</si>
  <si>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</si>
  <si>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</si>
  <si>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</si>
  <si>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</si>
  <si>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</si>
  <si>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</si>
  <si>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</si>
  <si>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</si>
  <si>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</si>
  <si>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</si>
  <si>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</si>
  <si>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</si>
  <si>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</si>
  <si>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</si>
  <si>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</si>
  <si>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</si>
  <si>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</si>
  <si>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</si>
  <si>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</si>
  <si>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</si>
  <si>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</si>
  <si>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</si>
  <si>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</si>
  <si>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Revenue from Calculated Monthly Service Charge (Sheet 8)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</si>
  <si>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</si>
  <si>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</si>
  <si>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</si>
  <si>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</si>
  <si>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</si>
  <si>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</si>
  <si>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</si>
  <si>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</si>
  <si>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</si>
  <si>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</si>
  <si>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</si>
  <si>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</si>
  <si>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</si>
  <si>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</si>
  <si>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</si>
  <si>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</si>
  <si>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</si>
  <si>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</si>
  <si>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SMALL COMMERCIAL</t>
  </si>
  <si>
    <t>GENERAL SERVICE &gt; 50 KW  To 499 KW</t>
  </si>
  <si>
    <t>GENERAL SERVICE &gt; 500 KW To 4999 KW</t>
  </si>
  <si>
    <t>New Account Setup - Comm/Industrial</t>
  </si>
  <si>
    <t>Transformer Allowance</t>
  </si>
  <si>
    <t>Proposed</t>
  </si>
  <si>
    <t>S/B</t>
  </si>
  <si>
    <t>1 month Mar/04</t>
  </si>
  <si>
    <t>12 mos.</t>
  </si>
  <si>
    <t>PASTED</t>
  </si>
  <si>
    <t>Units</t>
  </si>
  <si>
    <t>Current Rev.</t>
  </si>
  <si>
    <t>Proposed Revenue</t>
  </si>
  <si>
    <t>@old rates</t>
  </si>
  <si>
    <t>Adjustment</t>
  </si>
  <si>
    <t>Net Adj. by CC</t>
  </si>
  <si>
    <t>2001 PILs</t>
  </si>
  <si>
    <t>2002 PILs</t>
  </si>
  <si>
    <t>Current</t>
  </si>
  <si>
    <t>Revenue</t>
  </si>
  <si>
    <t>PILs allowed</t>
  </si>
  <si>
    <t>3/1/2002 Rt Incr. 10 months?</t>
  </si>
  <si>
    <t>PILs difference</t>
  </si>
  <si>
    <t>From 3/1/02 sub.</t>
  </si>
  <si>
    <t>2001 Rev.</t>
  </si>
  <si>
    <t>Grossedup incr</t>
  </si>
  <si>
    <t>Before G/up</t>
  </si>
  <si>
    <t>2002 revenue before PILs</t>
  </si>
  <si>
    <t>MARR  &amp; PBR</t>
  </si>
  <si>
    <t>25% of Reg. Assets</t>
  </si>
  <si>
    <t>LPC</t>
  </si>
  <si>
    <t>PILs 2001</t>
  </si>
  <si>
    <t>PILs 2002</t>
  </si>
  <si>
    <t>2002 Revenue 3/1/02 sub.</t>
  </si>
  <si>
    <t>2004 Rt. Adjustment</t>
  </si>
  <si>
    <t>Customer Charge</t>
  </si>
  <si>
    <t>Distribution Charge</t>
  </si>
  <si>
    <t>Total Charges</t>
  </si>
  <si>
    <t>12 Months</t>
  </si>
  <si>
    <t>Revenue Before Change</t>
  </si>
  <si>
    <t>Add:  25% Regulatory Asset</t>
  </si>
  <si>
    <t>Reconciled Change</t>
  </si>
  <si>
    <t>Revenue Calculation</t>
  </si>
  <si>
    <t>Diff</t>
  </si>
  <si>
    <t>% Change Difference</t>
  </si>
  <si>
    <t>Base Rate</t>
  </si>
  <si>
    <t>Sheet 2</t>
  </si>
  <si>
    <t>Sheet 3</t>
  </si>
  <si>
    <t>Sheet 5</t>
  </si>
  <si>
    <t>Sheet 7</t>
  </si>
  <si>
    <t>Sheet 9</t>
  </si>
  <si>
    <t>Total</t>
  </si>
  <si>
    <t>New Rate</t>
  </si>
  <si>
    <t>Variance</t>
  </si>
  <si>
    <t>2002 PIL</t>
  </si>
  <si>
    <t>Adj Cust Chg</t>
  </si>
  <si>
    <t>11/12</t>
  </si>
  <si>
    <t>Per Bob</t>
  </si>
  <si>
    <t>RA 2001 PIL</t>
  </si>
  <si>
    <t>RA 2002 PIL Difference</t>
  </si>
  <si>
    <t>Per RA</t>
  </si>
  <si>
    <t>9/12 RA PIL</t>
  </si>
  <si>
    <t>Less: 2001 PIL BC</t>
  </si>
  <si>
    <t>Less : Change 2002 PIL BC</t>
  </si>
  <si>
    <t>RATE ADJUSTMENT PER MODEL</t>
  </si>
  <si>
    <t>EXTENDED VALUE</t>
  </si>
  <si>
    <t>Less 2001 PILs</t>
  </si>
  <si>
    <t>Less 2002 PILs</t>
  </si>
  <si>
    <t xml:space="preserve">Base Rate Before PILS </t>
  </si>
  <si>
    <t>Rounding Difference</t>
  </si>
  <si>
    <t>RSVA Recovery</t>
  </si>
  <si>
    <t>Interim Adjustment</t>
  </si>
  <si>
    <t>Adj Customer Charge</t>
  </si>
  <si>
    <t>March 2004 Rates</t>
  </si>
  <si>
    <t>11/12 Split</t>
  </si>
  <si>
    <t>Regulatory Asset Recovery</t>
  </si>
  <si>
    <t>Apr/04 to Mar/05</t>
  </si>
  <si>
    <t>Enersource Hydro Mississauga</t>
  </si>
  <si>
    <t>Schedule of Distribution  Charges</t>
  </si>
  <si>
    <t>Ditribution Charge</t>
  </si>
  <si>
    <t>Current Revenue</t>
  </si>
  <si>
    <t>Schedule of Revenue Comparison</t>
  </si>
  <si>
    <t>TOTAL</t>
  </si>
  <si>
    <t>Per Cust</t>
  </si>
  <si>
    <t>Per Bill</t>
  </si>
  <si>
    <t>Ralph Amar</t>
  </si>
  <si>
    <t>ramar@enersource.com</t>
  </si>
  <si>
    <t>(905) 566-2727 ext. 259</t>
  </si>
  <si>
    <t>ED-2003-0017</t>
  </si>
  <si>
    <t>March 1, 2004 until February 28, 2005</t>
  </si>
  <si>
    <t>RP-2004-0069</t>
  </si>
  <si>
    <t>EB-2004-0055</t>
  </si>
  <si>
    <t>Proposed Rounded</t>
  </si>
  <si>
    <t>Current Rounded</t>
  </si>
  <si>
    <t>X</t>
  </si>
  <si>
    <t>Schedule of Rounded Rates for Revenue Comparison</t>
  </si>
  <si>
    <t>Enersource Hydro Mississauga Inc.</t>
  </si>
  <si>
    <t>Meter tests (Dispute involvement charge)</t>
  </si>
  <si>
    <t>Pulling post-dated cheques</t>
  </si>
  <si>
    <t>Disconnect/Reconnect Services - Customer Request</t>
  </si>
  <si>
    <t>During regular hours</t>
  </si>
  <si>
    <t>After regular hours</t>
  </si>
  <si>
    <t>Standby Power Charge</t>
  </si>
  <si>
    <t>Transformer losses</t>
  </si>
  <si>
    <t>Primary Metering Adjustments</t>
  </si>
  <si>
    <t>Total Loss Factors</t>
  </si>
  <si>
    <t>Secondary Metered Customers</t>
  </si>
  <si>
    <t>Customers less than 5,000 kW</t>
  </si>
  <si>
    <t>Customers greater than 5,000 kW</t>
  </si>
  <si>
    <t>Model 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</si>
</sst>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#,##0.000_);\(#,##0.000\)"/>
    <numFmt numFmtId="170" formatCode="0.000"/>
    <numFmt numFmtId="171" formatCode="&quot;$&quot;#,##0.0000_);\(&quot;$&quot;#,##0.0000\)"/>
    <numFmt numFmtId="172" formatCode="&quot;$&quot;#,##0.0000"/>
    <numFmt numFmtId="173" formatCode="&quot;$&quot;#,##0.00"/>
    <numFmt numFmtId="174" formatCode="&quot;$&quot;#,##0.00000"/>
    <numFmt numFmtId="175" formatCode="&quot;$&quot;#,##0.000000"/>
    <numFmt numFmtId="176" formatCode="_(* #,##0_);_(* \(#,##0\);_(* &quot;-&quot;??_);_(@_)"/>
    <numFmt numFmtId="177" formatCode="&quot;$&quot;#,##0.00000_);\(&quot;$&quot;#,##0.00000\)"/>
    <numFmt numFmtId="178" formatCode="&quot;$&quot;#,##0.000000_);\(&quot;$&quot;#,##0.000000\)"/>
    <numFmt numFmtId="179" formatCode="#,##0.0000_);\(#,##0.0000\)"/>
    <numFmt numFmtId="180" formatCode="#,##0.0000"/>
    <numFmt numFmtId="181" formatCode="0.0%"/>
    <numFmt numFmtId="182" formatCode="_(&quot;$&quot;* #,##0.0000_);_(&quot;$&quot;* \(#,##0.0000\);_(&quot;$&quot;* &quot;-&quot;??_);_(@_)"/>
    <numFmt numFmtId="183" formatCode="#,##0.00000_);\(#,##0.00000\)"/>
    <numFmt numFmtId="184" formatCode="&quot;$&quot;#,##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00_);_(&quot;$&quot;* \(#,##0.00000\);_(&quot;$&quot;* &quot;-&quot;??_);_(@_)"/>
    <numFmt numFmtId="188" formatCode="_(&quot;$&quot;* #,##0.000000_);_(&quot;$&quot;* \(#,##0.000000\);_(&quot;$&quot;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double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6" fontId="0" fillId="0" borderId="0" xfId="44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6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66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1" fontId="0" fillId="0" borderId="0" xfId="44" applyNumberFormat="1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wrapText="1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0" fillId="33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166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5" fontId="0" fillId="0" borderId="0" xfId="44" applyNumberFormat="1" applyFont="1" applyAlignment="1">
      <alignment/>
    </xf>
    <xf numFmtId="0" fontId="3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5" fontId="0" fillId="0" borderId="0" xfId="44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0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0" borderId="11" xfId="44" applyFont="1" applyBorder="1" applyAlignment="1">
      <alignment/>
    </xf>
    <xf numFmtId="166" fontId="0" fillId="0" borderId="12" xfId="44" applyFont="1" applyBorder="1" applyAlignment="1">
      <alignment/>
    </xf>
    <xf numFmtId="166" fontId="0" fillId="0" borderId="0" xfId="44" applyFont="1" applyBorder="1" applyAlignment="1">
      <alignment/>
    </xf>
    <xf numFmtId="169" fontId="0" fillId="0" borderId="0" xfId="42" applyNumberFormat="1" applyFont="1" applyBorder="1" applyAlignment="1">
      <alignment/>
    </xf>
    <xf numFmtId="167" fontId="0" fillId="0" borderId="0" xfId="42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78" fontId="0" fillId="0" borderId="0" xfId="44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0" fillId="33" borderId="0" xfId="44" applyFill="1" applyAlignment="1">
      <alignment/>
    </xf>
    <xf numFmtId="166" fontId="0" fillId="0" borderId="0" xfId="44" applyFill="1" applyAlignment="1">
      <alignment/>
    </xf>
    <xf numFmtId="166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5" fontId="0" fillId="33" borderId="0" xfId="44" applyNumberFormat="1" applyFill="1" applyBorder="1" applyAlignment="1">
      <alignment horizontal="right"/>
    </xf>
    <xf numFmtId="166" fontId="0" fillId="0" borderId="11" xfId="44" applyBorder="1" applyAlignment="1">
      <alignment/>
    </xf>
    <xf numFmtId="165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66" fontId="0" fillId="0" borderId="12" xfId="44" applyBorder="1" applyAlignment="1">
      <alignment/>
    </xf>
    <xf numFmtId="165" fontId="0" fillId="0" borderId="0" xfId="44" applyNumberFormat="1" applyBorder="1" applyAlignment="1">
      <alignment/>
    </xf>
    <xf numFmtId="166" fontId="0" fillId="0" borderId="0" xfId="44" applyBorder="1" applyAlignment="1">
      <alignment/>
    </xf>
    <xf numFmtId="169" fontId="0" fillId="0" borderId="0" xfId="42" applyNumberFormat="1" applyBorder="1" applyAlignment="1">
      <alignment/>
    </xf>
    <xf numFmtId="167" fontId="0" fillId="0" borderId="0" xfId="42" applyBorder="1" applyAlignment="1">
      <alignment/>
    </xf>
    <xf numFmtId="167" fontId="0" fillId="0" borderId="0" xfId="44" applyNumberFormat="1" applyAlignment="1">
      <alignment/>
    </xf>
    <xf numFmtId="178" fontId="0" fillId="0" borderId="0" xfId="44" applyNumberFormat="1" applyAlignment="1">
      <alignment/>
    </xf>
    <xf numFmtId="171" fontId="0" fillId="0" borderId="0" xfId="44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18" xfId="44" applyFont="1" applyBorder="1" applyAlignment="1">
      <alignment/>
    </xf>
    <xf numFmtId="181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181" fontId="0" fillId="0" borderId="0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166" fontId="0" fillId="0" borderId="0" xfId="44" applyFont="1" applyAlignment="1">
      <alignment/>
    </xf>
    <xf numFmtId="183" fontId="0" fillId="0" borderId="0" xfId="44" applyNumberFormat="1" applyAlignment="1">
      <alignment/>
    </xf>
    <xf numFmtId="179" fontId="0" fillId="0" borderId="0" xfId="44" applyNumberFormat="1" applyAlignment="1">
      <alignment/>
    </xf>
    <xf numFmtId="166" fontId="0" fillId="0" borderId="18" xfId="44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3" fillId="0" borderId="0" xfId="0" applyFont="1" applyAlignment="1" applyProtection="1">
      <alignment/>
      <protection locked="0"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5" fontId="0" fillId="33" borderId="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165" fontId="0" fillId="33" borderId="0" xfId="42" applyNumberFormat="1" applyFill="1" applyBorder="1" applyAlignment="1">
      <alignment/>
    </xf>
    <xf numFmtId="173" fontId="0" fillId="33" borderId="0" xfId="44" applyNumberFormat="1" applyFont="1" applyFill="1" applyBorder="1" applyAlignment="1">
      <alignment horizontal="right"/>
    </xf>
    <xf numFmtId="165" fontId="0" fillId="33" borderId="14" xfId="44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166" fontId="0" fillId="0" borderId="19" xfId="44" applyBorder="1" applyAlignment="1">
      <alignment/>
    </xf>
    <xf numFmtId="179" fontId="0" fillId="0" borderId="19" xfId="44" applyNumberFormat="1" applyBorder="1" applyAlignment="1">
      <alignment/>
    </xf>
    <xf numFmtId="176" fontId="0" fillId="0" borderId="0" xfId="42" applyNumberFormat="1" applyAlignment="1">
      <alignment/>
    </xf>
    <xf numFmtId="17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17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72" fontId="13" fillId="0" borderId="0" xfId="0" applyNumberFormat="1" applyFont="1" applyFill="1" applyAlignment="1">
      <alignment horizontal="center"/>
    </xf>
    <xf numFmtId="173" fontId="13" fillId="0" borderId="0" xfId="0" applyNumberFormat="1" applyFont="1" applyFill="1" applyAlignment="1">
      <alignment horizontal="center"/>
    </xf>
    <xf numFmtId="172" fontId="13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2" fontId="10" fillId="0" borderId="0" xfId="0" applyNumberFormat="1" applyFont="1" applyFill="1" applyAlignment="1">
      <alignment horizontal="center" wrapText="1"/>
    </xf>
    <xf numFmtId="0" fontId="13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184" fontId="13" fillId="0" borderId="0" xfId="0" applyNumberFormat="1" applyFont="1" applyFill="1" applyAlignment="1">
      <alignment/>
    </xf>
    <xf numFmtId="184" fontId="13" fillId="0" borderId="0" xfId="0" applyNumberFormat="1" applyFont="1" applyFill="1" applyAlignment="1">
      <alignment horizontal="right"/>
    </xf>
    <xf numFmtId="181" fontId="13" fillId="0" borderId="0" xfId="0" applyNumberFormat="1" applyFont="1" applyFill="1" applyAlignment="1">
      <alignment/>
    </xf>
    <xf numFmtId="172" fontId="0" fillId="0" borderId="20" xfId="0" applyNumberFormat="1" applyFill="1" applyBorder="1" applyAlignment="1">
      <alignment/>
    </xf>
    <xf numFmtId="184" fontId="13" fillId="0" borderId="20" xfId="0" applyNumberFormat="1" applyFont="1" applyFill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4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10" fillId="0" borderId="1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84" fontId="13" fillId="0" borderId="18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84" fontId="13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181" fontId="0" fillId="0" borderId="0" xfId="44" applyNumberFormat="1" applyFont="1" applyBorder="1" applyAlignment="1">
      <alignment horizontal="center"/>
    </xf>
    <xf numFmtId="181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66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81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181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67" fontId="0" fillId="0" borderId="0" xfId="42" applyNumberFormat="1" applyBorder="1" applyAlignment="1">
      <alignment/>
    </xf>
    <xf numFmtId="173" fontId="13" fillId="0" borderId="0" xfId="0" applyNumberFormat="1" applyFont="1" applyBorder="1" applyAlignment="1">
      <alignment/>
    </xf>
    <xf numFmtId="184" fontId="13" fillId="0" borderId="2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166" fontId="0" fillId="33" borderId="0" xfId="44" applyFont="1" applyFill="1" applyAlignment="1">
      <alignment/>
    </xf>
    <xf numFmtId="180" fontId="0" fillId="33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6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9" fontId="0" fillId="0" borderId="0" xfId="44" applyNumberForma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6" fontId="0" fillId="0" borderId="0" xfId="44" applyFont="1" applyBorder="1" applyAlignment="1">
      <alignment/>
    </xf>
    <xf numFmtId="180" fontId="0" fillId="0" borderId="0" xfId="0" applyNumberFormat="1" applyBorder="1" applyAlignment="1">
      <alignment/>
    </xf>
    <xf numFmtId="18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76" fontId="0" fillId="0" borderId="0" xfId="42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4" fillId="0" borderId="0" xfId="44" applyFont="1" applyBorder="1" applyAlignment="1">
      <alignment/>
    </xf>
    <xf numFmtId="0" fontId="0" fillId="0" borderId="19" xfId="0" applyBorder="1" applyAlignment="1">
      <alignment wrapText="1"/>
    </xf>
    <xf numFmtId="168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80" fontId="0" fillId="0" borderId="19" xfId="0" applyNumberFormat="1" applyBorder="1" applyAlignment="1">
      <alignment/>
    </xf>
    <xf numFmtId="176" fontId="0" fillId="0" borderId="19" xfId="42" applyNumberFormat="1" applyBorder="1" applyAlignment="1">
      <alignment/>
    </xf>
    <xf numFmtId="181" fontId="0" fillId="0" borderId="19" xfId="0" applyNumberFormat="1" applyBorder="1" applyAlignment="1">
      <alignment/>
    </xf>
    <xf numFmtId="173" fontId="13" fillId="0" borderId="14" xfId="0" applyNumberFormat="1" applyFont="1" applyFill="1" applyBorder="1" applyAlignment="1">
      <alignment horizontal="center"/>
    </xf>
    <xf numFmtId="184" fontId="13" fillId="0" borderId="2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184" fontId="13" fillId="33" borderId="0" xfId="0" applyNumberFormat="1" applyFont="1" applyFill="1" applyAlignment="1">
      <alignment/>
    </xf>
    <xf numFmtId="184" fontId="13" fillId="33" borderId="14" xfId="0" applyNumberFormat="1" applyFont="1" applyFill="1" applyBorder="1" applyAlignment="1">
      <alignment/>
    </xf>
    <xf numFmtId="184" fontId="13" fillId="33" borderId="0" xfId="0" applyNumberFormat="1" applyFont="1" applyFill="1" applyAlignment="1">
      <alignment horizontal="right"/>
    </xf>
    <xf numFmtId="15" fontId="13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6" fontId="0" fillId="0" borderId="0" xfId="0" applyNumberFormat="1" applyBorder="1" applyAlignment="1">
      <alignment/>
    </xf>
    <xf numFmtId="165" fontId="0" fillId="33" borderId="11" xfId="42" applyNumberFormat="1" applyFill="1" applyBorder="1" applyAlignment="1">
      <alignment/>
    </xf>
    <xf numFmtId="165" fontId="6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5" fontId="0" fillId="33" borderId="25" xfId="44" applyNumberFormat="1" applyFont="1" applyFill="1" applyBorder="1" applyAlignment="1">
      <alignment horizontal="right"/>
    </xf>
    <xf numFmtId="165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18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top" wrapText="1"/>
    </xf>
    <xf numFmtId="170" fontId="0" fillId="0" borderId="0" xfId="0" applyNumberFormat="1" applyFill="1" applyAlignment="1">
      <alignment horizontal="center"/>
    </xf>
    <xf numFmtId="180" fontId="0" fillId="0" borderId="0" xfId="0" applyNumberFormat="1" applyFont="1" applyAlignment="1">
      <alignment/>
    </xf>
    <xf numFmtId="165" fontId="0" fillId="33" borderId="0" xfId="44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4" xfId="0" applyBorder="1" applyAlignment="1" quotePrefix="1">
      <alignment/>
    </xf>
    <xf numFmtId="0" fontId="0" fillId="0" borderId="0" xfId="0" applyFill="1" applyAlignment="1">
      <alignment horizontal="center" wrapText="1"/>
    </xf>
    <xf numFmtId="172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3" fontId="0" fillId="37" borderId="0" xfId="0" applyNumberFormat="1" applyFill="1" applyAlignment="1">
      <alignment/>
    </xf>
    <xf numFmtId="173" fontId="0" fillId="35" borderId="0" xfId="0" applyNumberFormat="1" applyFill="1" applyAlignment="1">
      <alignment/>
    </xf>
    <xf numFmtId="37" fontId="0" fillId="38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4" fontId="0" fillId="0" borderId="1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0" xfId="44" applyNumberFormat="1" applyFont="1" applyAlignment="1">
      <alignment/>
    </xf>
    <xf numFmtId="172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171" fontId="0" fillId="37" borderId="0" xfId="44" applyNumberFormat="1" applyFill="1" applyAlignment="1">
      <alignment/>
    </xf>
    <xf numFmtId="174" fontId="0" fillId="37" borderId="0" xfId="0" applyNumberFormat="1" applyFill="1" applyAlignment="1">
      <alignment/>
    </xf>
    <xf numFmtId="175" fontId="0" fillId="37" borderId="0" xfId="0" applyNumberFormat="1" applyFill="1" applyAlignment="1">
      <alignment/>
    </xf>
    <xf numFmtId="37" fontId="0" fillId="36" borderId="0" xfId="0" applyNumberFormat="1" applyFill="1" applyAlignment="1">
      <alignment/>
    </xf>
    <xf numFmtId="172" fontId="0" fillId="37" borderId="0" xfId="0" applyNumberFormat="1" applyFill="1" applyAlignment="1">
      <alignment horizontal="center"/>
    </xf>
    <xf numFmtId="17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right"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3" fontId="0" fillId="35" borderId="15" xfId="0" applyNumberFormat="1" applyFill="1" applyBorder="1" applyAlignment="1">
      <alignment/>
    </xf>
    <xf numFmtId="37" fontId="0" fillId="38" borderId="27" xfId="0" applyNumberFormat="1" applyFill="1" applyBorder="1" applyAlignment="1">
      <alignment/>
    </xf>
    <xf numFmtId="37" fontId="0" fillId="38" borderId="2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38" borderId="28" xfId="0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3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0" borderId="0" xfId="0" applyNumberFormat="1" applyAlignment="1">
      <alignment/>
    </xf>
    <xf numFmtId="37" fontId="0" fillId="38" borderId="2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6" fontId="0" fillId="0" borderId="0" xfId="0" applyNumberFormat="1" applyBorder="1" applyAlignment="1">
      <alignment/>
    </xf>
    <xf numFmtId="176" fontId="0" fillId="36" borderId="34" xfId="0" applyNumberFormat="1" applyFill="1" applyBorder="1" applyAlignment="1">
      <alignment/>
    </xf>
    <xf numFmtId="0" fontId="0" fillId="0" borderId="34" xfId="0" applyBorder="1" applyAlignment="1">
      <alignment/>
    </xf>
    <xf numFmtId="166" fontId="0" fillId="0" borderId="33" xfId="0" applyNumberFormat="1" applyBorder="1" applyAlignment="1">
      <alignment/>
    </xf>
    <xf numFmtId="166" fontId="0" fillId="0" borderId="35" xfId="0" applyNumberFormat="1" applyBorder="1" applyAlignment="1">
      <alignment/>
    </xf>
    <xf numFmtId="186" fontId="0" fillId="0" borderId="14" xfId="0" applyNumberFormat="1" applyBorder="1" applyAlignment="1">
      <alignment/>
    </xf>
    <xf numFmtId="186" fontId="0" fillId="36" borderId="36" xfId="0" applyNumberFormat="1" applyFill="1" applyBorder="1" applyAlignment="1">
      <alignment/>
    </xf>
    <xf numFmtId="176" fontId="0" fillId="0" borderId="34" xfId="0" applyNumberFormat="1" applyBorder="1" applyAlignment="1">
      <alignment/>
    </xf>
    <xf numFmtId="176" fontId="4" fillId="36" borderId="34" xfId="0" applyNumberFormat="1" applyFont="1" applyFill="1" applyBorder="1" applyAlignment="1">
      <alignment/>
    </xf>
    <xf numFmtId="186" fontId="0" fillId="0" borderId="33" xfId="0" applyNumberFormat="1" applyBorder="1" applyAlignment="1">
      <alignment/>
    </xf>
    <xf numFmtId="0" fontId="0" fillId="36" borderId="34" xfId="0" applyFill="1" applyBorder="1" applyAlignment="1">
      <alignment/>
    </xf>
    <xf numFmtId="186" fontId="0" fillId="0" borderId="16" xfId="44" applyNumberFormat="1" applyFont="1" applyBorder="1" applyAlignment="1">
      <alignment/>
    </xf>
    <xf numFmtId="18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6" fontId="0" fillId="0" borderId="16" xfId="0" applyNumberFormat="1" applyBorder="1" applyAlignment="1">
      <alignment/>
    </xf>
    <xf numFmtId="176" fontId="0" fillId="36" borderId="40" xfId="0" applyNumberFormat="1" applyFill="1" applyBorder="1" applyAlignment="1">
      <alignment/>
    </xf>
    <xf numFmtId="186" fontId="0" fillId="36" borderId="22" xfId="0" applyNumberFormat="1" applyFill="1" applyBorder="1" applyAlignment="1">
      <alignment/>
    </xf>
    <xf numFmtId="37" fontId="0" fillId="0" borderId="14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0" xfId="42" applyFont="1" applyAlignment="1">
      <alignment horizontal="right"/>
    </xf>
    <xf numFmtId="182" fontId="0" fillId="0" borderId="0" xfId="44" applyNumberFormat="1" applyFont="1" applyAlignment="1">
      <alignment/>
    </xf>
    <xf numFmtId="166" fontId="0" fillId="0" borderId="16" xfId="0" applyNumberFormat="1" applyBorder="1" applyAlignment="1">
      <alignment/>
    </xf>
    <xf numFmtId="10" fontId="14" fillId="33" borderId="0" xfId="58" applyNumberFormat="1" applyFont="1" applyFill="1" applyAlignment="1">
      <alignment/>
    </xf>
    <xf numFmtId="0" fontId="0" fillId="0" borderId="41" xfId="0" applyFill="1" applyBorder="1" applyAlignment="1">
      <alignment horizontal="center"/>
    </xf>
    <xf numFmtId="186" fontId="0" fillId="0" borderId="16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67" fontId="0" fillId="33" borderId="0" xfId="0" applyNumberFormat="1" applyFill="1" applyAlignment="1">
      <alignment/>
    </xf>
    <xf numFmtId="186" fontId="0" fillId="33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33" borderId="0" xfId="44" applyNumberFormat="1" applyFont="1" applyFill="1" applyAlignment="1">
      <alignment/>
    </xf>
    <xf numFmtId="167" fontId="14" fillId="33" borderId="0" xfId="0" applyNumberFormat="1" applyFont="1" applyFill="1" applyAlignment="1">
      <alignment/>
    </xf>
    <xf numFmtId="186" fontId="14" fillId="33" borderId="0" xfId="0" applyNumberFormat="1" applyFont="1" applyFill="1" applyAlignment="1">
      <alignment/>
    </xf>
    <xf numFmtId="16" fontId="0" fillId="0" borderId="0" xfId="0" applyNumberFormat="1" applyAlignment="1" quotePrefix="1">
      <alignment/>
    </xf>
    <xf numFmtId="187" fontId="0" fillId="0" borderId="0" xfId="0" applyNumberFormat="1" applyAlignment="1">
      <alignment/>
    </xf>
    <xf numFmtId="181" fontId="0" fillId="37" borderId="0" xfId="58" applyNumberFormat="1" applyFill="1" applyAlignment="1">
      <alignment/>
    </xf>
    <xf numFmtId="186" fontId="0" fillId="0" borderId="0" xfId="44" applyNumberFormat="1" applyAlignment="1">
      <alignment/>
    </xf>
    <xf numFmtId="182" fontId="0" fillId="0" borderId="0" xfId="44" applyNumberFormat="1" applyAlignment="1">
      <alignment/>
    </xf>
    <xf numFmtId="166" fontId="0" fillId="0" borderId="0" xfId="44" applyNumberFormat="1" applyAlignment="1">
      <alignment/>
    </xf>
    <xf numFmtId="186" fontId="0" fillId="0" borderId="0" xfId="44" applyNumberFormat="1" applyFill="1" applyAlignment="1">
      <alignment/>
    </xf>
    <xf numFmtId="186" fontId="0" fillId="0" borderId="10" xfId="44" applyNumberFormat="1" applyFill="1" applyBorder="1" applyAlignment="1">
      <alignment/>
    </xf>
    <xf numFmtId="181" fontId="0" fillId="0" borderId="0" xfId="58" applyNumberFormat="1" applyAlignment="1">
      <alignment/>
    </xf>
    <xf numFmtId="186" fontId="0" fillId="0" borderId="11" xfId="44" applyNumberFormat="1" applyBorder="1" applyAlignment="1">
      <alignment/>
    </xf>
    <xf numFmtId="186" fontId="0" fillId="0" borderId="16" xfId="44" applyNumberFormat="1" applyFill="1" applyBorder="1" applyAlignment="1">
      <alignment/>
    </xf>
    <xf numFmtId="186" fontId="0" fillId="0" borderId="18" xfId="44" applyNumberFormat="1" applyFill="1" applyBorder="1" applyAlignment="1">
      <alignment/>
    </xf>
    <xf numFmtId="186" fontId="0" fillId="0" borderId="17" xfId="44" applyNumberFormat="1" applyFill="1" applyBorder="1" applyAlignment="1">
      <alignment/>
    </xf>
    <xf numFmtId="186" fontId="0" fillId="0" borderId="0" xfId="44" applyNumberFormat="1" applyBorder="1" applyAlignment="1">
      <alignment/>
    </xf>
    <xf numFmtId="176" fontId="0" fillId="0" borderId="34" xfId="42" applyNumberFormat="1" applyBorder="1" applyAlignment="1">
      <alignment/>
    </xf>
    <xf numFmtId="167" fontId="0" fillId="33" borderId="0" xfId="42" applyFont="1" applyFill="1" applyAlignment="1">
      <alignment/>
    </xf>
    <xf numFmtId="176" fontId="0" fillId="0" borderId="36" xfId="42" applyNumberFormat="1" applyBorder="1" applyAlignment="1">
      <alignment/>
    </xf>
    <xf numFmtId="166" fontId="0" fillId="0" borderId="16" xfId="44" applyBorder="1" applyAlignment="1">
      <alignment/>
    </xf>
    <xf numFmtId="186" fontId="0" fillId="0" borderId="16" xfId="44" applyNumberFormat="1" applyBorder="1" applyAlignment="1">
      <alignment/>
    </xf>
    <xf numFmtId="186" fontId="0" fillId="33" borderId="0" xfId="44" applyNumberFormat="1" applyFill="1" applyAlignment="1">
      <alignment/>
    </xf>
    <xf numFmtId="186" fontId="4" fillId="0" borderId="42" xfId="44" applyNumberFormat="1" applyFont="1" applyBorder="1" applyAlignment="1">
      <alignment/>
    </xf>
    <xf numFmtId="186" fontId="4" fillId="0" borderId="16" xfId="44" applyNumberFormat="1" applyFont="1" applyBorder="1" applyAlignment="1">
      <alignment/>
    </xf>
    <xf numFmtId="0" fontId="18" fillId="0" borderId="0" xfId="0" applyFont="1" applyAlignment="1">
      <alignment/>
    </xf>
    <xf numFmtId="0" fontId="0" fillId="33" borderId="18" xfId="0" applyFill="1" applyBorder="1" applyAlignment="1">
      <alignment horizontal="right"/>
    </xf>
    <xf numFmtId="167" fontId="19" fillId="33" borderId="0" xfId="42" applyFont="1" applyFill="1" applyAlignment="1" quotePrefix="1">
      <alignment horizontal="center"/>
    </xf>
    <xf numFmtId="167" fontId="0" fillId="36" borderId="22" xfId="42" applyFont="1" applyFill="1" applyBorder="1" applyAlignment="1">
      <alignment horizontal="right"/>
    </xf>
    <xf numFmtId="186" fontId="0" fillId="0" borderId="42" xfId="44" applyNumberFormat="1" applyBorder="1" applyAlignment="1">
      <alignment/>
    </xf>
    <xf numFmtId="176" fontId="0" fillId="38" borderId="0" xfId="42" applyNumberFormat="1" applyFont="1" applyFill="1" applyAlignment="1">
      <alignment/>
    </xf>
    <xf numFmtId="176" fontId="0" fillId="36" borderId="0" xfId="42" applyNumberFormat="1" applyFont="1" applyFill="1" applyAlignment="1">
      <alignment/>
    </xf>
    <xf numFmtId="37" fontId="0" fillId="0" borderId="0" xfId="0" applyNumberFormat="1" applyAlignment="1">
      <alignment/>
    </xf>
    <xf numFmtId="185" fontId="0" fillId="0" borderId="0" xfId="44" applyNumberFormat="1" applyFont="1" applyAlignment="1">
      <alignment/>
    </xf>
    <xf numFmtId="167" fontId="0" fillId="0" borderId="0" xfId="42" applyFont="1" applyAlignment="1">
      <alignment/>
    </xf>
    <xf numFmtId="10" fontId="14" fillId="0" borderId="0" xfId="58" applyNumberFormat="1" applyFont="1" applyAlignment="1">
      <alignment horizontal="center"/>
    </xf>
    <xf numFmtId="177" fontId="0" fillId="0" borderId="0" xfId="44" applyNumberFormat="1" applyFont="1" applyAlignment="1">
      <alignment/>
    </xf>
    <xf numFmtId="15" fontId="20" fillId="33" borderId="0" xfId="52" applyNumberFormat="1" applyFont="1" applyFill="1" applyAlignment="1" applyProtection="1">
      <alignment/>
      <protection/>
    </xf>
    <xf numFmtId="187" fontId="0" fillId="0" borderId="0" xfId="44" applyNumberFormat="1" applyFont="1" applyAlignment="1">
      <alignment/>
    </xf>
    <xf numFmtId="187" fontId="0" fillId="0" borderId="0" xfId="44" applyNumberFormat="1" applyAlignment="1">
      <alignment/>
    </xf>
    <xf numFmtId="188" fontId="0" fillId="0" borderId="0" xfId="44" applyNumberFormat="1" applyFont="1" applyAlignment="1">
      <alignment/>
    </xf>
    <xf numFmtId="188" fontId="0" fillId="0" borderId="0" xfId="44" applyNumberFormat="1" applyAlignment="1">
      <alignment/>
    </xf>
    <xf numFmtId="187" fontId="0" fillId="0" borderId="0" xfId="44" applyNumberFormat="1" applyFont="1" applyAlignment="1">
      <alignment horizontal="right"/>
    </xf>
    <xf numFmtId="188" fontId="0" fillId="0" borderId="0" xfId="44" applyNumberFormat="1" applyFont="1" applyAlignment="1">
      <alignment horizontal="right"/>
    </xf>
    <xf numFmtId="0" fontId="7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172" fontId="2" fillId="0" borderId="22" xfId="0" applyNumberFormat="1" applyFont="1" applyFill="1" applyBorder="1" applyAlignment="1">
      <alignment horizontal="center" vertical="center"/>
    </xf>
    <xf numFmtId="172" fontId="0" fillId="0" borderId="22" xfId="0" applyNumberFormat="1" applyFill="1" applyBorder="1" applyAlignment="1">
      <alignment/>
    </xf>
    <xf numFmtId="37" fontId="0" fillId="33" borderId="0" xfId="0" applyNumberFormat="1" applyFill="1" applyBorder="1" applyAlignment="1">
      <alignment/>
    </xf>
    <xf numFmtId="0" fontId="0" fillId="39" borderId="0" xfId="0" applyFill="1" applyAlignment="1">
      <alignment/>
    </xf>
    <xf numFmtId="166" fontId="0" fillId="39" borderId="0" xfId="44" applyFill="1" applyAlignment="1">
      <alignment/>
    </xf>
    <xf numFmtId="10" fontId="0" fillId="0" borderId="0" xfId="44" applyNumberFormat="1" applyAlignment="1">
      <alignment/>
    </xf>
    <xf numFmtId="181" fontId="0" fillId="33" borderId="0" xfId="44" applyNumberFormat="1" applyFill="1" applyAlignment="1">
      <alignment/>
    </xf>
    <xf numFmtId="0" fontId="0" fillId="0" borderId="0" xfId="0" applyAlignment="1">
      <alignment horizontal="left" indent="1"/>
    </xf>
    <xf numFmtId="167" fontId="0" fillId="33" borderId="0" xfId="42" applyFont="1" applyFill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72</xdr:row>
      <xdr:rowOff>38100</xdr:rowOff>
    </xdr:from>
    <xdr:to>
      <xdr:col>8</xdr:col>
      <xdr:colOff>447675</xdr:colOff>
      <xdr:row>73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34400" y="8353425"/>
          <a:ext cx="447675" cy="285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connection</a:t>
          </a:r>
        </a:p>
      </xdr:txBody>
    </xdr:sp>
    <xdr:clientData/>
  </xdr:twoCellAnchor>
  <xdr:twoCellAnchor>
    <xdr:from>
      <xdr:col>11</xdr:col>
      <xdr:colOff>876300</xdr:colOff>
      <xdr:row>88</xdr:row>
      <xdr:rowOff>114300</xdr:rowOff>
    </xdr:from>
    <xdr:to>
      <xdr:col>14</xdr:col>
      <xdr:colOff>257175</xdr:colOff>
      <xdr:row>96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12115800" y="10706100"/>
          <a:ext cx="2266950" cy="1524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962025</xdr:colOff>
      <xdr:row>88</xdr:row>
      <xdr:rowOff>28575</xdr:rowOff>
    </xdr:from>
    <xdr:to>
      <xdr:col>22</xdr:col>
      <xdr:colOff>238125</xdr:colOff>
      <xdr:row>99</xdr:row>
      <xdr:rowOff>85725</xdr:rowOff>
    </xdr:to>
    <xdr:sp>
      <xdr:nvSpPr>
        <xdr:cNvPr id="3" name="Line 3"/>
        <xdr:cNvSpPr>
          <a:spLocks/>
        </xdr:cNvSpPr>
      </xdr:nvSpPr>
      <xdr:spPr>
        <a:xfrm flipH="1" flipV="1">
          <a:off x="14087475" y="10620375"/>
          <a:ext cx="58007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94</xdr:row>
      <xdr:rowOff>0</xdr:rowOff>
    </xdr:from>
    <xdr:to>
      <xdr:col>46</xdr:col>
      <xdr:colOff>771525</xdr:colOff>
      <xdr:row>94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957125" y="117633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ar@enersource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view="pageBreakPreview" zoomScale="60" zoomScaleNormal="75" workbookViewId="0" topLeftCell="A1">
      <selection activeCell="A7" sqref="A7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26.0039062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114</v>
      </c>
      <c r="D1" s="136" t="s">
        <v>115</v>
      </c>
    </row>
    <row r="3" spans="1:6" ht="18">
      <c r="A3" s="110" t="s">
        <v>0</v>
      </c>
      <c r="B3" s="111" t="s">
        <v>410</v>
      </c>
      <c r="C3" s="107"/>
      <c r="E3" s="110" t="s">
        <v>1</v>
      </c>
      <c r="F3" s="108" t="s">
        <v>402</v>
      </c>
    </row>
    <row r="4" spans="1:6" ht="18">
      <c r="A4" s="110" t="s">
        <v>3</v>
      </c>
      <c r="B4" s="106" t="s">
        <v>399</v>
      </c>
      <c r="C4" s="15"/>
      <c r="E4" s="110" t="s">
        <v>4</v>
      </c>
      <c r="F4" s="106" t="s">
        <v>401</v>
      </c>
    </row>
    <row r="5" spans="1:3" ht="18">
      <c r="A5" s="27" t="s">
        <v>35</v>
      </c>
      <c r="B5" s="379" t="s">
        <v>400</v>
      </c>
      <c r="C5" s="15"/>
    </row>
    <row r="6" spans="1:3" ht="18">
      <c r="A6" s="110" t="s">
        <v>2</v>
      </c>
      <c r="B6" s="396" t="s">
        <v>423</v>
      </c>
      <c r="C6" s="15"/>
    </row>
    <row r="7" spans="1:2" ht="15.75">
      <c r="A7" s="27" t="s">
        <v>36</v>
      </c>
      <c r="B7" s="109">
        <v>38009</v>
      </c>
    </row>
    <row r="8" ht="18">
      <c r="C8" s="15"/>
    </row>
    <row r="9" spans="1:4" ht="16.5" customHeight="1">
      <c r="A9" s="124" t="s">
        <v>116</v>
      </c>
      <c r="C9" s="4"/>
      <c r="D9" s="18"/>
    </row>
    <row r="10" spans="1:4" ht="14.25" customHeight="1">
      <c r="A10" s="124" t="s">
        <v>117</v>
      </c>
      <c r="B10" s="2"/>
      <c r="C10" s="4"/>
      <c r="D10" s="18"/>
    </row>
    <row r="11" spans="1:4" ht="14.25" customHeight="1">
      <c r="A11" s="124"/>
      <c r="B11" s="2"/>
      <c r="C11" s="4"/>
      <c r="D11" s="18"/>
    </row>
    <row r="12" spans="1:4" ht="13.5" customHeight="1">
      <c r="A12" s="62"/>
      <c r="B12" s="2"/>
      <c r="C12" s="4"/>
      <c r="D12" s="18"/>
    </row>
    <row r="13" spans="1:4" ht="15" customHeight="1">
      <c r="A13" s="15"/>
      <c r="B13" s="2"/>
      <c r="C13" s="4"/>
      <c r="D13" s="162" t="s">
        <v>135</v>
      </c>
    </row>
    <row r="14" spans="1:6" ht="15">
      <c r="A14" s="158" t="s">
        <v>118</v>
      </c>
      <c r="B14" s="159" t="s">
        <v>119</v>
      </c>
      <c r="C14" s="149"/>
      <c r="D14" s="159" t="s">
        <v>136</v>
      </c>
      <c r="E14" s="138"/>
      <c r="F14" s="138"/>
    </row>
    <row r="15" spans="1:7" ht="14.25" customHeight="1">
      <c r="A15" s="150"/>
      <c r="B15" s="160" t="s">
        <v>120</v>
      </c>
      <c r="C15" s="151"/>
      <c r="D15" s="159" t="s">
        <v>246</v>
      </c>
      <c r="E15" s="99"/>
      <c r="F15" s="137"/>
      <c r="G15" s="14"/>
    </row>
    <row r="16" spans="1:7" ht="14.25">
      <c r="A16" s="147"/>
      <c r="B16" s="152"/>
      <c r="C16" s="152"/>
      <c r="D16" s="153"/>
      <c r="E16" s="99"/>
      <c r="F16" s="99"/>
      <c r="G16" s="14"/>
    </row>
    <row r="17" spans="1:7" ht="14.25">
      <c r="A17" s="147" t="s">
        <v>121</v>
      </c>
      <c r="B17" s="161">
        <v>1580</v>
      </c>
      <c r="C17" s="152"/>
      <c r="D17" s="240">
        <v>10944819</v>
      </c>
      <c r="E17" s="99"/>
      <c r="F17" s="99"/>
      <c r="G17" s="14"/>
    </row>
    <row r="18" spans="1:7" ht="14.25">
      <c r="A18" s="147" t="s">
        <v>122</v>
      </c>
      <c r="B18" s="161">
        <v>1584</v>
      </c>
      <c r="C18" s="152"/>
      <c r="D18" s="240">
        <v>446111</v>
      </c>
      <c r="E18" s="99"/>
      <c r="F18" s="99"/>
      <c r="G18" s="14"/>
    </row>
    <row r="19" spans="1:7" ht="14.25">
      <c r="A19" s="147" t="s">
        <v>123</v>
      </c>
      <c r="B19" s="161">
        <v>1586</v>
      </c>
      <c r="C19" s="152"/>
      <c r="D19" s="240">
        <v>-1502699</v>
      </c>
      <c r="E19" s="99"/>
      <c r="F19" s="99"/>
      <c r="G19" s="14"/>
    </row>
    <row r="20" spans="1:7" ht="14.25">
      <c r="A20" s="147" t="s">
        <v>124</v>
      </c>
      <c r="B20" s="161">
        <v>1588</v>
      </c>
      <c r="C20" s="152"/>
      <c r="D20" s="241">
        <v>-5165899</v>
      </c>
      <c r="E20" s="99"/>
      <c r="F20" s="99"/>
      <c r="G20" s="14"/>
    </row>
    <row r="21" spans="1:7" ht="15">
      <c r="A21" s="163" t="s">
        <v>247</v>
      </c>
      <c r="B21" s="161"/>
      <c r="C21" s="152"/>
      <c r="D21" s="164">
        <v>4722332</v>
      </c>
      <c r="E21" s="99"/>
      <c r="F21" s="99"/>
      <c r="G21" s="14"/>
    </row>
    <row r="22" spans="1:7" ht="14.25">
      <c r="A22" s="147"/>
      <c r="B22" s="161"/>
      <c r="C22" s="152"/>
      <c r="D22" s="164"/>
      <c r="E22" s="99"/>
      <c r="F22" s="99"/>
      <c r="G22" s="14"/>
    </row>
    <row r="23" spans="1:7" ht="14.25">
      <c r="A23" s="147" t="s">
        <v>125</v>
      </c>
      <c r="B23" s="161">
        <v>1582</v>
      </c>
      <c r="C23" s="152"/>
      <c r="D23" s="240">
        <v>470870</v>
      </c>
      <c r="E23" s="99"/>
      <c r="F23" s="99"/>
      <c r="G23" s="14"/>
    </row>
    <row r="24" spans="1:7" ht="14.25">
      <c r="A24" s="147" t="s">
        <v>126</v>
      </c>
      <c r="B24" s="161">
        <v>1508</v>
      </c>
      <c r="C24" s="152"/>
      <c r="D24" s="240">
        <v>0</v>
      </c>
      <c r="E24" s="99"/>
      <c r="F24" s="99"/>
      <c r="G24" s="14"/>
    </row>
    <row r="25" spans="1:7" ht="14.25">
      <c r="A25" s="147" t="s">
        <v>127</v>
      </c>
      <c r="B25" s="161">
        <v>1518</v>
      </c>
      <c r="C25" s="152"/>
      <c r="D25" s="240">
        <v>0</v>
      </c>
      <c r="E25" s="99"/>
      <c r="F25" s="99"/>
      <c r="G25" s="14"/>
    </row>
    <row r="26" spans="1:7" ht="14.25">
      <c r="A26" s="147" t="s">
        <v>128</v>
      </c>
      <c r="B26" s="161">
        <v>1548</v>
      </c>
      <c r="C26" s="151"/>
      <c r="D26" s="240">
        <v>0</v>
      </c>
      <c r="E26" s="99"/>
      <c r="F26" s="99"/>
      <c r="G26" s="14"/>
    </row>
    <row r="27" spans="1:7" ht="14.25">
      <c r="A27" s="147" t="s">
        <v>129</v>
      </c>
      <c r="B27" s="161">
        <v>1525</v>
      </c>
      <c r="C27" s="152"/>
      <c r="D27" s="240">
        <v>0</v>
      </c>
      <c r="E27" s="99"/>
      <c r="F27" s="99"/>
      <c r="G27" s="14"/>
    </row>
    <row r="28" spans="1:7" ht="14.25">
      <c r="A28" s="147" t="s">
        <v>130</v>
      </c>
      <c r="B28" s="161">
        <v>1562</v>
      </c>
      <c r="C28" s="152"/>
      <c r="D28" s="240">
        <v>0</v>
      </c>
      <c r="E28" s="99"/>
      <c r="F28" s="99"/>
      <c r="G28" s="14"/>
    </row>
    <row r="29" spans="1:7" ht="14.25">
      <c r="A29" s="149" t="s">
        <v>275</v>
      </c>
      <c r="B29" s="161">
        <v>1563</v>
      </c>
      <c r="C29" s="152"/>
      <c r="D29" s="240">
        <v>0</v>
      </c>
      <c r="F29" s="99"/>
      <c r="G29" s="14"/>
    </row>
    <row r="30" spans="1:7" ht="14.25">
      <c r="A30" s="147" t="s">
        <v>131</v>
      </c>
      <c r="B30" s="161">
        <v>1570</v>
      </c>
      <c r="C30" s="152"/>
      <c r="D30" s="240">
        <v>11875353</v>
      </c>
      <c r="E30" s="99"/>
      <c r="F30" s="99"/>
      <c r="G30" s="14"/>
    </row>
    <row r="31" spans="1:7" ht="14.25">
      <c r="A31" s="147" t="s">
        <v>248</v>
      </c>
      <c r="B31" s="161">
        <v>1571</v>
      </c>
      <c r="C31" s="152"/>
      <c r="D31" s="164">
        <v>10294871</v>
      </c>
      <c r="E31" s="99"/>
      <c r="F31" s="99"/>
      <c r="G31" s="14"/>
    </row>
    <row r="32" spans="1:7" ht="14.25">
      <c r="A32" s="149" t="s">
        <v>249</v>
      </c>
      <c r="B32" s="161"/>
      <c r="C32" s="240">
        <v>1566766</v>
      </c>
      <c r="D32" s="164"/>
      <c r="E32" s="99"/>
      <c r="F32" s="99"/>
      <c r="G32" s="14"/>
    </row>
    <row r="33" spans="1:7" ht="14.25">
      <c r="A33" s="149" t="s">
        <v>250</v>
      </c>
      <c r="B33" s="161"/>
      <c r="C33" s="240">
        <v>8728105</v>
      </c>
      <c r="D33" s="164"/>
      <c r="E33" s="99"/>
      <c r="F33" s="99"/>
      <c r="G33" s="14"/>
    </row>
    <row r="34" spans="1:7" ht="14.25">
      <c r="A34" s="147" t="s">
        <v>132</v>
      </c>
      <c r="B34" s="161">
        <v>1572</v>
      </c>
      <c r="C34" s="152"/>
      <c r="D34" s="240">
        <v>0</v>
      </c>
      <c r="E34" s="99"/>
      <c r="F34" s="99"/>
      <c r="G34" s="14"/>
    </row>
    <row r="35" spans="1:7" ht="14.25">
      <c r="A35" s="147" t="s">
        <v>133</v>
      </c>
      <c r="B35" s="161">
        <v>1574</v>
      </c>
      <c r="C35" s="155"/>
      <c r="D35" s="242">
        <v>0</v>
      </c>
      <c r="E35" s="143"/>
      <c r="F35" s="99"/>
      <c r="G35" s="14"/>
    </row>
    <row r="36" spans="1:7" ht="14.25">
      <c r="A36" s="147" t="s">
        <v>134</v>
      </c>
      <c r="B36" s="161">
        <v>2425</v>
      </c>
      <c r="C36" s="155"/>
      <c r="D36" s="242">
        <v>0</v>
      </c>
      <c r="E36" s="143"/>
      <c r="F36" s="99"/>
      <c r="G36" s="14"/>
    </row>
    <row r="37" spans="1:7" ht="14.25">
      <c r="A37" s="147"/>
      <c r="B37" s="154"/>
      <c r="C37" s="155"/>
      <c r="D37" s="233"/>
      <c r="E37" s="143"/>
      <c r="F37" s="99"/>
      <c r="G37" s="14"/>
    </row>
    <row r="38" spans="1:7" ht="15.75" thickBot="1">
      <c r="A38" s="158" t="s">
        <v>137</v>
      </c>
      <c r="B38" s="154"/>
      <c r="C38" s="239" t="s">
        <v>251</v>
      </c>
      <c r="D38" s="234">
        <v>27363426</v>
      </c>
      <c r="E38" s="143"/>
      <c r="F38" s="99"/>
      <c r="G38" s="14"/>
    </row>
    <row r="39" spans="1:7" ht="15" thickTop="1">
      <c r="A39" s="147"/>
      <c r="B39" s="154"/>
      <c r="C39" s="152"/>
      <c r="D39" s="153"/>
      <c r="E39" s="99"/>
      <c r="F39" s="99"/>
      <c r="G39" s="14"/>
    </row>
    <row r="40" spans="1:7" ht="15">
      <c r="A40" s="158" t="s">
        <v>138</v>
      </c>
      <c r="B40" s="154"/>
      <c r="C40" s="239" t="s">
        <v>252</v>
      </c>
      <c r="D40" s="165">
        <v>4722332</v>
      </c>
      <c r="E40" s="152" t="s">
        <v>268</v>
      </c>
      <c r="F40" s="99"/>
      <c r="G40" s="14"/>
    </row>
    <row r="41" spans="1:7" ht="14.25">
      <c r="A41" s="147"/>
      <c r="B41" s="154"/>
      <c r="C41" s="152"/>
      <c r="D41" s="153"/>
      <c r="E41" s="99"/>
      <c r="F41" s="99"/>
      <c r="G41" s="14"/>
    </row>
    <row r="42" spans="1:8" ht="15">
      <c r="A42" s="235" t="s">
        <v>264</v>
      </c>
      <c r="B42" s="157"/>
      <c r="C42" s="151"/>
      <c r="D42" s="166">
        <v>0.1725782436746042</v>
      </c>
      <c r="E42" s="99"/>
      <c r="F42" s="99"/>
      <c r="G42" s="14"/>
      <c r="H42" s="115"/>
    </row>
    <row r="43" spans="1:8" ht="15">
      <c r="A43" s="235"/>
      <c r="B43" s="157"/>
      <c r="C43" s="151"/>
      <c r="D43" s="166"/>
      <c r="E43" s="99"/>
      <c r="F43" s="99"/>
      <c r="G43" s="14"/>
      <c r="H43" s="115"/>
    </row>
    <row r="44" spans="1:8" ht="15">
      <c r="A44" s="158" t="s">
        <v>265</v>
      </c>
      <c r="B44" s="157"/>
      <c r="C44" s="239" t="s">
        <v>253</v>
      </c>
      <c r="D44" s="164">
        <v>6840856.5</v>
      </c>
      <c r="E44" s="99"/>
      <c r="F44" s="99"/>
      <c r="G44" s="14"/>
      <c r="H44" s="115"/>
    </row>
    <row r="45" spans="1:8" ht="15">
      <c r="A45" s="158"/>
      <c r="B45" s="157"/>
      <c r="C45" s="155"/>
      <c r="D45" s="164"/>
      <c r="E45" s="99"/>
      <c r="F45" s="99"/>
      <c r="G45" s="14"/>
      <c r="H45" s="115"/>
    </row>
    <row r="46" spans="1:8" ht="12.75">
      <c r="A46" s="137"/>
      <c r="B46" s="99"/>
      <c r="C46" s="99"/>
      <c r="D46" s="142"/>
      <c r="E46" s="99"/>
      <c r="F46" s="99"/>
      <c r="G46" s="14"/>
      <c r="H46" s="115"/>
    </row>
    <row r="47" spans="1:8" ht="15">
      <c r="A47" s="97" t="s">
        <v>254</v>
      </c>
      <c r="E47" s="99"/>
      <c r="F47" s="99"/>
      <c r="G47" s="14"/>
      <c r="H47" s="115"/>
    </row>
    <row r="48" spans="1:8" ht="15">
      <c r="A48" s="97"/>
      <c r="E48" s="99"/>
      <c r="F48" s="99"/>
      <c r="G48" s="14"/>
      <c r="H48" s="115"/>
    </row>
    <row r="49" spans="1:8" ht="15">
      <c r="A49" s="97" t="s">
        <v>259</v>
      </c>
      <c r="E49" s="99"/>
      <c r="F49" s="99"/>
      <c r="G49" s="14"/>
      <c r="H49" s="115"/>
    </row>
    <row r="50" spans="1:8" ht="15">
      <c r="A50" s="97"/>
      <c r="E50" s="99"/>
      <c r="F50" s="99"/>
      <c r="G50" s="14"/>
      <c r="H50" s="115"/>
    </row>
    <row r="51" spans="1:8" ht="12.75">
      <c r="A51" s="47"/>
      <c r="B51" s="47"/>
      <c r="E51" s="99"/>
      <c r="F51" s="99"/>
      <c r="G51" s="14"/>
      <c r="H51" s="115"/>
    </row>
    <row r="52" spans="1:7" ht="15">
      <c r="A52" s="236" t="s">
        <v>255</v>
      </c>
      <c r="B52" s="36"/>
      <c r="C52" s="167"/>
      <c r="D52" s="168"/>
      <c r="E52" s="167"/>
      <c r="F52" s="169"/>
      <c r="G52" s="14"/>
    </row>
    <row r="53" spans="1:7" ht="15">
      <c r="A53" s="236"/>
      <c r="B53" s="36"/>
      <c r="C53" s="172"/>
      <c r="D53" s="184"/>
      <c r="E53" s="172"/>
      <c r="F53" s="173"/>
      <c r="G53" s="14"/>
    </row>
    <row r="54" spans="1:7" ht="12.75">
      <c r="A54" s="170"/>
      <c r="B54" s="171"/>
      <c r="C54" s="172"/>
      <c r="D54" s="171"/>
      <c r="E54" s="172"/>
      <c r="F54" s="173"/>
      <c r="G54" s="14"/>
    </row>
    <row r="55" spans="1:7" ht="15">
      <c r="A55" s="178" t="s">
        <v>257</v>
      </c>
      <c r="B55" s="179"/>
      <c r="C55" s="179"/>
      <c r="D55" s="180">
        <v>6840856.5</v>
      </c>
      <c r="E55" s="179" t="s">
        <v>267</v>
      </c>
      <c r="F55" s="181"/>
      <c r="G55" s="14"/>
    </row>
    <row r="56" spans="1:8" ht="15.75" thickBot="1">
      <c r="A56" s="178"/>
      <c r="B56" s="179"/>
      <c r="C56" s="179"/>
      <c r="D56" s="184"/>
      <c r="E56" s="179"/>
      <c r="F56" s="181"/>
      <c r="G56" s="14"/>
      <c r="H56" s="198"/>
    </row>
    <row r="57" spans="1:8" ht="15.75" thickBot="1">
      <c r="A57" s="237" t="s">
        <v>256</v>
      </c>
      <c r="B57" s="179"/>
      <c r="C57" s="179"/>
      <c r="D57" s="199">
        <v>7462752.545454546</v>
      </c>
      <c r="E57" s="179" t="s">
        <v>139</v>
      </c>
      <c r="F57" s="181"/>
      <c r="G57" s="14"/>
      <c r="H57" s="179"/>
    </row>
    <row r="58" spans="1:8" ht="14.25">
      <c r="A58" s="183"/>
      <c r="B58" s="179"/>
      <c r="C58" s="179"/>
      <c r="D58" s="182"/>
      <c r="E58" s="179" t="s">
        <v>273</v>
      </c>
      <c r="F58" s="181"/>
      <c r="G58" s="14"/>
      <c r="H58" s="124"/>
    </row>
    <row r="59" spans="1:8" ht="14.25">
      <c r="A59" s="183"/>
      <c r="B59" s="179"/>
      <c r="C59" s="179"/>
      <c r="D59" s="182"/>
      <c r="E59" s="179"/>
      <c r="F59" s="181"/>
      <c r="G59" s="14"/>
      <c r="H59" s="124"/>
    </row>
    <row r="60" spans="1:7" ht="15">
      <c r="A60" s="178" t="s">
        <v>258</v>
      </c>
      <c r="B60" s="179"/>
      <c r="C60" s="179"/>
      <c r="D60" s="184">
        <v>-2118524.5</v>
      </c>
      <c r="E60" s="179" t="s">
        <v>274</v>
      </c>
      <c r="F60" s="181"/>
      <c r="G60" s="14"/>
    </row>
    <row r="61" spans="1:7" ht="12.75">
      <c r="A61" s="174"/>
      <c r="B61" s="175"/>
      <c r="C61" s="175"/>
      <c r="D61" s="176"/>
      <c r="E61" s="175"/>
      <c r="F61" s="177"/>
      <c r="G61" s="14"/>
    </row>
    <row r="62" spans="1:7" ht="12.75">
      <c r="A62" s="137"/>
      <c r="B62" s="99"/>
      <c r="C62" s="99"/>
      <c r="D62" s="142"/>
      <c r="E62" s="99"/>
      <c r="F62" s="99"/>
      <c r="G62" s="14"/>
    </row>
    <row r="63" spans="1:7" ht="15">
      <c r="A63" s="158"/>
      <c r="B63" s="99"/>
      <c r="C63" s="99"/>
      <c r="D63" s="142"/>
      <c r="E63" s="99"/>
      <c r="F63" s="99"/>
      <c r="G63" s="14"/>
    </row>
    <row r="64" spans="1:7" ht="12" customHeight="1">
      <c r="A64" s="238"/>
      <c r="B64" s="140"/>
      <c r="C64" s="141"/>
      <c r="D64" s="142"/>
      <c r="E64" s="99"/>
      <c r="F64" s="99"/>
      <c r="G64" s="14"/>
    </row>
    <row r="65" spans="1:7" ht="15">
      <c r="A65" s="236" t="s">
        <v>260</v>
      </c>
      <c r="B65" s="167"/>
      <c r="C65" s="167"/>
      <c r="D65" s="168"/>
      <c r="E65" s="167"/>
      <c r="F65" s="169"/>
      <c r="G65" s="99"/>
    </row>
    <row r="66" spans="1:7" ht="14.25">
      <c r="A66" s="36"/>
      <c r="B66" s="172"/>
      <c r="C66" s="172"/>
      <c r="D66" s="184"/>
      <c r="E66" s="172"/>
      <c r="F66" s="173"/>
      <c r="G66" s="99"/>
    </row>
    <row r="67" spans="1:7" ht="15">
      <c r="A67" s="178"/>
      <c r="B67" s="171"/>
      <c r="C67" s="172"/>
      <c r="D67" s="171"/>
      <c r="E67" s="172"/>
      <c r="F67" s="173"/>
      <c r="G67" s="99"/>
    </row>
    <row r="68" spans="1:7" ht="15">
      <c r="A68" s="178" t="s">
        <v>257</v>
      </c>
      <c r="B68" s="179"/>
      <c r="C68" s="179"/>
      <c r="D68" s="184">
        <v>6840856.5</v>
      </c>
      <c r="E68" s="179" t="s">
        <v>266</v>
      </c>
      <c r="F68" s="181"/>
      <c r="G68" s="99"/>
    </row>
    <row r="69" spans="1:7" ht="15">
      <c r="A69" s="178"/>
      <c r="B69" s="179"/>
      <c r="C69" s="179"/>
      <c r="D69" s="182"/>
      <c r="E69" s="124"/>
      <c r="F69" s="181"/>
      <c r="G69" s="99"/>
    </row>
    <row r="70" spans="1:7" ht="15">
      <c r="A70" s="178" t="s">
        <v>269</v>
      </c>
      <c r="B70" s="179"/>
      <c r="C70" s="179"/>
      <c r="D70" s="184">
        <v>4722332</v>
      </c>
      <c r="E70" s="179"/>
      <c r="F70" s="181"/>
      <c r="G70" s="99"/>
    </row>
    <row r="71" spans="1:8" ht="15.75" thickBot="1">
      <c r="A71" s="178"/>
      <c r="B71" s="179"/>
      <c r="C71" s="179"/>
      <c r="D71" s="184"/>
      <c r="E71" s="179"/>
      <c r="F71" s="181"/>
      <c r="G71" s="99"/>
      <c r="H71" s="179"/>
    </row>
    <row r="72" spans="1:8" ht="15.75" thickBot="1">
      <c r="A72" s="237" t="s">
        <v>270</v>
      </c>
      <c r="B72" s="179"/>
      <c r="C72" s="179"/>
      <c r="D72" s="199">
        <v>5151634.909090909</v>
      </c>
      <c r="E72" s="179" t="s">
        <v>139</v>
      </c>
      <c r="F72" s="181"/>
      <c r="G72" s="99"/>
      <c r="H72" s="124"/>
    </row>
    <row r="73" spans="1:7" ht="14.25">
      <c r="A73" s="185"/>
      <c r="B73" s="179"/>
      <c r="C73" s="179"/>
      <c r="D73" s="124"/>
      <c r="E73" s="179"/>
      <c r="F73" s="181"/>
      <c r="G73" s="99"/>
    </row>
    <row r="74" spans="1:7" ht="15">
      <c r="A74" s="178" t="s">
        <v>261</v>
      </c>
      <c r="B74" s="179"/>
      <c r="C74" s="239" t="s">
        <v>262</v>
      </c>
      <c r="D74" s="184">
        <v>2118524.5</v>
      </c>
      <c r="E74" s="179"/>
      <c r="F74" s="181"/>
      <c r="G74" s="99"/>
    </row>
    <row r="75" spans="1:8" ht="15.75" thickBot="1">
      <c r="A75" s="178"/>
      <c r="B75" s="179"/>
      <c r="C75" s="179"/>
      <c r="D75" s="184"/>
      <c r="E75" s="179"/>
      <c r="F75" s="181"/>
      <c r="G75" s="99"/>
      <c r="H75" s="198"/>
    </row>
    <row r="76" spans="1:8" ht="15.75" thickBot="1">
      <c r="A76" s="237" t="s">
        <v>263</v>
      </c>
      <c r="B76" s="179"/>
      <c r="C76" s="179"/>
      <c r="D76" s="199">
        <v>2311117.6363636362</v>
      </c>
      <c r="E76" s="179" t="s">
        <v>147</v>
      </c>
      <c r="F76" s="181"/>
      <c r="G76" s="99"/>
      <c r="H76" s="198"/>
    </row>
    <row r="77" spans="1:8" ht="14.25">
      <c r="A77" s="183"/>
      <c r="B77" s="155"/>
      <c r="C77" s="155"/>
      <c r="D77" s="156"/>
      <c r="E77" s="155"/>
      <c r="F77" s="181"/>
      <c r="G77" s="99"/>
      <c r="H77" s="179"/>
    </row>
    <row r="78" spans="1:8" ht="15">
      <c r="A78" s="178" t="s">
        <v>271</v>
      </c>
      <c r="B78" s="155"/>
      <c r="C78" s="155"/>
      <c r="D78" s="165">
        <v>6840856.5</v>
      </c>
      <c r="E78" s="179"/>
      <c r="F78" s="181"/>
      <c r="G78" s="99"/>
      <c r="H78" s="124"/>
    </row>
    <row r="79" spans="1:7" ht="12.75">
      <c r="A79" s="174"/>
      <c r="B79" s="175"/>
      <c r="C79" s="175"/>
      <c r="D79" s="176"/>
      <c r="E79" s="175"/>
      <c r="F79" s="177"/>
      <c r="G79" s="99"/>
    </row>
    <row r="80" spans="1:7" ht="12.75">
      <c r="A80" s="137"/>
      <c r="B80" s="99"/>
      <c r="C80" s="99"/>
      <c r="D80" s="142"/>
      <c r="E80" s="99"/>
      <c r="F80" s="99"/>
      <c r="G80" s="99"/>
    </row>
    <row r="81" spans="1:7" ht="12.75">
      <c r="A81" s="137"/>
      <c r="B81" s="99"/>
      <c r="C81" s="99"/>
      <c r="D81" s="142"/>
      <c r="E81" s="99"/>
      <c r="F81" s="99"/>
      <c r="G81" s="99"/>
    </row>
    <row r="82" spans="1:7" ht="14.25" customHeight="1">
      <c r="A82" s="386" t="s">
        <v>278</v>
      </c>
      <c r="B82" s="140"/>
      <c r="C82" s="141"/>
      <c r="D82" s="142"/>
      <c r="E82" s="387" t="s">
        <v>279</v>
      </c>
      <c r="F82" s="99"/>
      <c r="G82" s="99"/>
    </row>
    <row r="83" spans="1:7" ht="12.75">
      <c r="A83" s="137"/>
      <c r="B83" s="99"/>
      <c r="C83" s="99"/>
      <c r="D83" s="142"/>
      <c r="E83" s="143" t="s">
        <v>280</v>
      </c>
      <c r="F83" s="99"/>
      <c r="G83" s="99"/>
    </row>
    <row r="84" spans="1:7" ht="15" thickBot="1">
      <c r="A84" s="147" t="s">
        <v>281</v>
      </c>
      <c r="B84" s="99"/>
      <c r="C84" s="99"/>
      <c r="D84" s="142"/>
      <c r="E84" s="99"/>
      <c r="F84" s="99"/>
      <c r="G84" s="99"/>
    </row>
    <row r="85" spans="1:7" ht="15" customHeight="1" thickBot="1">
      <c r="A85" s="147" t="s">
        <v>283</v>
      </c>
      <c r="B85" s="99"/>
      <c r="C85" s="99"/>
      <c r="D85" s="142"/>
      <c r="E85" s="388" t="s">
        <v>408</v>
      </c>
      <c r="F85" s="99"/>
      <c r="G85" s="99"/>
    </row>
    <row r="86" spans="1:7" ht="12.75">
      <c r="A86" s="137"/>
      <c r="B86" s="142"/>
      <c r="C86" s="99"/>
      <c r="D86" s="142"/>
      <c r="E86" s="99"/>
      <c r="F86" s="99"/>
      <c r="G86" s="99"/>
    </row>
    <row r="87" spans="1:7" ht="12.75">
      <c r="A87" s="137"/>
      <c r="B87" s="99"/>
      <c r="C87" s="99"/>
      <c r="D87" s="142"/>
      <c r="E87" s="99"/>
      <c r="F87" s="99"/>
      <c r="G87" s="99"/>
    </row>
    <row r="88" spans="1:7" ht="15" thickBot="1">
      <c r="A88" s="147" t="s">
        <v>284</v>
      </c>
      <c r="B88" s="99"/>
      <c r="C88" s="99"/>
      <c r="D88" s="142"/>
      <c r="E88" s="99"/>
      <c r="F88" s="99"/>
      <c r="G88" s="99"/>
    </row>
    <row r="89" spans="1:7" ht="15" thickBot="1">
      <c r="A89" s="147" t="s">
        <v>282</v>
      </c>
      <c r="B89" s="99"/>
      <c r="C89" s="99"/>
      <c r="D89" s="142"/>
      <c r="E89" s="389"/>
      <c r="F89" s="99"/>
      <c r="G89" s="99"/>
    </row>
    <row r="90" spans="1:7" ht="12.75">
      <c r="A90" s="137"/>
      <c r="B90" s="99"/>
      <c r="C90" s="99"/>
      <c r="D90" s="142"/>
      <c r="E90" s="99"/>
      <c r="F90" s="99"/>
      <c r="G90" s="99"/>
    </row>
    <row r="91" spans="1:7" ht="12.75">
      <c r="A91" s="137"/>
      <c r="B91" s="99"/>
      <c r="C91" s="99"/>
      <c r="D91" s="142"/>
      <c r="E91" s="99"/>
      <c r="F91" s="99"/>
      <c r="G91" s="99"/>
    </row>
    <row r="92" spans="1:7" ht="12.75">
      <c r="A92" s="137"/>
      <c r="B92" s="99"/>
      <c r="C92" s="99"/>
      <c r="D92" s="142"/>
      <c r="E92" s="99"/>
      <c r="F92" s="99"/>
      <c r="G92" s="99"/>
    </row>
    <row r="93" spans="1:7" ht="12.75">
      <c r="A93" s="137"/>
      <c r="B93" s="99"/>
      <c r="C93" s="99"/>
      <c r="D93" s="142"/>
      <c r="E93" s="99"/>
      <c r="F93" s="99"/>
      <c r="G93" s="99"/>
    </row>
    <row r="94" spans="1:7" ht="18">
      <c r="A94" s="139"/>
      <c r="B94" s="140"/>
      <c r="C94" s="141"/>
      <c r="D94" s="142"/>
      <c r="E94" s="99"/>
      <c r="F94" s="99"/>
      <c r="G94" s="99"/>
    </row>
    <row r="95" spans="1:7" ht="18">
      <c r="A95" s="145"/>
      <c r="B95" s="99"/>
      <c r="C95" s="99"/>
      <c r="D95" s="142"/>
      <c r="E95" s="99"/>
      <c r="F95" s="99"/>
      <c r="G95" s="99"/>
    </row>
    <row r="96" spans="1:7" ht="12.75">
      <c r="A96" s="137"/>
      <c r="B96" s="99"/>
      <c r="C96" s="99"/>
      <c r="D96" s="142"/>
      <c r="E96" s="99"/>
      <c r="F96" s="99"/>
      <c r="G96" s="99"/>
    </row>
    <row r="97" spans="1:7" ht="12.75">
      <c r="A97" s="137"/>
      <c r="B97" s="99"/>
      <c r="C97" s="99"/>
      <c r="D97" s="142"/>
      <c r="E97" s="99"/>
      <c r="F97" s="99"/>
      <c r="G97" s="99"/>
    </row>
    <row r="98" spans="1:7" ht="12.75">
      <c r="A98" s="137"/>
      <c r="B98" s="142"/>
      <c r="C98" s="99"/>
      <c r="D98" s="142"/>
      <c r="E98" s="99"/>
      <c r="F98" s="99"/>
      <c r="G98" s="99"/>
    </row>
    <row r="99" spans="1:7" ht="12.75">
      <c r="A99" s="137"/>
      <c r="B99" s="99"/>
      <c r="C99" s="99"/>
      <c r="D99" s="142"/>
      <c r="E99" s="99"/>
      <c r="F99" s="99"/>
      <c r="G99" s="99"/>
    </row>
    <row r="100" spans="1:7" ht="12.75">
      <c r="A100" s="137"/>
      <c r="B100" s="143"/>
      <c r="C100" s="143"/>
      <c r="D100" s="143"/>
      <c r="E100" s="143"/>
      <c r="F100" s="144"/>
      <c r="G100" s="143"/>
    </row>
    <row r="101" spans="1:7" ht="12.75">
      <c r="A101" s="137"/>
      <c r="B101" s="143"/>
      <c r="C101" s="143"/>
      <c r="D101" s="143"/>
      <c r="E101" s="143"/>
      <c r="F101" s="144"/>
      <c r="G101" s="143"/>
    </row>
    <row r="102" spans="1:7" ht="12.75">
      <c r="A102" s="137"/>
      <c r="B102" s="143"/>
      <c r="C102" s="143"/>
      <c r="D102" s="143"/>
      <c r="E102" s="143"/>
      <c r="F102" s="144"/>
      <c r="G102" s="143"/>
    </row>
    <row r="103" spans="1:7" ht="12.75" customHeight="1">
      <c r="A103" s="145"/>
      <c r="B103" s="144"/>
      <c r="C103" s="144"/>
      <c r="D103" s="143"/>
      <c r="E103" s="143"/>
      <c r="F103" s="143"/>
      <c r="G103" s="143"/>
    </row>
    <row r="104" spans="1:7" ht="12.75" customHeight="1">
      <c r="A104" s="145"/>
      <c r="B104" s="99"/>
      <c r="C104" s="99"/>
      <c r="D104" s="99"/>
      <c r="E104" s="99"/>
      <c r="F104" s="99"/>
      <c r="G104" s="99"/>
    </row>
    <row r="105" spans="1:7" ht="12.75" customHeight="1">
      <c r="A105" s="145"/>
      <c r="B105" s="99"/>
      <c r="C105" s="99"/>
      <c r="D105" s="99"/>
      <c r="E105" s="99"/>
      <c r="F105" s="99"/>
      <c r="G105" s="99"/>
    </row>
    <row r="106" spans="1:7" ht="11.25" customHeight="1">
      <c r="A106" s="145"/>
      <c r="B106" s="99"/>
      <c r="C106" s="99"/>
      <c r="D106" s="142"/>
      <c r="E106" s="99"/>
      <c r="F106" s="99"/>
      <c r="G106" s="99"/>
    </row>
    <row r="107" spans="1:7" ht="18">
      <c r="A107" s="139"/>
      <c r="B107" s="99"/>
      <c r="C107" s="99"/>
      <c r="D107" s="142"/>
      <c r="E107" s="99"/>
      <c r="F107" s="99"/>
      <c r="G107" s="99"/>
    </row>
    <row r="108" spans="1:7" ht="12.75">
      <c r="A108" s="137"/>
      <c r="B108" s="99"/>
      <c r="C108" s="99"/>
      <c r="D108" s="142"/>
      <c r="E108" s="99"/>
      <c r="F108" s="99"/>
      <c r="G108" s="99"/>
    </row>
    <row r="109" spans="1:7" ht="12.75">
      <c r="A109" s="137"/>
      <c r="B109" s="99"/>
      <c r="C109" s="99"/>
      <c r="D109" s="142"/>
      <c r="E109" s="99"/>
      <c r="F109" s="99"/>
      <c r="G109" s="99"/>
    </row>
    <row r="110" spans="1:7" ht="12.75">
      <c r="A110" s="137"/>
      <c r="B110" s="99"/>
      <c r="C110" s="99"/>
      <c r="D110" s="142"/>
      <c r="E110" s="99"/>
      <c r="F110" s="99"/>
      <c r="G110" s="99"/>
    </row>
    <row r="111" spans="1:7" ht="12.75">
      <c r="A111" s="137"/>
      <c r="B111" s="142"/>
      <c r="C111" s="99"/>
      <c r="D111" s="142"/>
      <c r="E111" s="99"/>
      <c r="F111" s="99"/>
      <c r="G111" s="99"/>
    </row>
    <row r="112" spans="1:7" ht="12.75">
      <c r="A112" s="137"/>
      <c r="B112" s="99"/>
      <c r="C112" s="99"/>
      <c r="D112" s="142"/>
      <c r="E112" s="99"/>
      <c r="F112" s="99"/>
      <c r="G112" s="99"/>
    </row>
    <row r="113" spans="1:7" ht="12.75">
      <c r="A113" s="137"/>
      <c r="B113" s="143"/>
      <c r="C113" s="143"/>
      <c r="D113" s="143"/>
      <c r="E113" s="143"/>
      <c r="F113" s="144"/>
      <c r="G113" s="143"/>
    </row>
    <row r="114" spans="1:7" ht="12.75">
      <c r="A114" s="137"/>
      <c r="B114" s="143"/>
      <c r="C114" s="143"/>
      <c r="D114" s="143"/>
      <c r="E114" s="143"/>
      <c r="F114" s="144"/>
      <c r="G114" s="143"/>
    </row>
    <row r="115" spans="1:7" ht="12.75">
      <c r="A115" s="137"/>
      <c r="B115" s="143"/>
      <c r="C115" s="143"/>
      <c r="D115" s="143"/>
      <c r="E115" s="143"/>
      <c r="F115" s="144"/>
      <c r="G115" s="143"/>
    </row>
    <row r="116" spans="1:7" ht="12.75">
      <c r="A116" s="146"/>
      <c r="B116" s="144"/>
      <c r="C116" s="144"/>
      <c r="D116" s="143"/>
      <c r="E116" s="143"/>
      <c r="F116" s="143"/>
      <c r="G116" s="143"/>
    </row>
    <row r="117" spans="1:7" ht="12.75">
      <c r="A117" s="137"/>
      <c r="B117" s="99"/>
      <c r="C117" s="99"/>
      <c r="D117" s="142"/>
      <c r="E117" s="99"/>
      <c r="F117" s="99"/>
      <c r="G117" s="99"/>
    </row>
    <row r="118" spans="1:7" ht="12.75">
      <c r="A118" s="137"/>
      <c r="B118" s="99"/>
      <c r="C118" s="99"/>
      <c r="D118" s="142"/>
      <c r="E118" s="99"/>
      <c r="F118" s="99"/>
      <c r="G118" s="99"/>
    </row>
    <row r="119" spans="1:7" ht="12.75">
      <c r="A119" s="137"/>
      <c r="B119" s="99"/>
      <c r="C119" s="99"/>
      <c r="D119" s="142"/>
      <c r="E119" s="99"/>
      <c r="F119" s="99"/>
      <c r="G119" s="99"/>
    </row>
    <row r="120" spans="1:7" ht="18">
      <c r="A120" s="139"/>
      <c r="B120" s="99"/>
      <c r="C120" s="99"/>
      <c r="D120" s="142"/>
      <c r="E120" s="99"/>
      <c r="F120" s="99"/>
      <c r="G120" s="99"/>
    </row>
    <row r="121" spans="1:7" ht="12.75">
      <c r="A121" s="137"/>
      <c r="B121" s="99"/>
      <c r="C121" s="99"/>
      <c r="D121" s="142"/>
      <c r="E121" s="99"/>
      <c r="F121" s="99"/>
      <c r="G121" s="99"/>
    </row>
    <row r="122" spans="1:7" ht="12.75">
      <c r="A122" s="137"/>
      <c r="B122" s="99"/>
      <c r="C122" s="99"/>
      <c r="D122" s="142"/>
      <c r="E122" s="99"/>
      <c r="F122" s="99"/>
      <c r="G122" s="99"/>
    </row>
    <row r="123" spans="1:7" ht="12.75">
      <c r="A123" s="137"/>
      <c r="B123" s="99"/>
      <c r="C123" s="99"/>
      <c r="D123" s="142"/>
      <c r="E123" s="99"/>
      <c r="F123" s="99"/>
      <c r="G123" s="99"/>
    </row>
    <row r="124" spans="1:7" ht="12.75">
      <c r="A124" s="137"/>
      <c r="B124" s="142"/>
      <c r="C124" s="99"/>
      <c r="D124" s="142"/>
      <c r="E124" s="99"/>
      <c r="F124" s="99"/>
      <c r="G124" s="99"/>
    </row>
    <row r="125" spans="1:7" ht="12.75">
      <c r="A125" s="137"/>
      <c r="B125" s="99"/>
      <c r="C125" s="99"/>
      <c r="D125" s="142"/>
      <c r="E125" s="99"/>
      <c r="F125" s="99"/>
      <c r="G125" s="99"/>
    </row>
    <row r="126" spans="1:7" ht="12.75">
      <c r="A126" s="137"/>
      <c r="B126" s="143"/>
      <c r="C126" s="143"/>
      <c r="D126" s="143"/>
      <c r="E126" s="143"/>
      <c r="F126" s="144"/>
      <c r="G126" s="143"/>
    </row>
    <row r="127" spans="1:7" ht="12.75">
      <c r="A127" s="137"/>
      <c r="B127" s="143"/>
      <c r="C127" s="143"/>
      <c r="D127" s="143"/>
      <c r="E127" s="143"/>
      <c r="F127" s="144"/>
      <c r="G127" s="143"/>
    </row>
    <row r="128" spans="1:7" ht="12.75">
      <c r="A128" s="137"/>
      <c r="B128" s="143"/>
      <c r="C128" s="143"/>
      <c r="D128" s="143"/>
      <c r="E128" s="143"/>
      <c r="F128" s="144"/>
      <c r="G128" s="143"/>
    </row>
    <row r="129" spans="1:7" ht="12.75">
      <c r="A129" s="146"/>
      <c r="B129" s="143"/>
      <c r="C129" s="143"/>
      <c r="D129" s="143"/>
      <c r="E129" s="143"/>
      <c r="F129" s="143"/>
      <c r="G129" s="143"/>
    </row>
    <row r="130" spans="1:7" ht="12.75">
      <c r="A130" s="146"/>
      <c r="B130" s="99"/>
      <c r="C130" s="99"/>
      <c r="D130" s="99"/>
      <c r="E130" s="99"/>
      <c r="F130" s="99"/>
      <c r="G130" s="99"/>
    </row>
    <row r="131" spans="1:7" ht="12.75">
      <c r="A131" s="146"/>
      <c r="B131" s="99"/>
      <c r="C131" s="99"/>
      <c r="D131" s="99"/>
      <c r="E131" s="99"/>
      <c r="F131" s="99"/>
      <c r="G131" s="99"/>
    </row>
    <row r="132" spans="1:7" ht="12.75">
      <c r="A132" s="137"/>
      <c r="B132" s="137"/>
      <c r="C132" s="99"/>
      <c r="D132" s="137"/>
      <c r="E132" s="99"/>
      <c r="F132" s="99"/>
      <c r="G132" s="99"/>
    </row>
    <row r="133" spans="1:7" ht="18">
      <c r="A133" s="139"/>
      <c r="B133" s="99"/>
      <c r="C133" s="99"/>
      <c r="D133" s="142"/>
      <c r="E133" s="99"/>
      <c r="F133" s="99"/>
      <c r="G133" s="99"/>
    </row>
    <row r="134" spans="1:7" ht="12.75">
      <c r="A134" s="137"/>
      <c r="B134" s="99"/>
      <c r="C134" s="99"/>
      <c r="D134" s="142"/>
      <c r="E134" s="99"/>
      <c r="F134" s="99"/>
      <c r="G134" s="99"/>
    </row>
    <row r="135" spans="1:7" ht="12.75">
      <c r="A135" s="137"/>
      <c r="B135" s="99"/>
      <c r="C135" s="99"/>
      <c r="D135" s="142"/>
      <c r="E135" s="99"/>
      <c r="F135" s="99"/>
      <c r="G135" s="99"/>
    </row>
    <row r="136" spans="1:7" ht="12.75">
      <c r="A136" s="137"/>
      <c r="B136" s="99"/>
      <c r="C136" s="99"/>
      <c r="D136" s="142"/>
      <c r="E136" s="99"/>
      <c r="F136" s="99"/>
      <c r="G136" s="99"/>
    </row>
    <row r="137" spans="1:7" ht="12.75">
      <c r="A137" s="137"/>
      <c r="B137" s="142"/>
      <c r="C137" s="99"/>
      <c r="D137" s="142"/>
      <c r="E137" s="99"/>
      <c r="F137" s="99"/>
      <c r="G137" s="99"/>
    </row>
    <row r="138" spans="1:7" ht="12.75">
      <c r="A138" s="137"/>
      <c r="B138" s="99"/>
      <c r="C138" s="99"/>
      <c r="D138" s="142"/>
      <c r="E138" s="99"/>
      <c r="F138" s="99"/>
      <c r="G138" s="99"/>
    </row>
    <row r="139" spans="1:7" ht="12.75">
      <c r="A139" s="137"/>
      <c r="B139" s="99"/>
      <c r="C139" s="99"/>
      <c r="D139" s="142"/>
      <c r="E139" s="99"/>
      <c r="F139" s="99"/>
      <c r="G139" s="99"/>
    </row>
    <row r="140" spans="1:7" ht="12.75">
      <c r="A140" s="137"/>
      <c r="B140" s="99"/>
      <c r="C140" s="99"/>
      <c r="D140" s="142"/>
      <c r="E140" s="99"/>
      <c r="F140" s="99"/>
      <c r="G140" s="99"/>
    </row>
    <row r="141" spans="1:7" ht="12.75">
      <c r="A141" s="146"/>
      <c r="B141" s="99"/>
      <c r="C141" s="99"/>
      <c r="D141" s="142"/>
      <c r="E141" s="99"/>
      <c r="F141" s="99"/>
      <c r="G141" s="99"/>
    </row>
    <row r="142" spans="1:7" ht="12.75">
      <c r="A142" s="137"/>
      <c r="B142" s="99"/>
      <c r="C142" s="99"/>
      <c r="D142" s="142"/>
      <c r="E142" s="99"/>
      <c r="F142" s="99"/>
      <c r="G142" s="99"/>
    </row>
    <row r="143" spans="1:7" ht="18">
      <c r="A143" s="139"/>
      <c r="B143" s="99"/>
      <c r="C143" s="99"/>
      <c r="D143" s="142"/>
      <c r="E143" s="99"/>
      <c r="F143" s="99"/>
      <c r="G143" s="99"/>
    </row>
    <row r="144" spans="1:7" ht="12.75">
      <c r="A144" s="137"/>
      <c r="B144" s="99"/>
      <c r="C144" s="99"/>
      <c r="D144" s="142"/>
      <c r="E144" s="99"/>
      <c r="F144" s="99"/>
      <c r="G144" s="99"/>
    </row>
    <row r="145" spans="1:7" ht="12.75">
      <c r="A145" s="137"/>
      <c r="B145" s="99"/>
      <c r="C145" s="99"/>
      <c r="D145" s="142"/>
      <c r="E145" s="99"/>
      <c r="F145" s="99"/>
      <c r="G145" s="99"/>
    </row>
    <row r="146" spans="1:7" ht="12.75">
      <c r="A146" s="137"/>
      <c r="B146" s="99"/>
      <c r="C146" s="99"/>
      <c r="D146" s="142"/>
      <c r="E146" s="99"/>
      <c r="F146" s="99"/>
      <c r="G146" s="99"/>
    </row>
    <row r="147" spans="1:7" ht="12.75">
      <c r="A147" s="137"/>
      <c r="B147" s="142"/>
      <c r="C147" s="99"/>
      <c r="D147" s="142"/>
      <c r="E147" s="99"/>
      <c r="F147" s="99"/>
      <c r="G147" s="99"/>
    </row>
    <row r="148" spans="1:7" ht="12.75">
      <c r="A148" s="137"/>
      <c r="B148" s="99"/>
      <c r="C148" s="99"/>
      <c r="D148" s="142"/>
      <c r="E148" s="99"/>
      <c r="F148" s="99"/>
      <c r="G148" s="99"/>
    </row>
    <row r="149" spans="1:7" ht="12.75">
      <c r="A149" s="137"/>
      <c r="B149" s="143"/>
      <c r="C149" s="143"/>
      <c r="D149" s="142"/>
      <c r="E149" s="99"/>
      <c r="F149" s="99"/>
      <c r="G149" s="99"/>
    </row>
    <row r="150" spans="1:7" ht="12.75">
      <c r="A150" s="137"/>
      <c r="B150" s="143"/>
      <c r="C150" s="143"/>
      <c r="D150" s="142"/>
      <c r="E150" s="99"/>
      <c r="F150" s="99"/>
      <c r="G150" s="99"/>
    </row>
    <row r="151" spans="1:7" ht="12.75">
      <c r="A151" s="137"/>
      <c r="B151" s="143"/>
      <c r="C151" s="143"/>
      <c r="D151" s="142"/>
      <c r="E151" s="99"/>
      <c r="F151" s="99"/>
      <c r="G151" s="99"/>
    </row>
    <row r="152" spans="1:7" ht="12.75" customHeight="1">
      <c r="A152" s="145"/>
      <c r="B152" s="99"/>
      <c r="C152" s="99"/>
      <c r="D152" s="142"/>
      <c r="E152" s="99"/>
      <c r="F152" s="99"/>
      <c r="G152" s="99"/>
    </row>
    <row r="153" spans="1:7" ht="14.25" customHeight="1">
      <c r="A153" s="145"/>
      <c r="B153" s="99"/>
      <c r="C153" s="99"/>
      <c r="D153" s="142"/>
      <c r="E153" s="99"/>
      <c r="F153" s="99"/>
      <c r="G153" s="99"/>
    </row>
    <row r="154" spans="1:7" ht="12.75">
      <c r="A154" s="137"/>
      <c r="B154" s="99"/>
      <c r="C154" s="99"/>
      <c r="D154" s="142"/>
      <c r="E154" s="99"/>
      <c r="F154" s="99"/>
      <c r="G154" s="99"/>
    </row>
    <row r="155" spans="1:7" ht="18">
      <c r="A155" s="139"/>
      <c r="B155" s="99"/>
      <c r="C155" s="99"/>
      <c r="D155" s="142"/>
      <c r="E155" s="99"/>
      <c r="F155" s="99"/>
      <c r="G155" s="99"/>
    </row>
    <row r="156" spans="1:7" ht="12.75">
      <c r="A156" s="137"/>
      <c r="B156" s="99"/>
      <c r="C156" s="99"/>
      <c r="D156" s="142"/>
      <c r="E156" s="99"/>
      <c r="F156" s="99"/>
      <c r="G156" s="99"/>
    </row>
    <row r="157" spans="1:7" ht="12.75">
      <c r="A157" s="137"/>
      <c r="B157" s="99"/>
      <c r="C157" s="99"/>
      <c r="D157" s="142"/>
      <c r="E157" s="99"/>
      <c r="F157" s="99"/>
      <c r="G157" s="99"/>
    </row>
    <row r="158" spans="1:7" ht="12.75">
      <c r="A158" s="137"/>
      <c r="B158" s="99"/>
      <c r="C158" s="99"/>
      <c r="D158" s="142"/>
      <c r="E158" s="99"/>
      <c r="F158" s="99"/>
      <c r="G158" s="99"/>
    </row>
    <row r="159" spans="1:7" ht="12.75">
      <c r="A159" s="137"/>
      <c r="B159" s="142"/>
      <c r="C159" s="99"/>
      <c r="D159" s="142"/>
      <c r="E159" s="99"/>
      <c r="F159" s="99"/>
      <c r="G159" s="99"/>
    </row>
    <row r="160" spans="1:7" ht="12.75">
      <c r="A160" s="137"/>
      <c r="B160" s="99"/>
      <c r="C160" s="99"/>
      <c r="D160" s="142"/>
      <c r="E160" s="99"/>
      <c r="F160" s="99"/>
      <c r="G160" s="99"/>
    </row>
    <row r="161" spans="1:7" ht="12.75">
      <c r="A161" s="137"/>
      <c r="B161" s="99"/>
      <c r="C161" s="99"/>
      <c r="D161" s="142"/>
      <c r="E161" s="99"/>
      <c r="F161" s="99"/>
      <c r="G161" s="99"/>
    </row>
    <row r="162" spans="1:7" ht="12.75">
      <c r="A162" s="137"/>
      <c r="B162" s="99"/>
      <c r="C162" s="99"/>
      <c r="D162" s="142"/>
      <c r="E162" s="99"/>
      <c r="F162" s="99"/>
      <c r="G162" s="99"/>
    </row>
    <row r="163" spans="1:7" ht="12.75">
      <c r="A163" s="146"/>
      <c r="B163" s="99"/>
      <c r="C163" s="99"/>
      <c r="D163" s="142"/>
      <c r="E163" s="99"/>
      <c r="F163" s="99"/>
      <c r="G163" s="99"/>
    </row>
    <row r="164" spans="1:7" ht="12.75">
      <c r="A164" s="137"/>
      <c r="B164" s="99"/>
      <c r="C164" s="99"/>
      <c r="D164" s="142"/>
      <c r="E164" s="99"/>
      <c r="F164" s="99"/>
      <c r="G164" s="99"/>
    </row>
    <row r="165" spans="1:7" ht="18">
      <c r="A165" s="139"/>
      <c r="B165" s="99"/>
      <c r="C165" s="99"/>
      <c r="D165" s="142"/>
      <c r="E165" s="99"/>
      <c r="F165" s="99"/>
      <c r="G165" s="99"/>
    </row>
    <row r="166" spans="1:7" ht="12.75">
      <c r="A166" s="137"/>
      <c r="B166" s="99"/>
      <c r="C166" s="99"/>
      <c r="D166" s="142"/>
      <c r="E166" s="99"/>
      <c r="F166" s="99"/>
      <c r="G166" s="99"/>
    </row>
    <row r="167" spans="1:7" ht="12.75">
      <c r="A167" s="137"/>
      <c r="B167" s="99"/>
      <c r="C167" s="99"/>
      <c r="D167" s="142"/>
      <c r="E167" s="99"/>
      <c r="F167" s="99"/>
      <c r="G167" s="99"/>
    </row>
    <row r="168" spans="1:7" ht="12.75">
      <c r="A168" s="137"/>
      <c r="B168" s="99"/>
      <c r="C168" s="99"/>
      <c r="D168" s="142"/>
      <c r="E168" s="99"/>
      <c r="F168" s="99"/>
      <c r="G168" s="99"/>
    </row>
    <row r="169" spans="1:7" ht="12.75">
      <c r="A169" s="137"/>
      <c r="B169" s="142"/>
      <c r="C169" s="99"/>
      <c r="D169" s="142"/>
      <c r="E169" s="99"/>
      <c r="F169" s="99"/>
      <c r="G169" s="99"/>
    </row>
    <row r="170" spans="1:7" ht="12.75">
      <c r="A170" s="137"/>
      <c r="B170" s="99"/>
      <c r="C170" s="99"/>
      <c r="D170" s="142"/>
      <c r="E170" s="99"/>
      <c r="F170" s="99"/>
      <c r="G170" s="99"/>
    </row>
    <row r="171" spans="1:7" ht="12.75">
      <c r="A171" s="137"/>
      <c r="B171" s="143"/>
      <c r="C171" s="143"/>
      <c r="D171" s="142"/>
      <c r="E171" s="99"/>
      <c r="F171" s="99"/>
      <c r="G171" s="99"/>
    </row>
    <row r="172" spans="1:7" ht="12.75">
      <c r="A172" s="137"/>
      <c r="B172" s="143"/>
      <c r="C172" s="143"/>
      <c r="D172" s="142"/>
      <c r="E172" s="99"/>
      <c r="F172" s="99"/>
      <c r="G172" s="99"/>
    </row>
    <row r="173" spans="1:7" ht="12.75">
      <c r="A173" s="137"/>
      <c r="B173" s="143"/>
      <c r="C173" s="143"/>
      <c r="D173" s="137"/>
      <c r="E173" s="99"/>
      <c r="F173" s="99"/>
      <c r="G173" s="99"/>
    </row>
    <row r="174" spans="1:7" ht="12.75">
      <c r="A174" s="137"/>
      <c r="B174" s="99"/>
      <c r="C174" s="99"/>
      <c r="D174" s="142"/>
      <c r="E174" s="99"/>
      <c r="F174" s="99"/>
      <c r="G174" s="99"/>
    </row>
    <row r="175" spans="1:7" ht="12.75">
      <c r="A175" s="137"/>
      <c r="B175" s="99"/>
      <c r="C175" s="99"/>
      <c r="D175" s="142"/>
      <c r="E175" s="99"/>
      <c r="F175" s="99"/>
      <c r="G175" s="99"/>
    </row>
    <row r="176" spans="1:7" ht="12.75">
      <c r="A176" s="137"/>
      <c r="B176" s="137"/>
      <c r="C176" s="137"/>
      <c r="D176" s="137"/>
      <c r="E176" s="137"/>
      <c r="F176" s="137"/>
      <c r="G176" s="137"/>
    </row>
    <row r="177" spans="1:7" ht="18">
      <c r="A177" s="139"/>
      <c r="B177" s="137"/>
      <c r="C177" s="137"/>
      <c r="D177" s="137"/>
      <c r="E177" s="137"/>
      <c r="F177" s="137"/>
      <c r="G177" s="137"/>
    </row>
    <row r="178" spans="1:7" ht="12.75">
      <c r="A178" s="137"/>
      <c r="B178" s="137"/>
      <c r="C178" s="137"/>
      <c r="D178" s="137"/>
      <c r="E178" s="137"/>
      <c r="F178" s="137"/>
      <c r="G178" s="137"/>
    </row>
    <row r="179" spans="1:7" ht="14.25">
      <c r="A179" s="147"/>
      <c r="B179" s="137"/>
      <c r="C179" s="137"/>
      <c r="D179" s="137"/>
      <c r="E179" s="137"/>
      <c r="F179" s="137"/>
      <c r="G179" s="137"/>
    </row>
    <row r="180" spans="1:7" ht="14.25">
      <c r="A180" s="147"/>
      <c r="B180" s="137"/>
      <c r="C180" s="137"/>
      <c r="D180" s="137"/>
      <c r="E180" s="137"/>
      <c r="F180" s="137"/>
      <c r="G180" s="137"/>
    </row>
    <row r="181" spans="1:7" ht="14.25">
      <c r="A181" s="147"/>
      <c r="B181" s="137"/>
      <c r="C181" s="137"/>
      <c r="D181" s="137"/>
      <c r="E181" s="137"/>
      <c r="F181" s="137"/>
      <c r="G181" s="137"/>
    </row>
    <row r="182" spans="1:7" ht="12.75">
      <c r="A182" s="137"/>
      <c r="B182" s="137"/>
      <c r="C182" s="137"/>
      <c r="D182" s="137"/>
      <c r="E182" s="137"/>
      <c r="F182" s="137"/>
      <c r="G182" s="137"/>
    </row>
    <row r="183" spans="1:7" ht="12.75">
      <c r="A183" s="137"/>
      <c r="B183" s="137"/>
      <c r="C183" s="137"/>
      <c r="D183" s="137"/>
      <c r="E183" s="137"/>
      <c r="F183" s="137"/>
      <c r="G183" s="137"/>
    </row>
    <row r="184" spans="1:7" ht="12.75">
      <c r="A184" s="137"/>
      <c r="B184" s="64"/>
      <c r="C184" s="64"/>
      <c r="D184" s="137"/>
      <c r="E184" s="137"/>
      <c r="F184" s="137"/>
      <c r="G184" s="137"/>
    </row>
    <row r="185" spans="1:7" ht="12.75">
      <c r="A185" s="137"/>
      <c r="B185" s="64"/>
      <c r="C185" s="64"/>
      <c r="D185" s="137"/>
      <c r="E185" s="137"/>
      <c r="F185" s="137"/>
      <c r="G185" s="137"/>
    </row>
    <row r="186" spans="1:7" ht="12.75">
      <c r="A186" s="137"/>
      <c r="B186" s="64"/>
      <c r="C186" s="64"/>
      <c r="D186" s="137"/>
      <c r="E186" s="137"/>
      <c r="F186" s="137"/>
      <c r="G186" s="137"/>
    </row>
    <row r="187" spans="1:7" ht="12.75">
      <c r="A187" s="137"/>
      <c r="B187" s="64"/>
      <c r="C187" s="64"/>
      <c r="D187" s="137"/>
      <c r="E187" s="137"/>
      <c r="F187" s="137"/>
      <c r="G187" s="137"/>
    </row>
    <row r="188" spans="1:7" ht="12.75">
      <c r="A188" s="137"/>
      <c r="B188" s="64"/>
      <c r="C188" s="64"/>
      <c r="D188" s="137"/>
      <c r="E188" s="137"/>
      <c r="F188" s="137"/>
      <c r="G188" s="137"/>
    </row>
    <row r="189" spans="1:7" ht="12.75">
      <c r="A189" s="137"/>
      <c r="B189" s="64"/>
      <c r="C189" s="64"/>
      <c r="D189" s="137"/>
      <c r="E189" s="137"/>
      <c r="F189" s="137"/>
      <c r="G189" s="137"/>
    </row>
    <row r="190" spans="1:7" ht="12.75">
      <c r="A190" s="137"/>
      <c r="B190" s="64"/>
      <c r="C190" s="64"/>
      <c r="D190" s="137"/>
      <c r="E190" s="137"/>
      <c r="F190" s="137"/>
      <c r="G190" s="137"/>
    </row>
    <row r="191" spans="1:7" ht="12.75">
      <c r="A191" s="137"/>
      <c r="B191" s="64"/>
      <c r="C191" s="64"/>
      <c r="D191" s="137"/>
      <c r="E191" s="137"/>
      <c r="F191" s="137"/>
      <c r="G191" s="137"/>
    </row>
    <row r="192" spans="1:7" ht="12.75">
      <c r="A192" s="137"/>
      <c r="B192" s="148"/>
      <c r="C192" s="148"/>
      <c r="D192" s="137"/>
      <c r="E192" s="137"/>
      <c r="F192" s="137"/>
      <c r="G192" s="137"/>
    </row>
    <row r="193" spans="1:7" ht="12.75">
      <c r="A193" s="137"/>
      <c r="B193" s="64"/>
      <c r="C193" s="64"/>
      <c r="D193" s="137"/>
      <c r="E193" s="137"/>
      <c r="F193" s="137"/>
      <c r="G193" s="137"/>
    </row>
    <row r="194" spans="1:7" ht="12.75">
      <c r="A194" s="137"/>
      <c r="B194" s="64"/>
      <c r="C194" s="64"/>
      <c r="D194" s="137"/>
      <c r="E194" s="137"/>
      <c r="F194" s="137"/>
      <c r="G194" s="137"/>
    </row>
    <row r="195" spans="1:7" ht="12.75">
      <c r="A195" s="137"/>
      <c r="B195" s="64"/>
      <c r="C195" s="64"/>
      <c r="D195" s="137"/>
      <c r="E195" s="137"/>
      <c r="F195" s="137"/>
      <c r="G195" s="137"/>
    </row>
    <row r="196" spans="1:7" ht="12.75">
      <c r="A196" s="137"/>
      <c r="B196" s="64"/>
      <c r="C196" s="64"/>
      <c r="D196" s="137"/>
      <c r="E196" s="137"/>
      <c r="F196" s="137"/>
      <c r="G196" s="137"/>
    </row>
    <row r="197" spans="1:7" ht="12.75">
      <c r="A197" s="137"/>
      <c r="B197" s="64"/>
      <c r="C197" s="64"/>
      <c r="D197" s="137"/>
      <c r="E197" s="137"/>
      <c r="F197" s="137"/>
      <c r="G197" s="137"/>
    </row>
    <row r="198" spans="1:7" ht="12.75">
      <c r="A198" s="137"/>
      <c r="B198" s="64"/>
      <c r="C198" s="64"/>
      <c r="D198" s="137"/>
      <c r="E198" s="137"/>
      <c r="F198" s="137"/>
      <c r="G198" s="137"/>
    </row>
    <row r="199" spans="1:7" ht="12.75">
      <c r="A199" s="137"/>
      <c r="B199" s="64"/>
      <c r="C199" s="64"/>
      <c r="D199" s="137"/>
      <c r="E199" s="137"/>
      <c r="F199" s="137"/>
      <c r="G199" s="137"/>
    </row>
    <row r="200" spans="1:7" ht="12.75">
      <c r="A200" s="137"/>
      <c r="B200" s="64"/>
      <c r="C200" s="64"/>
      <c r="D200" s="137"/>
      <c r="E200" s="137"/>
      <c r="F200" s="137"/>
      <c r="G200" s="137"/>
    </row>
    <row r="201" spans="1:7" ht="12.75">
      <c r="A201" s="137"/>
      <c r="B201" s="64"/>
      <c r="C201" s="64"/>
      <c r="D201" s="137"/>
      <c r="E201" s="137"/>
      <c r="F201" s="137"/>
      <c r="G201" s="137"/>
    </row>
    <row r="202" spans="1:7" ht="12.75">
      <c r="A202" s="137"/>
      <c r="B202" s="64"/>
      <c r="C202" s="64"/>
      <c r="D202" s="137"/>
      <c r="E202" s="137"/>
      <c r="F202" s="137"/>
      <c r="G202" s="137"/>
    </row>
    <row r="203" spans="1:7" ht="12.75">
      <c r="A203" s="137"/>
      <c r="B203" s="64"/>
      <c r="C203" s="64"/>
      <c r="D203" s="137"/>
      <c r="E203" s="137"/>
      <c r="F203" s="137"/>
      <c r="G203" s="137"/>
    </row>
    <row r="204" spans="1:7" ht="12.75">
      <c r="A204" s="137"/>
      <c r="B204" s="64"/>
      <c r="C204" s="64"/>
      <c r="D204" s="137"/>
      <c r="E204" s="137"/>
      <c r="F204" s="137"/>
      <c r="G204" s="137"/>
    </row>
    <row r="205" spans="1:7" ht="12.75">
      <c r="A205" s="137"/>
      <c r="B205" s="64"/>
      <c r="C205" s="64"/>
      <c r="D205" s="137"/>
      <c r="E205" s="137"/>
      <c r="F205" s="137"/>
      <c r="G205" s="137"/>
    </row>
    <row r="206" spans="1:7" ht="12.75">
      <c r="A206" s="137"/>
      <c r="B206" s="137"/>
      <c r="C206" s="64"/>
      <c r="D206" s="137"/>
      <c r="E206" s="137"/>
      <c r="F206" s="137"/>
      <c r="G206" s="137"/>
    </row>
    <row r="207" spans="1:7" ht="12.75">
      <c r="A207" s="137"/>
      <c r="B207" s="137"/>
      <c r="C207" s="64"/>
      <c r="D207" s="137"/>
      <c r="E207" s="137"/>
      <c r="F207" s="137"/>
      <c r="G207" s="137"/>
    </row>
    <row r="208" spans="1:7" ht="12.75">
      <c r="A208" s="137"/>
      <c r="B208" s="137"/>
      <c r="C208" s="137"/>
      <c r="D208" s="137"/>
      <c r="E208" s="137"/>
      <c r="F208" s="137"/>
      <c r="G208" s="137"/>
    </row>
    <row r="209" spans="1:7" ht="12.75">
      <c r="A209" s="137"/>
      <c r="B209" s="137"/>
      <c r="C209" s="137"/>
      <c r="D209" s="137"/>
      <c r="E209" s="137"/>
      <c r="F209" s="137"/>
      <c r="G209" s="137"/>
    </row>
    <row r="210" spans="1:7" ht="12.75">
      <c r="A210" s="137"/>
      <c r="B210" s="137"/>
      <c r="C210" s="137"/>
      <c r="D210" s="137"/>
      <c r="E210" s="137"/>
      <c r="F210" s="137"/>
      <c r="G210" s="137"/>
    </row>
  </sheetData>
  <sheetProtection/>
  <hyperlinks>
    <hyperlink ref="B5" r:id="rId1" display="ramar@enersource.com"/>
  </hyperlinks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portrait" scale="65" r:id="rId2"/>
  <headerFooter alignWithMargins="0">
    <oddFooter>&amp;L&amp;8Model A - &amp;A&amp;R&amp;P of  &amp;N</oddFoot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5"/>
  <sheetViews>
    <sheetView view="pageBreakPreview" zoomScale="60" zoomScaleNormal="75" zoomScalePageLayoutView="0" workbookViewId="0" topLeftCell="A70">
      <selection activeCell="A1" sqref="A1:IV16384"/>
    </sheetView>
  </sheetViews>
  <sheetFormatPr defaultColWidth="9.140625" defaultRowHeight="12.75"/>
  <cols>
    <col min="1" max="1" width="31.140625" style="0" customWidth="1"/>
    <col min="2" max="2" width="21.2812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5" t="s">
        <v>410</v>
      </c>
      <c r="E1" s="31"/>
      <c r="F1" s="11" t="s">
        <v>404</v>
      </c>
    </row>
    <row r="2" spans="1:6" ht="15.75">
      <c r="A2" s="31"/>
      <c r="B2" s="31"/>
      <c r="C2" s="31"/>
      <c r="D2" s="135" t="s">
        <v>193</v>
      </c>
      <c r="E2" s="31"/>
      <c r="F2" s="11" t="s">
        <v>405</v>
      </c>
    </row>
    <row r="3" spans="1:5" ht="15.75">
      <c r="A3" s="110"/>
      <c r="D3" s="200" t="s">
        <v>198</v>
      </c>
      <c r="E3" s="110"/>
    </row>
    <row r="4" spans="1:5" ht="15.75">
      <c r="A4" s="110"/>
      <c r="D4" s="31"/>
      <c r="E4" s="110"/>
    </row>
    <row r="5" spans="1:5" ht="15.75">
      <c r="A5" s="125" t="s">
        <v>303</v>
      </c>
      <c r="D5" s="31"/>
      <c r="E5" s="110"/>
    </row>
    <row r="6" spans="1:5" ht="15.75">
      <c r="A6" s="97" t="s">
        <v>200</v>
      </c>
      <c r="B6" s="31"/>
      <c r="C6" s="31"/>
      <c r="D6" s="31"/>
      <c r="E6" s="31"/>
    </row>
    <row r="7" spans="1:5" ht="15.75">
      <c r="A7" s="97"/>
      <c r="B7" s="31"/>
      <c r="C7" s="31"/>
      <c r="D7" s="31"/>
      <c r="E7" s="31"/>
    </row>
    <row r="8" spans="1:7" ht="15.75">
      <c r="A8" s="61" t="s">
        <v>6</v>
      </c>
      <c r="B8" s="129"/>
      <c r="C8" s="130"/>
      <c r="D8" s="27"/>
      <c r="E8" s="131"/>
      <c r="G8" s="14"/>
    </row>
    <row r="9" spans="1:7" ht="15">
      <c r="A9" s="31"/>
      <c r="B9" s="131"/>
      <c r="C9" s="131"/>
      <c r="D9" s="132"/>
      <c r="E9" s="131"/>
      <c r="F9" s="14"/>
      <c r="G9" s="14"/>
    </row>
    <row r="10" spans="1:8" ht="15">
      <c r="A10" s="31"/>
      <c r="B10" s="133"/>
      <c r="C10" s="132" t="s">
        <v>105</v>
      </c>
      <c r="E10" s="134" t="s">
        <v>107</v>
      </c>
      <c r="F10" s="17">
        <v>11.0646189955764</v>
      </c>
      <c r="G10" s="19"/>
      <c r="H10" s="19"/>
    </row>
    <row r="11" spans="1:7" ht="15">
      <c r="A11" s="31"/>
      <c r="B11" s="131"/>
      <c r="C11" s="132" t="s">
        <v>106</v>
      </c>
      <c r="E11" s="134" t="s">
        <v>108</v>
      </c>
      <c r="F11" s="14">
        <v>0.007996639046510485</v>
      </c>
      <c r="G11" s="14"/>
    </row>
    <row r="12" spans="1:8" ht="15">
      <c r="A12" s="31"/>
      <c r="B12" s="133"/>
      <c r="C12" s="132"/>
      <c r="E12" s="134"/>
      <c r="F12" s="14"/>
      <c r="G12" s="80"/>
      <c r="H12" s="19"/>
    </row>
    <row r="13" spans="1:7" ht="15">
      <c r="A13" s="31"/>
      <c r="B13" s="131"/>
      <c r="C13" s="131"/>
      <c r="D13" s="131"/>
      <c r="E13" s="131"/>
      <c r="F13" s="14"/>
      <c r="G13" s="14"/>
    </row>
    <row r="14" spans="1:7" ht="18">
      <c r="A14" s="98" t="s">
        <v>314</v>
      </c>
      <c r="B14" s="129"/>
      <c r="C14" s="130"/>
      <c r="D14" s="131"/>
      <c r="E14" s="131"/>
      <c r="F14" s="14"/>
      <c r="G14" s="14"/>
    </row>
    <row r="15" spans="1:7" ht="15">
      <c r="A15" s="31"/>
      <c r="B15" s="131"/>
      <c r="C15" s="131"/>
      <c r="D15" s="131"/>
      <c r="E15" s="131"/>
      <c r="F15" s="14"/>
      <c r="G15" s="14"/>
    </row>
    <row r="16" spans="1:7" ht="15">
      <c r="A16" s="31"/>
      <c r="B16" s="133"/>
      <c r="C16" s="132" t="s">
        <v>105</v>
      </c>
      <c r="E16" s="134" t="s">
        <v>107</v>
      </c>
      <c r="F16" s="17">
        <v>14.092449757692146</v>
      </c>
      <c r="G16" s="14"/>
    </row>
    <row r="17" spans="1:7" ht="15">
      <c r="A17" s="31"/>
      <c r="B17" s="131"/>
      <c r="C17" s="132" t="s">
        <v>106</v>
      </c>
      <c r="E17" s="134" t="s">
        <v>108</v>
      </c>
      <c r="F17" s="14">
        <v>0.016742206001919828</v>
      </c>
      <c r="G17" s="14"/>
    </row>
    <row r="18" spans="1:7" ht="15">
      <c r="A18" s="31"/>
      <c r="B18" s="133"/>
      <c r="C18" s="131"/>
      <c r="D18" s="131"/>
      <c r="E18" s="131"/>
      <c r="F18" s="14"/>
      <c r="G18" s="14"/>
    </row>
    <row r="19" spans="1:7" ht="15">
      <c r="A19" s="31"/>
      <c r="B19" s="131"/>
      <c r="C19" s="131"/>
      <c r="D19" s="132"/>
      <c r="E19" s="131"/>
      <c r="F19" s="14"/>
      <c r="G19" s="14"/>
    </row>
    <row r="20" spans="1:7" ht="15.75">
      <c r="A20" s="61" t="s">
        <v>9</v>
      </c>
      <c r="B20" s="129"/>
      <c r="C20" s="130"/>
      <c r="D20" s="132"/>
      <c r="E20" s="131"/>
      <c r="F20" s="14"/>
      <c r="G20" s="14"/>
    </row>
    <row r="21" spans="1:7" ht="15">
      <c r="A21" s="31"/>
      <c r="B21" s="131"/>
      <c r="C21" s="131"/>
      <c r="D21" s="132"/>
      <c r="E21" s="131"/>
      <c r="F21" s="14"/>
      <c r="G21" s="14"/>
    </row>
    <row r="22" spans="1:8" ht="15">
      <c r="A22" s="31"/>
      <c r="B22" s="133"/>
      <c r="C22" s="132" t="s">
        <v>105</v>
      </c>
      <c r="E22" s="134" t="s">
        <v>107</v>
      </c>
      <c r="F22" s="17">
        <v>27.9643017135535</v>
      </c>
      <c r="G22" s="20"/>
      <c r="H22" s="19"/>
    </row>
    <row r="23" spans="1:7" ht="15">
      <c r="A23" s="31"/>
      <c r="B23" s="131"/>
      <c r="C23" s="132" t="s">
        <v>106</v>
      </c>
      <c r="E23" s="134" t="s">
        <v>108</v>
      </c>
      <c r="F23" s="14">
        <v>0.01169763967158085</v>
      </c>
      <c r="G23" s="20"/>
    </row>
    <row r="24" spans="1:8" ht="15">
      <c r="A24" s="31"/>
      <c r="B24" s="133"/>
      <c r="C24" s="132"/>
      <c r="E24" s="134"/>
      <c r="F24" s="14"/>
      <c r="G24" s="20"/>
      <c r="H24" s="19"/>
    </row>
    <row r="25" spans="1:7" ht="15">
      <c r="A25" s="31"/>
      <c r="B25" s="131"/>
      <c r="C25" s="131"/>
      <c r="D25" s="132"/>
      <c r="E25" s="131"/>
      <c r="F25" s="14"/>
      <c r="G25" s="14"/>
    </row>
    <row r="26" spans="1:7" ht="15.75">
      <c r="A26" s="61" t="s">
        <v>315</v>
      </c>
      <c r="B26" s="129"/>
      <c r="C26" s="130"/>
      <c r="D26" s="132"/>
      <c r="E26" s="131"/>
      <c r="F26" s="14"/>
      <c r="G26" s="14"/>
    </row>
    <row r="27" spans="1:7" ht="15">
      <c r="A27" s="31"/>
      <c r="B27" s="131"/>
      <c r="C27" s="131"/>
      <c r="D27" s="132"/>
      <c r="E27" s="131"/>
      <c r="F27" s="14"/>
      <c r="G27" s="14"/>
    </row>
    <row r="28" spans="1:7" ht="15">
      <c r="A28" s="31"/>
      <c r="B28" s="133"/>
      <c r="C28" s="132" t="s">
        <v>105</v>
      </c>
      <c r="E28" s="134" t="s">
        <v>107</v>
      </c>
      <c r="F28" s="17">
        <v>72.2016205147233</v>
      </c>
      <c r="G28" s="14"/>
    </row>
    <row r="29" spans="1:7" ht="15">
      <c r="A29" s="31"/>
      <c r="B29" s="131"/>
      <c r="C29" s="132" t="s">
        <v>106</v>
      </c>
      <c r="E29" s="134" t="s">
        <v>109</v>
      </c>
      <c r="F29" s="5">
        <v>3.7674617953533565</v>
      </c>
      <c r="G29" s="14"/>
    </row>
    <row r="30" spans="1:7" ht="15">
      <c r="A30" s="31"/>
      <c r="B30" s="133"/>
      <c r="C30" s="132"/>
      <c r="E30" s="134"/>
      <c r="F30" s="14"/>
      <c r="G30" s="14"/>
    </row>
    <row r="31" spans="1:7" ht="15">
      <c r="A31" s="31"/>
      <c r="B31" s="131"/>
      <c r="C31" s="131"/>
      <c r="D31" s="132"/>
      <c r="E31" s="131"/>
      <c r="F31" s="14"/>
      <c r="G31" s="14"/>
    </row>
    <row r="32" spans="1:7" ht="18">
      <c r="A32" s="98" t="s">
        <v>316</v>
      </c>
      <c r="B32" s="131"/>
      <c r="C32" s="131"/>
      <c r="D32" s="132"/>
      <c r="E32" s="131"/>
      <c r="F32" s="14"/>
      <c r="G32" s="14"/>
    </row>
    <row r="33" spans="2:7" ht="15">
      <c r="B33" s="129"/>
      <c r="C33" s="130"/>
      <c r="D33" s="132"/>
      <c r="E33" s="131"/>
      <c r="F33" s="14"/>
      <c r="G33" s="14"/>
    </row>
    <row r="34" spans="1:7" ht="15.75">
      <c r="A34" s="27"/>
      <c r="B34" s="131"/>
      <c r="C34" s="132" t="s">
        <v>105</v>
      </c>
      <c r="E34" s="134" t="s">
        <v>107</v>
      </c>
      <c r="F34" s="17">
        <v>1229.2075908193208</v>
      </c>
      <c r="G34" s="14"/>
    </row>
    <row r="35" spans="1:7" ht="15">
      <c r="A35" s="31"/>
      <c r="B35" s="133"/>
      <c r="C35" s="132" t="s">
        <v>106</v>
      </c>
      <c r="E35" s="134" t="s">
        <v>109</v>
      </c>
      <c r="F35" s="5">
        <v>1.4124902741974634</v>
      </c>
      <c r="G35" s="14"/>
    </row>
    <row r="36" spans="1:7" ht="15">
      <c r="A36" s="31"/>
      <c r="B36" s="133"/>
      <c r="C36" s="132"/>
      <c r="E36" s="134"/>
      <c r="F36" s="14"/>
      <c r="G36" s="14"/>
    </row>
    <row r="37" spans="1:7" ht="15.75">
      <c r="A37" s="27"/>
      <c r="B37" s="134"/>
      <c r="C37" s="134"/>
      <c r="D37" s="134"/>
      <c r="E37" s="134"/>
      <c r="F37" s="100"/>
      <c r="G37" s="100"/>
    </row>
    <row r="38" spans="1:7" ht="15.75" customHeight="1">
      <c r="A38" s="61" t="s">
        <v>12</v>
      </c>
      <c r="B38" s="134"/>
      <c r="C38" s="134"/>
      <c r="D38" s="134"/>
      <c r="E38" s="134"/>
      <c r="F38" s="100"/>
      <c r="G38" s="100"/>
    </row>
    <row r="39" spans="1:7" ht="12" customHeight="1">
      <c r="A39" s="27"/>
      <c r="B39" s="134"/>
      <c r="C39" s="134"/>
      <c r="D39" s="134"/>
      <c r="E39" s="134"/>
      <c r="F39" s="100"/>
      <c r="G39" s="100"/>
    </row>
    <row r="40" spans="1:7" ht="15" customHeight="1">
      <c r="A40" s="27"/>
      <c r="B40" s="131"/>
      <c r="C40" s="132" t="s">
        <v>105</v>
      </c>
      <c r="E40" s="134" t="s">
        <v>107</v>
      </c>
      <c r="F40" s="17">
        <v>0</v>
      </c>
      <c r="G40" s="14"/>
    </row>
    <row r="41" spans="2:7" ht="15">
      <c r="B41" s="131"/>
      <c r="C41" s="132" t="s">
        <v>106</v>
      </c>
      <c r="E41" s="134" t="s">
        <v>109</v>
      </c>
      <c r="F41" s="14" t="e">
        <v>#DIV/0!</v>
      </c>
      <c r="G41" s="14"/>
    </row>
    <row r="42" spans="1:7" ht="15">
      <c r="A42" s="31"/>
      <c r="B42" s="131"/>
      <c r="C42" s="132"/>
      <c r="E42" s="134"/>
      <c r="F42" s="14"/>
      <c r="G42" s="14"/>
    </row>
    <row r="43" spans="1:7" ht="15">
      <c r="A43" s="31"/>
      <c r="B43" s="131"/>
      <c r="C43" s="131"/>
      <c r="D43" s="132"/>
      <c r="E43" s="131"/>
      <c r="F43" s="14"/>
      <c r="G43" s="14"/>
    </row>
    <row r="44" spans="1:7" ht="15.75">
      <c r="A44" s="61" t="s">
        <v>7</v>
      </c>
      <c r="B44" s="131"/>
      <c r="C44" s="131"/>
      <c r="D44" s="132"/>
      <c r="E44" s="131"/>
      <c r="F44" s="14"/>
      <c r="G44" s="14"/>
    </row>
    <row r="45" spans="1:7" ht="15">
      <c r="A45" s="31"/>
      <c r="B45" s="131"/>
      <c r="C45" s="131"/>
      <c r="D45" s="132"/>
      <c r="E45" s="131"/>
      <c r="F45" s="14"/>
      <c r="G45" s="14"/>
    </row>
    <row r="46" spans="2:7" ht="15">
      <c r="B46" s="131"/>
      <c r="C46" s="132" t="s">
        <v>105</v>
      </c>
      <c r="E46" s="134" t="s">
        <v>107</v>
      </c>
      <c r="F46" s="17">
        <v>13019.519498138812</v>
      </c>
      <c r="G46" s="14"/>
    </row>
    <row r="47" spans="1:7" ht="15">
      <c r="A47" s="31"/>
      <c r="B47" s="131"/>
      <c r="C47" s="132" t="s">
        <v>106</v>
      </c>
      <c r="E47" s="134" t="s">
        <v>109</v>
      </c>
      <c r="F47" s="5">
        <v>2.4845050233897847</v>
      </c>
      <c r="G47" s="14"/>
    </row>
    <row r="48" spans="1:7" ht="15">
      <c r="A48" s="31"/>
      <c r="B48" s="133"/>
      <c r="C48" s="132"/>
      <c r="E48" s="134"/>
      <c r="F48" s="14"/>
      <c r="G48" s="14"/>
    </row>
    <row r="49" spans="1:7" ht="15">
      <c r="A49" s="31"/>
      <c r="B49" s="133"/>
      <c r="C49" s="132"/>
      <c r="E49" s="134"/>
      <c r="F49" s="14"/>
      <c r="G49" s="14"/>
    </row>
    <row r="50" spans="1:7" ht="15">
      <c r="A50" s="31"/>
      <c r="B50" s="133"/>
      <c r="C50" s="132"/>
      <c r="E50" s="134"/>
      <c r="F50" s="14"/>
      <c r="G50" s="14"/>
    </row>
    <row r="51" spans="1:7" ht="15">
      <c r="A51" s="31"/>
      <c r="B51" s="133"/>
      <c r="C51" s="132"/>
      <c r="E51" s="134"/>
      <c r="F51" s="14"/>
      <c r="G51" s="14"/>
    </row>
    <row r="52" spans="1:7" ht="15">
      <c r="A52" s="31"/>
      <c r="B52" s="133"/>
      <c r="C52" s="132"/>
      <c r="E52" s="134"/>
      <c r="F52" s="14"/>
      <c r="G52" s="14"/>
    </row>
    <row r="53" spans="1:7" ht="15">
      <c r="A53" s="31"/>
      <c r="B53" s="133"/>
      <c r="C53" s="132"/>
      <c r="E53" s="134"/>
      <c r="F53" s="14"/>
      <c r="G53" s="14"/>
    </row>
    <row r="54" spans="1:7" ht="15">
      <c r="A54" s="31"/>
      <c r="B54" s="133"/>
      <c r="C54" s="132"/>
      <c r="E54" s="134"/>
      <c r="F54" s="14"/>
      <c r="G54" s="14"/>
    </row>
    <row r="55" spans="1:7" ht="15.75">
      <c r="A55" s="31"/>
      <c r="B55" s="131"/>
      <c r="C55" s="131"/>
      <c r="D55" s="135" t="s">
        <v>410</v>
      </c>
      <c r="E55" s="131"/>
      <c r="F55" s="11"/>
      <c r="G55" s="14"/>
    </row>
    <row r="56" spans="1:7" ht="15.75">
      <c r="A56" s="31"/>
      <c r="B56" s="131"/>
      <c r="C56" s="131"/>
      <c r="D56" s="135" t="s">
        <v>193</v>
      </c>
      <c r="E56" s="131"/>
      <c r="F56" s="11" t="s">
        <v>404</v>
      </c>
      <c r="G56" s="14"/>
    </row>
    <row r="57" spans="1:7" ht="15">
      <c r="A57" s="31"/>
      <c r="B57" s="131"/>
      <c r="C57" s="131"/>
      <c r="D57" s="200" t="s">
        <v>198</v>
      </c>
      <c r="E57" s="131"/>
      <c r="F57" s="11" t="s">
        <v>405</v>
      </c>
      <c r="G57" s="14"/>
    </row>
    <row r="58" spans="1:7" ht="15">
      <c r="A58" s="31"/>
      <c r="B58" s="131"/>
      <c r="C58" s="131"/>
      <c r="D58" s="201" t="s">
        <v>199</v>
      </c>
      <c r="E58" s="131"/>
      <c r="F58" s="14"/>
      <c r="G58" s="14"/>
    </row>
    <row r="59" spans="1:7" ht="15">
      <c r="A59" s="31"/>
      <c r="B59" s="131"/>
      <c r="C59" s="131"/>
      <c r="D59" s="201"/>
      <c r="E59" s="131"/>
      <c r="F59" s="14"/>
      <c r="G59" s="14"/>
    </row>
    <row r="60" spans="1:7" ht="15">
      <c r="A60" s="31"/>
      <c r="B60" s="131"/>
      <c r="C60" s="131"/>
      <c r="D60" s="132"/>
      <c r="E60" s="131"/>
      <c r="F60" s="14"/>
      <c r="G60" s="14"/>
    </row>
    <row r="61" spans="1:7" ht="15.75">
      <c r="A61" s="61" t="s">
        <v>110</v>
      </c>
      <c r="B61" s="133"/>
      <c r="C61" s="131"/>
      <c r="D61" s="132"/>
      <c r="E61" s="131"/>
      <c r="F61" s="14"/>
      <c r="G61" s="14"/>
    </row>
    <row r="62" spans="1:7" ht="15">
      <c r="A62" s="31"/>
      <c r="B62" s="131"/>
      <c r="C62" s="131"/>
      <c r="D62" s="132"/>
      <c r="E62" s="131"/>
      <c r="F62" s="14"/>
      <c r="G62" s="14"/>
    </row>
    <row r="63" spans="1:7" ht="15">
      <c r="A63" s="31"/>
      <c r="B63" s="133"/>
      <c r="C63" s="132" t="s">
        <v>105</v>
      </c>
      <c r="E63" s="134" t="s">
        <v>107</v>
      </c>
      <c r="F63" s="17">
        <v>0</v>
      </c>
      <c r="G63" s="14"/>
    </row>
    <row r="64" spans="1:7" ht="15">
      <c r="A64" s="31"/>
      <c r="B64" s="131"/>
      <c r="C64" s="132" t="s">
        <v>106</v>
      </c>
      <c r="E64" s="134" t="s">
        <v>109</v>
      </c>
      <c r="F64" s="14" t="e">
        <v>#DIV/0!</v>
      </c>
      <c r="G64" s="14"/>
    </row>
    <row r="65" spans="1:7" ht="15">
      <c r="A65" s="31"/>
      <c r="B65" s="131"/>
      <c r="C65" s="132"/>
      <c r="E65" s="134"/>
      <c r="F65" s="14"/>
      <c r="G65" s="14"/>
    </row>
    <row r="66" spans="1:7" ht="15.75">
      <c r="A66" s="27"/>
      <c r="B66" s="131"/>
      <c r="C66" s="131"/>
      <c r="D66" s="132"/>
      <c r="E66" s="131"/>
      <c r="F66" s="14"/>
      <c r="G66" s="14"/>
    </row>
    <row r="67" spans="1:7" ht="15.75">
      <c r="A67" s="61" t="s">
        <v>111</v>
      </c>
      <c r="B67" s="131"/>
      <c r="C67" s="131"/>
      <c r="D67" s="132"/>
      <c r="E67" s="131"/>
      <c r="F67" s="14"/>
      <c r="G67" s="14"/>
    </row>
    <row r="68" spans="2:7" ht="15">
      <c r="B68" s="131"/>
      <c r="C68" s="131"/>
      <c r="D68" s="132"/>
      <c r="E68" s="131"/>
      <c r="F68" s="14"/>
      <c r="G68" s="14"/>
    </row>
    <row r="69" spans="1:7" ht="15">
      <c r="A69" s="31"/>
      <c r="B69" s="133"/>
      <c r="C69" s="132" t="s">
        <v>105</v>
      </c>
      <c r="E69" s="134" t="s">
        <v>107</v>
      </c>
      <c r="F69" s="17">
        <v>0</v>
      </c>
      <c r="G69" s="14"/>
    </row>
    <row r="70" spans="1:7" ht="15">
      <c r="A70" s="31"/>
      <c r="B70" s="131"/>
      <c r="C70" s="132" t="s">
        <v>106</v>
      </c>
      <c r="E70" s="134" t="s">
        <v>109</v>
      </c>
      <c r="F70" s="14" t="e">
        <v>#DIV/0!</v>
      </c>
      <c r="G70" s="14"/>
    </row>
    <row r="71" spans="1:7" ht="15">
      <c r="A71" s="31"/>
      <c r="B71" s="133"/>
      <c r="C71" s="131"/>
      <c r="E71" s="134"/>
      <c r="F71" s="14"/>
      <c r="G71" s="14"/>
    </row>
    <row r="72" spans="1:7" ht="15">
      <c r="A72" s="31"/>
      <c r="B72" s="134"/>
      <c r="C72" s="134"/>
      <c r="D72" s="132"/>
      <c r="E72" s="131"/>
      <c r="F72" s="14"/>
      <c r="G72" s="14"/>
    </row>
    <row r="73" spans="1:7" ht="15.75">
      <c r="A73" s="61" t="s">
        <v>112</v>
      </c>
      <c r="B73" s="133"/>
      <c r="C73" s="131"/>
      <c r="D73" s="132"/>
      <c r="E73" s="131"/>
      <c r="F73" s="14"/>
      <c r="G73" s="14"/>
    </row>
    <row r="74" spans="1:7" ht="15">
      <c r="A74" s="31"/>
      <c r="B74" s="131"/>
      <c r="C74" s="131"/>
      <c r="D74" s="132"/>
      <c r="E74" s="131"/>
      <c r="F74" s="14"/>
      <c r="G74" s="14"/>
    </row>
    <row r="75" spans="1:7" ht="12" customHeight="1">
      <c r="A75" s="31"/>
      <c r="B75" s="133"/>
      <c r="C75" s="132" t="s">
        <v>105</v>
      </c>
      <c r="E75" s="134" t="s">
        <v>107</v>
      </c>
      <c r="F75" s="17">
        <v>0.37407884431092986</v>
      </c>
      <c r="G75" s="14"/>
    </row>
    <row r="76" spans="1:7" ht="14.25" customHeight="1">
      <c r="A76" s="31"/>
      <c r="B76" s="131"/>
      <c r="C76" s="132" t="s">
        <v>106</v>
      </c>
      <c r="E76" s="134" t="s">
        <v>109</v>
      </c>
      <c r="F76" s="14">
        <v>2.2508714565593873</v>
      </c>
      <c r="G76" s="14"/>
    </row>
    <row r="77" spans="1:7" ht="15">
      <c r="A77" s="31"/>
      <c r="B77" s="131"/>
      <c r="C77" s="132"/>
      <c r="E77" s="134"/>
      <c r="F77" s="14"/>
      <c r="G77" s="14"/>
    </row>
    <row r="78" spans="1:7" ht="15.75">
      <c r="A78" s="27"/>
      <c r="B78" s="131"/>
      <c r="C78" s="131"/>
      <c r="D78" s="132"/>
      <c r="E78" s="131"/>
      <c r="F78" s="14"/>
      <c r="G78" s="14"/>
    </row>
    <row r="79" spans="1:7" ht="15.75">
      <c r="A79" s="61" t="s">
        <v>113</v>
      </c>
      <c r="B79" s="131"/>
      <c r="C79" s="131"/>
      <c r="D79" s="132"/>
      <c r="E79" s="131"/>
      <c r="F79" s="14"/>
      <c r="G79" s="14"/>
    </row>
    <row r="80" spans="2:7" ht="15">
      <c r="B80" s="131"/>
      <c r="C80" s="131"/>
      <c r="D80" s="132"/>
      <c r="E80" s="131"/>
      <c r="F80" s="14"/>
      <c r="G80" s="14"/>
    </row>
    <row r="81" spans="1:7" ht="15">
      <c r="A81" s="31"/>
      <c r="B81" s="133"/>
      <c r="C81" s="132" t="s">
        <v>105</v>
      </c>
      <c r="E81" s="134" t="s">
        <v>107</v>
      </c>
      <c r="F81" s="17">
        <v>0</v>
      </c>
      <c r="G81" s="14"/>
    </row>
    <row r="82" spans="1:7" ht="15">
      <c r="A82" s="31"/>
      <c r="B82" s="131"/>
      <c r="C82" s="132" t="s">
        <v>106</v>
      </c>
      <c r="E82" s="134" t="s">
        <v>109</v>
      </c>
      <c r="F82" s="14">
        <v>0</v>
      </c>
      <c r="G82" s="14"/>
    </row>
    <row r="83" spans="1:7" ht="15">
      <c r="A83" s="31"/>
      <c r="B83" s="133"/>
      <c r="C83" s="131"/>
      <c r="E83" s="134"/>
      <c r="F83" s="14"/>
      <c r="G83" s="14"/>
    </row>
    <row r="84" spans="1:7" ht="15.75">
      <c r="A84" s="27"/>
      <c r="B84" s="131"/>
      <c r="C84" s="131"/>
      <c r="D84" s="132"/>
      <c r="E84" s="131"/>
      <c r="F84" s="14"/>
      <c r="G84" s="14"/>
    </row>
    <row r="85" spans="1:7" ht="15">
      <c r="A85" s="31"/>
      <c r="B85" s="131"/>
      <c r="C85" s="131"/>
      <c r="D85" s="132"/>
      <c r="E85" s="131"/>
      <c r="F85" s="14"/>
      <c r="G85" s="14"/>
    </row>
    <row r="86" spans="1:7" ht="18">
      <c r="A86" s="98" t="s">
        <v>194</v>
      </c>
      <c r="B86" s="131"/>
      <c r="C86" s="131"/>
      <c r="D86" s="132"/>
      <c r="E86" s="131"/>
      <c r="F86" s="14"/>
      <c r="G86" s="14"/>
    </row>
    <row r="87" spans="2:7" ht="15">
      <c r="B87" s="133"/>
      <c r="C87" s="131"/>
      <c r="D87" s="132"/>
      <c r="E87" s="131"/>
      <c r="F87" s="14"/>
      <c r="G87" s="14"/>
    </row>
    <row r="88" spans="1:7" ht="15">
      <c r="A88" t="s">
        <v>195</v>
      </c>
      <c r="B88" s="131"/>
      <c r="C88" s="131"/>
      <c r="D88" s="132"/>
      <c r="E88" s="131"/>
      <c r="F88" s="14"/>
      <c r="G88" s="14"/>
    </row>
    <row r="89" spans="1:7" ht="14.25">
      <c r="A89" s="124" t="s">
        <v>197</v>
      </c>
      <c r="F89" s="14"/>
      <c r="G89" s="14"/>
    </row>
    <row r="90" spans="1:7" ht="14.25">
      <c r="A90" s="124" t="s">
        <v>144</v>
      </c>
      <c r="F90" s="14"/>
      <c r="G90" s="14"/>
    </row>
    <row r="91" spans="6:7" ht="12.75">
      <c r="F91" s="14"/>
      <c r="G91" s="14"/>
    </row>
    <row r="92" spans="6:7" ht="12.75">
      <c r="F92" s="14"/>
      <c r="G92" s="14"/>
    </row>
    <row r="93" spans="1:7" ht="12.75">
      <c r="A93" t="s">
        <v>18</v>
      </c>
      <c r="B93" s="65"/>
      <c r="C93" s="63">
        <v>20</v>
      </c>
      <c r="F93" s="14"/>
      <c r="G93" s="14"/>
    </row>
    <row r="94" spans="1:7" ht="12.75">
      <c r="A94" s="391" t="s">
        <v>317</v>
      </c>
      <c r="B94" s="392"/>
      <c r="C94" s="63">
        <v>30</v>
      </c>
      <c r="F94" s="14"/>
      <c r="G94" s="14"/>
    </row>
    <row r="95" spans="1:3" ht="12.75">
      <c r="A95" t="s">
        <v>19</v>
      </c>
      <c r="B95" s="65"/>
      <c r="C95" s="63">
        <v>0</v>
      </c>
    </row>
    <row r="96" spans="1:3" ht="12.75">
      <c r="A96" t="s">
        <v>20</v>
      </c>
      <c r="B96" s="65"/>
      <c r="C96" s="63"/>
    </row>
    <row r="97" spans="1:3" ht="12.75">
      <c r="A97" t="s">
        <v>21</v>
      </c>
      <c r="B97" s="65"/>
      <c r="C97" s="63">
        <v>0</v>
      </c>
    </row>
    <row r="98" spans="1:3" ht="12.75">
      <c r="A98" t="s">
        <v>22</v>
      </c>
      <c r="B98" s="65"/>
      <c r="C98" s="63">
        <v>0</v>
      </c>
    </row>
    <row r="99" spans="1:3" ht="12.75">
      <c r="A99" t="s">
        <v>23</v>
      </c>
      <c r="B99" s="65"/>
      <c r="C99" s="63">
        <v>0</v>
      </c>
    </row>
    <row r="100" spans="2:3" ht="12.75">
      <c r="B100" s="65"/>
      <c r="C100" s="63"/>
    </row>
    <row r="101" spans="1:3" ht="12.75">
      <c r="A101" t="s">
        <v>24</v>
      </c>
      <c r="B101" s="65"/>
      <c r="C101" s="63">
        <v>15</v>
      </c>
    </row>
    <row r="102" spans="1:3" ht="12.75">
      <c r="A102" t="s">
        <v>25</v>
      </c>
      <c r="B102" s="393"/>
      <c r="C102" s="394">
        <v>0.02</v>
      </c>
    </row>
    <row r="103" spans="1:3" ht="12.75">
      <c r="A103" t="s">
        <v>26</v>
      </c>
      <c r="B103" s="65"/>
      <c r="C103" s="63">
        <v>12.5</v>
      </c>
    </row>
    <row r="104" spans="1:3" ht="12.75">
      <c r="A104" t="s">
        <v>27</v>
      </c>
      <c r="B104" s="65"/>
      <c r="C104" s="63">
        <v>9</v>
      </c>
    </row>
    <row r="105" spans="2:3" ht="12.75">
      <c r="B105" s="65"/>
      <c r="C105" s="63"/>
    </row>
    <row r="106" spans="1:3" ht="12.75">
      <c r="A106" t="s">
        <v>28</v>
      </c>
      <c r="B106" s="65"/>
      <c r="C106" s="63"/>
    </row>
    <row r="107" spans="1:3" ht="12.75">
      <c r="A107" t="s">
        <v>29</v>
      </c>
      <c r="B107" s="65"/>
      <c r="C107" s="63">
        <v>20</v>
      </c>
    </row>
    <row r="108" spans="1:3" ht="12.75">
      <c r="A108" t="s">
        <v>30</v>
      </c>
      <c r="B108" s="65"/>
      <c r="C108" s="63">
        <v>32</v>
      </c>
    </row>
    <row r="109" spans="2:3" ht="12.75">
      <c r="B109" s="65"/>
      <c r="C109" s="63"/>
    </row>
    <row r="110" spans="1:3" ht="12.75">
      <c r="A110" t="s">
        <v>31</v>
      </c>
      <c r="B110" s="65"/>
      <c r="C110" s="63">
        <v>350</v>
      </c>
    </row>
    <row r="111" spans="2:3" ht="12.75">
      <c r="B111" s="65"/>
      <c r="C111" s="63"/>
    </row>
    <row r="112" spans="1:3" ht="12.75">
      <c r="A112" t="s">
        <v>32</v>
      </c>
      <c r="B112" s="65"/>
      <c r="C112" s="63">
        <v>0</v>
      </c>
    </row>
    <row r="113" spans="1:3" ht="12.75">
      <c r="A113" t="s">
        <v>33</v>
      </c>
      <c r="B113" s="65"/>
      <c r="C113" s="63">
        <v>0</v>
      </c>
    </row>
    <row r="114" spans="1:3" ht="12.75">
      <c r="A114" t="s">
        <v>34</v>
      </c>
      <c r="B114" s="65"/>
      <c r="C114" s="63">
        <v>0</v>
      </c>
    </row>
    <row r="115" spans="2:3" ht="12.75">
      <c r="B115" s="65"/>
      <c r="C115" s="63"/>
    </row>
    <row r="116" spans="1:3" ht="12.75">
      <c r="A116" t="s">
        <v>100</v>
      </c>
      <c r="B116" t="s">
        <v>102</v>
      </c>
      <c r="C116" s="63">
        <v>0</v>
      </c>
    </row>
    <row r="117" spans="1:3" ht="12.75">
      <c r="A117" t="s">
        <v>101</v>
      </c>
      <c r="B117" t="s">
        <v>103</v>
      </c>
      <c r="C117" s="63">
        <v>0</v>
      </c>
    </row>
    <row r="118" ht="12.75">
      <c r="C118" s="106"/>
    </row>
    <row r="119" spans="1:3" ht="12.75">
      <c r="A119" s="391" t="s">
        <v>318</v>
      </c>
      <c r="B119" s="391"/>
      <c r="C119" s="202">
        <v>0.4</v>
      </c>
    </row>
    <row r="120" spans="1:3" ht="12.75">
      <c r="A120" t="s">
        <v>411</v>
      </c>
      <c r="C120" s="63">
        <v>10</v>
      </c>
    </row>
    <row r="121" spans="1:3" ht="12.75">
      <c r="A121" t="s">
        <v>412</v>
      </c>
      <c r="C121" s="63">
        <v>10</v>
      </c>
    </row>
    <row r="122" ht="12.75">
      <c r="C122" s="63"/>
    </row>
    <row r="123" spans="1:3" ht="12.75">
      <c r="A123" t="s">
        <v>413</v>
      </c>
      <c r="C123" s="63"/>
    </row>
    <row r="124" spans="1:3" ht="12.75">
      <c r="A124" s="32" t="s">
        <v>414</v>
      </c>
      <c r="C124" s="63">
        <v>40</v>
      </c>
    </row>
    <row r="125" spans="1:3" ht="12.75">
      <c r="A125" s="32" t="s">
        <v>415</v>
      </c>
      <c r="C125" s="63">
        <v>64</v>
      </c>
    </row>
    <row r="126" spans="1:3" ht="12.75">
      <c r="A126" s="32"/>
      <c r="C126" s="63"/>
    </row>
    <row r="127" spans="1:3" ht="12.75">
      <c r="A127" t="s">
        <v>416</v>
      </c>
      <c r="C127" s="202">
        <v>2.6</v>
      </c>
    </row>
    <row r="128" ht="12.75">
      <c r="C128" s="106"/>
    </row>
    <row r="129" spans="1:3" ht="12.75">
      <c r="A129" t="s">
        <v>417</v>
      </c>
      <c r="C129" s="106"/>
    </row>
    <row r="130" spans="1:3" ht="12.75">
      <c r="A130" s="395" t="s">
        <v>418</v>
      </c>
      <c r="C130" s="202">
        <v>0.99</v>
      </c>
    </row>
    <row r="131" ht="12.75">
      <c r="C131" s="106"/>
    </row>
    <row r="132" spans="1:3" ht="12.75">
      <c r="A132" t="s">
        <v>419</v>
      </c>
      <c r="C132" s="106"/>
    </row>
    <row r="133" spans="1:3" ht="12.75">
      <c r="A133" s="395" t="s">
        <v>420</v>
      </c>
      <c r="C133" s="106"/>
    </row>
    <row r="134" spans="1:3" ht="12.75">
      <c r="A134" s="32" t="s">
        <v>421</v>
      </c>
      <c r="C134" s="106">
        <v>1.0383</v>
      </c>
    </row>
    <row r="135" spans="1:3" ht="12.75">
      <c r="A135" s="32" t="s">
        <v>422</v>
      </c>
      <c r="C135" s="106">
        <v>1.0145</v>
      </c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portrait" scale="65" r:id="rId1"/>
  <headerFooter alignWithMargins="0">
    <oddFooter>&amp;L&amp;8Model A - &amp;A&amp;R&amp;P of  &amp;N</oddFooter>
  </headerFooter>
  <rowBreaks count="2" manualBreakCount="2">
    <brk id="53" max="255" man="1"/>
    <brk id="12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6"/>
  <sheetViews>
    <sheetView zoomScale="75" zoomScaleNormal="75" zoomScalePageLayoutView="0" workbookViewId="0" topLeftCell="I35">
      <selection activeCell="L100" sqref="L10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  <col min="9" max="9" width="10.140625" style="0" customWidth="1"/>
    <col min="10" max="10" width="15.28125" style="0" customWidth="1"/>
    <col min="11" max="11" width="15.140625" style="0" customWidth="1"/>
    <col min="12" max="12" width="13.8515625" style="0" customWidth="1"/>
    <col min="13" max="13" width="14.421875" style="0" customWidth="1"/>
    <col min="14" max="14" width="15.00390625" style="0" customWidth="1"/>
    <col min="15" max="15" width="13.00390625" style="0" customWidth="1"/>
    <col min="16" max="16" width="11.421875" style="0" customWidth="1"/>
    <col min="18" max="18" width="12.57421875" style="0" customWidth="1"/>
    <col min="20" max="20" width="14.00390625" style="0" customWidth="1"/>
    <col min="21" max="21" width="4.421875" style="0" customWidth="1"/>
    <col min="23" max="23" width="13.7109375" style="0" customWidth="1"/>
    <col min="24" max="24" width="10.8515625" style="0" customWidth="1"/>
    <col min="25" max="25" width="12.8515625" style="0" customWidth="1"/>
    <col min="26" max="29" width="10.8515625" style="0" customWidth="1"/>
    <col min="30" max="30" width="12.8515625" style="0" customWidth="1"/>
    <col min="32" max="32" width="10.7109375" style="0" customWidth="1"/>
    <col min="33" max="33" width="8.7109375" style="0" customWidth="1"/>
    <col min="34" max="34" width="12.28125" style="0" customWidth="1"/>
    <col min="35" max="35" width="13.421875" style="0" customWidth="1"/>
    <col min="36" max="36" width="9.140625" style="65" customWidth="1"/>
    <col min="37" max="37" width="12.28125" style="65" customWidth="1"/>
    <col min="38" max="38" width="11.8515625" style="65" customWidth="1"/>
    <col min="39" max="39" width="12.8515625" style="65" customWidth="1"/>
    <col min="40" max="40" width="12.28125" style="65" customWidth="1"/>
    <col min="41" max="41" width="9.421875" style="65" customWidth="1"/>
    <col min="42" max="42" width="15.00390625" style="0" customWidth="1"/>
    <col min="43" max="44" width="14.00390625" style="0" customWidth="1"/>
    <col min="45" max="45" width="14.57421875" style="0" customWidth="1"/>
    <col min="46" max="46" width="11.8515625" style="0" customWidth="1"/>
    <col min="47" max="47" width="12.28125" style="0" customWidth="1"/>
    <col min="48" max="48" width="15.00390625" style="0" customWidth="1"/>
    <col min="50" max="50" width="13.8515625" style="0" bestFit="1" customWidth="1"/>
  </cols>
  <sheetData>
    <row r="1" spans="1:31" ht="15.75">
      <c r="A1" s="27"/>
      <c r="B1" s="31"/>
      <c r="C1" s="31"/>
      <c r="D1" s="135" t="s">
        <v>203</v>
      </c>
      <c r="Y1" s="11" t="s">
        <v>191</v>
      </c>
      <c r="AE1">
        <v>7</v>
      </c>
    </row>
    <row r="2" spans="1:25" ht="15.75">
      <c r="A2" s="31"/>
      <c r="B2" s="31"/>
      <c r="C2" s="31"/>
      <c r="D2" s="135" t="s">
        <v>193</v>
      </c>
      <c r="Y2" s="11" t="s">
        <v>192</v>
      </c>
    </row>
    <row r="3" spans="1:5" ht="15.75">
      <c r="A3" s="110"/>
      <c r="D3" s="200" t="s">
        <v>198</v>
      </c>
      <c r="E3" s="110"/>
    </row>
    <row r="4" spans="1:5" ht="15.75">
      <c r="A4" s="110"/>
      <c r="D4" s="31"/>
      <c r="E4" s="110"/>
    </row>
    <row r="5" spans="1:15" ht="15.75">
      <c r="A5" s="125" t="s">
        <v>303</v>
      </c>
      <c r="D5" s="31"/>
      <c r="E5" s="110"/>
      <c r="I5" t="s">
        <v>319</v>
      </c>
      <c r="K5" s="264" t="s">
        <v>320</v>
      </c>
      <c r="L5" s="336" t="s">
        <v>352</v>
      </c>
      <c r="M5" s="265" t="s">
        <v>321</v>
      </c>
      <c r="N5" s="266" t="s">
        <v>322</v>
      </c>
      <c r="O5" s="137"/>
    </row>
    <row r="6" spans="1:22" ht="27" thickBot="1">
      <c r="A6" s="97" t="s">
        <v>200</v>
      </c>
      <c r="B6" s="31"/>
      <c r="C6" s="31"/>
      <c r="D6" s="31"/>
      <c r="E6" s="31"/>
      <c r="I6" s="267" t="s">
        <v>323</v>
      </c>
      <c r="K6" s="137" t="s">
        <v>325</v>
      </c>
      <c r="L6" s="269" t="s">
        <v>326</v>
      </c>
      <c r="M6" s="270" t="s">
        <v>327</v>
      </c>
      <c r="N6" s="48"/>
      <c r="O6" s="271" t="s">
        <v>328</v>
      </c>
      <c r="P6" s="137" t="s">
        <v>329</v>
      </c>
      <c r="Q6" t="s">
        <v>73</v>
      </c>
      <c r="S6" t="s">
        <v>330</v>
      </c>
      <c r="V6" t="s">
        <v>331</v>
      </c>
    </row>
    <row r="7" spans="1:48" ht="16.5" thickBot="1">
      <c r="A7" s="97"/>
      <c r="B7" s="31"/>
      <c r="C7" s="31"/>
      <c r="D7" s="31"/>
      <c r="K7" s="137"/>
      <c r="L7" s="170"/>
      <c r="M7" s="36"/>
      <c r="N7" s="38"/>
      <c r="O7" s="137"/>
      <c r="P7" s="137"/>
      <c r="T7" t="s">
        <v>333</v>
      </c>
      <c r="W7" t="s">
        <v>333</v>
      </c>
      <c r="Y7" s="397" t="s">
        <v>378</v>
      </c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  <c r="AK7" s="397" t="s">
        <v>379</v>
      </c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9"/>
    </row>
    <row r="8" spans="1:47" ht="16.5" thickBot="1">
      <c r="A8" s="61" t="s">
        <v>6</v>
      </c>
      <c r="B8" s="129"/>
      <c r="C8" s="130"/>
      <c r="D8" s="27"/>
      <c r="E8" s="131"/>
      <c r="G8" s="272"/>
      <c r="H8" s="273"/>
      <c r="I8" s="267"/>
      <c r="J8" s="370" t="s">
        <v>324</v>
      </c>
      <c r="K8" s="137"/>
      <c r="L8" s="170"/>
      <c r="M8" s="36"/>
      <c r="N8" s="38"/>
      <c r="O8" s="137"/>
      <c r="P8" s="137"/>
      <c r="Y8" s="332" t="s">
        <v>332</v>
      </c>
      <c r="Z8" s="332" t="s">
        <v>330</v>
      </c>
      <c r="AA8" s="332" t="s">
        <v>331</v>
      </c>
      <c r="AB8" s="332" t="s">
        <v>359</v>
      </c>
      <c r="AC8" s="332" t="s">
        <v>288</v>
      </c>
      <c r="AD8" s="332" t="s">
        <v>359</v>
      </c>
      <c r="AE8" s="332" t="s">
        <v>367</v>
      </c>
      <c r="AF8" s="332" t="s">
        <v>328</v>
      </c>
      <c r="AG8" s="332" t="s">
        <v>368</v>
      </c>
      <c r="AH8" s="332" t="s">
        <v>369</v>
      </c>
      <c r="AI8" s="332" t="s">
        <v>366</v>
      </c>
      <c r="AK8" t="s">
        <v>332</v>
      </c>
      <c r="AL8" t="s">
        <v>330</v>
      </c>
      <c r="AM8" t="s">
        <v>331</v>
      </c>
      <c r="AN8" t="s">
        <v>359</v>
      </c>
      <c r="AO8" t="s">
        <v>288</v>
      </c>
      <c r="AP8" s="32" t="s">
        <v>359</v>
      </c>
      <c r="AQ8" t="s">
        <v>367</v>
      </c>
      <c r="AR8" t="s">
        <v>328</v>
      </c>
      <c r="AS8" t="s">
        <v>368</v>
      </c>
      <c r="AT8" t="s">
        <v>369</v>
      </c>
      <c r="AU8" s="32" t="s">
        <v>366</v>
      </c>
    </row>
    <row r="9" spans="1:41" ht="15">
      <c r="A9" s="31"/>
      <c r="B9" s="131"/>
      <c r="C9" s="131"/>
      <c r="D9" s="132"/>
      <c r="E9" s="131"/>
      <c r="F9" s="14"/>
      <c r="G9" s="272"/>
      <c r="H9" s="273"/>
      <c r="I9" s="267"/>
      <c r="J9" s="268"/>
      <c r="K9" s="137"/>
      <c r="L9" s="170"/>
      <c r="M9" s="36"/>
      <c r="N9" s="38"/>
      <c r="O9" s="137"/>
      <c r="P9" s="137"/>
      <c r="AD9" s="332" t="s">
        <v>360</v>
      </c>
      <c r="AE9" s="332" t="s">
        <v>361</v>
      </c>
      <c r="AF9" s="332" t="s">
        <v>362</v>
      </c>
      <c r="AG9" s="332" t="s">
        <v>363</v>
      </c>
      <c r="AH9" s="332" t="s">
        <v>364</v>
      </c>
      <c r="AI9" s="332" t="s">
        <v>365</v>
      </c>
      <c r="AK9"/>
      <c r="AL9"/>
      <c r="AM9"/>
      <c r="AN9"/>
      <c r="AO9"/>
    </row>
    <row r="10" spans="1:50" ht="15">
      <c r="A10" s="31"/>
      <c r="B10" s="133"/>
      <c r="C10" s="132" t="s">
        <v>105</v>
      </c>
      <c r="E10" s="134" t="s">
        <v>107</v>
      </c>
      <c r="F10" s="17">
        <f>'9. Service Charge Adj.'!E22</f>
        <v>11.0646189955764</v>
      </c>
      <c r="G10" s="274">
        <v>11.0646189955764</v>
      </c>
      <c r="H10" s="347">
        <f>(F10-G10)/G10</f>
        <v>0</v>
      </c>
      <c r="I10" s="275">
        <v>11.06</v>
      </c>
      <c r="J10" s="276">
        <f>'3. 2002 Data &amp; add 4 RSVAs'!D22</f>
        <v>146914</v>
      </c>
      <c r="K10" s="277">
        <f>J10*G10*12</f>
        <v>19506569.221393332</v>
      </c>
      <c r="L10" s="278">
        <f>J10*F10*11</f>
        <v>17881021.786277223</v>
      </c>
      <c r="M10" s="279">
        <f>G10*J10</f>
        <v>1625547.435116111</v>
      </c>
      <c r="N10" s="280">
        <f>L10+M10</f>
        <v>19506569.221393336</v>
      </c>
      <c r="O10" s="277">
        <f>N10-K10</f>
        <v>0</v>
      </c>
      <c r="P10" s="137"/>
      <c r="S10">
        <v>0.5656394515582068</v>
      </c>
      <c r="T10" s="348">
        <f>$J10*12*S10</f>
        <v>997204.2526346687</v>
      </c>
      <c r="V10">
        <v>1.5067658449626438</v>
      </c>
      <c r="W10" s="348">
        <f>$J10*12*V10</f>
        <v>2656379.968162102</v>
      </c>
      <c r="Y10" s="17">
        <f>G10</f>
        <v>11.0646189955764</v>
      </c>
      <c r="Z10" s="17">
        <f>-S10</f>
        <v>-0.5656394515582068</v>
      </c>
      <c r="AA10" s="17">
        <f>-V10</f>
        <v>-1.5067658449626438</v>
      </c>
      <c r="AB10" s="17">
        <f>SUM(Y10:AA10)</f>
        <v>8.992213699055549</v>
      </c>
      <c r="AC10" s="17">
        <f>AD10-AB10</f>
        <v>0</v>
      </c>
      <c r="AD10" s="65">
        <f>'2. 2002 Base Rate Schedule'!B18</f>
        <v>8.992213699055549</v>
      </c>
      <c r="AE10" s="349">
        <v>0</v>
      </c>
      <c r="AF10" s="349">
        <v>0</v>
      </c>
      <c r="AG10" s="349">
        <v>0</v>
      </c>
      <c r="AH10" s="65">
        <f>F10-AD10</f>
        <v>2.0724052965208504</v>
      </c>
      <c r="AI10" s="350">
        <f>SUM(AD10:AH10)</f>
        <v>11.0646189955764</v>
      </c>
      <c r="AJ10" s="65">
        <f>F10-AI10</f>
        <v>0</v>
      </c>
      <c r="AK10" s="348">
        <f aca="true" t="shared" si="0" ref="AK10:AP10">$J10*Y10*12</f>
        <v>19506569.221393332</v>
      </c>
      <c r="AL10" s="348">
        <f t="shared" si="0"/>
        <v>-997204.2526346688</v>
      </c>
      <c r="AM10" s="348">
        <f t="shared" si="0"/>
        <v>-2656379.968162102</v>
      </c>
      <c r="AN10" s="348">
        <f t="shared" si="0"/>
        <v>15852985.000596564</v>
      </c>
      <c r="AO10" s="348">
        <f t="shared" si="0"/>
        <v>0</v>
      </c>
      <c r="AP10" s="348">
        <f t="shared" si="0"/>
        <v>15852985.000596564</v>
      </c>
      <c r="AQ10" s="348">
        <f aca="true" t="shared" si="1" ref="AQ10:AS11">$J10*AE10</f>
        <v>0</v>
      </c>
      <c r="AR10" s="348">
        <f t="shared" si="1"/>
        <v>0</v>
      </c>
      <c r="AS10" s="348">
        <f t="shared" si="1"/>
        <v>0</v>
      </c>
      <c r="AT10" s="348">
        <f>$J10*AH10*12</f>
        <v>3653584.2207967704</v>
      </c>
      <c r="AU10" s="348">
        <f>$J10*AI10*12</f>
        <v>19506569.221393332</v>
      </c>
      <c r="AV10" s="348">
        <f>SUM(AP10:AT10)-AU10</f>
        <v>0</v>
      </c>
      <c r="AX10" s="17"/>
    </row>
    <row r="11" spans="1:50" ht="15">
      <c r="A11" s="31"/>
      <c r="B11" s="131"/>
      <c r="C11" s="132" t="s">
        <v>106</v>
      </c>
      <c r="E11" s="134" t="s">
        <v>108</v>
      </c>
      <c r="F11" s="14">
        <f>'9. Service Charge Adj.'!D42</f>
        <v>0.007996639046510485</v>
      </c>
      <c r="G11" s="272">
        <v>0.007670396362606758</v>
      </c>
      <c r="H11" s="347">
        <f>(F11-G11)/G11</f>
        <v>0.042532702155283895</v>
      </c>
      <c r="I11" s="282">
        <v>0.0079</v>
      </c>
      <c r="J11" s="283">
        <f>'3. 2002 Data &amp; add 4 RSVAs'!C22</f>
        <v>1584798809</v>
      </c>
      <c r="K11" s="351">
        <f>G11*J11</f>
        <v>12156035.020017123</v>
      </c>
      <c r="L11" s="352">
        <f>J11*F11/12*11</f>
        <v>11616975.367169986</v>
      </c>
      <c r="M11" s="279">
        <f>J11*G11/12</f>
        <v>1013002.9183347602</v>
      </c>
      <c r="N11" s="280">
        <f>L11+M11</f>
        <v>12629978.285504745</v>
      </c>
      <c r="O11" s="277">
        <f>N11-K11</f>
        <v>473943.26548762247</v>
      </c>
      <c r="P11" s="277">
        <f>SUM(O10:O11)</f>
        <v>473943.26548762247</v>
      </c>
      <c r="Q11" s="353">
        <f>P11/(K10+K11)</f>
        <v>0.014968549708484434</v>
      </c>
      <c r="S11">
        <v>0.0003513425978544903</v>
      </c>
      <c r="T11" s="348">
        <f>$J11*S11</f>
        <v>556807.3306307622</v>
      </c>
      <c r="V11">
        <v>0.00093591602366002</v>
      </c>
      <c r="W11" s="348">
        <f>$J11*V11</f>
        <v>1483238.5996204156</v>
      </c>
      <c r="Y11" s="14">
        <f>G11</f>
        <v>0.007670396362606758</v>
      </c>
      <c r="Z11" s="14">
        <f>-S11</f>
        <v>-0.0003513425978544903</v>
      </c>
      <c r="AA11" s="14">
        <f>-V11</f>
        <v>-0.00093591602366002</v>
      </c>
      <c r="AB11" s="14">
        <f>SUM(Y11:AA11)</f>
        <v>0.006383137741092248</v>
      </c>
      <c r="AC11" s="14">
        <f>AD11-AB11</f>
        <v>0</v>
      </c>
      <c r="AD11" s="349">
        <f>'2. 2002 Base Rate Schedule'!B16</f>
        <v>0.006383137741092248</v>
      </c>
      <c r="AE11" s="349">
        <f>'3. 2002 Data &amp; add 4 RSVAs'!B49</f>
        <v>0.0006794143503615075</v>
      </c>
      <c r="AF11" s="349">
        <f>'5. 2002 Data &amp; Int. Reg. Assets'!B49</f>
        <v>0.0005504590691481706</v>
      </c>
      <c r="AG11" s="349">
        <f>'7. 2002 Data &amp; 2004 PILs'!B49</f>
        <v>0.0026890209743234603</v>
      </c>
      <c r="AH11" s="349">
        <f>-'9. Service Charge Adj.'!C41</f>
        <v>-0.0023053930884149015</v>
      </c>
      <c r="AI11" s="349">
        <f>SUM(AD11:AH11)</f>
        <v>0.007996639046510485</v>
      </c>
      <c r="AJ11" s="65">
        <f>F11-AI11</f>
        <v>0</v>
      </c>
      <c r="AK11" s="348">
        <f aca="true" t="shared" si="2" ref="AK11:AP11">$J11*Y11</f>
        <v>12156035.020017123</v>
      </c>
      <c r="AL11" s="348">
        <f t="shared" si="2"/>
        <v>-556807.3306307622</v>
      </c>
      <c r="AM11" s="348">
        <f t="shared" si="2"/>
        <v>-1483238.5996204156</v>
      </c>
      <c r="AN11" s="348">
        <f t="shared" si="2"/>
        <v>10115989.089765945</v>
      </c>
      <c r="AO11" s="348">
        <f t="shared" si="2"/>
        <v>0</v>
      </c>
      <c r="AP11" s="348">
        <f t="shared" si="2"/>
        <v>10115989.089765945</v>
      </c>
      <c r="AQ11" s="348">
        <f t="shared" si="1"/>
        <v>1076735.0532704259</v>
      </c>
      <c r="AR11" s="348">
        <f t="shared" si="1"/>
        <v>872366.8771892694</v>
      </c>
      <c r="AS11" s="348">
        <f t="shared" si="1"/>
        <v>4261557.2374838395</v>
      </c>
      <c r="AT11" s="348">
        <f>$J11*AH11</f>
        <v>-3653584.2207967676</v>
      </c>
      <c r="AU11" s="348">
        <f>$J11*AI11</f>
        <v>12673064.036912711</v>
      </c>
      <c r="AV11" s="348">
        <f>SUM(AP11:AT11)-AU11</f>
        <v>0</v>
      </c>
      <c r="AX11" s="17"/>
    </row>
    <row r="12" spans="1:47" ht="15">
      <c r="A12" s="31"/>
      <c r="B12" s="133"/>
      <c r="C12" s="132"/>
      <c r="E12" s="134"/>
      <c r="F12" s="14"/>
      <c r="G12" s="284"/>
      <c r="H12" s="285"/>
      <c r="I12" s="282"/>
      <c r="J12" s="268"/>
      <c r="K12" s="137"/>
      <c r="L12" s="170"/>
      <c r="M12" s="36"/>
      <c r="N12" s="38"/>
      <c r="O12" s="137"/>
      <c r="P12" s="137"/>
      <c r="Y12" s="17"/>
      <c r="AB12" s="17"/>
      <c r="AC12" s="346"/>
      <c r="AK12" s="337">
        <f aca="true" t="shared" si="3" ref="AK12:AT12">SUM(AK10:AK11)</f>
        <v>31662604.241410457</v>
      </c>
      <c r="AL12" s="341">
        <f t="shared" si="3"/>
        <v>-1554011.583265431</v>
      </c>
      <c r="AM12" s="341">
        <f t="shared" si="3"/>
        <v>-4139618.5677825175</v>
      </c>
      <c r="AN12" s="337">
        <f t="shared" si="3"/>
        <v>25968974.09036251</v>
      </c>
      <c r="AO12" s="337">
        <f t="shared" si="3"/>
        <v>0</v>
      </c>
      <c r="AP12" s="337">
        <f t="shared" si="3"/>
        <v>25968974.09036251</v>
      </c>
      <c r="AQ12" s="341">
        <f t="shared" si="3"/>
        <v>1076735.0532704259</v>
      </c>
      <c r="AR12" s="341">
        <f t="shared" si="3"/>
        <v>872366.8771892694</v>
      </c>
      <c r="AS12" s="341">
        <f t="shared" si="3"/>
        <v>4261557.2374838395</v>
      </c>
      <c r="AT12" s="341">
        <f t="shared" si="3"/>
        <v>0</v>
      </c>
      <c r="AU12" s="337">
        <f>SUM(AU10:AU11)</f>
        <v>32179633.25830604</v>
      </c>
    </row>
    <row r="13" spans="1:47" ht="15">
      <c r="A13" s="31"/>
      <c r="B13" s="131"/>
      <c r="C13" s="131"/>
      <c r="D13" s="131"/>
      <c r="E13" s="131"/>
      <c r="F13" s="14"/>
      <c r="G13" s="272"/>
      <c r="H13" s="273"/>
      <c r="I13" s="282"/>
      <c r="J13" s="268"/>
      <c r="K13" s="137"/>
      <c r="L13" s="170"/>
      <c r="M13" s="36"/>
      <c r="N13" s="38"/>
      <c r="O13" s="137"/>
      <c r="P13" s="137"/>
      <c r="Y13" s="17"/>
      <c r="AB13" s="17"/>
      <c r="AC13" s="346"/>
      <c r="AM13" s="364">
        <f>SUM(AL12:AM12)</f>
        <v>-5693630.151047949</v>
      </c>
      <c r="AT13" s="340">
        <f>SUM(AQ12:AS12)</f>
        <v>6210659.167943535</v>
      </c>
      <c r="AU13" s="342">
        <f>SUM(AK13:AT13)</f>
        <v>517029.0168955866</v>
      </c>
    </row>
    <row r="14" spans="1:29" ht="18">
      <c r="A14" s="98" t="s">
        <v>314</v>
      </c>
      <c r="B14" s="129"/>
      <c r="C14" s="130"/>
      <c r="D14" s="131"/>
      <c r="E14" s="131"/>
      <c r="F14" s="14"/>
      <c r="G14" s="272"/>
      <c r="H14" s="273"/>
      <c r="I14" s="282"/>
      <c r="J14" s="268"/>
      <c r="K14" s="137"/>
      <c r="L14" s="170"/>
      <c r="M14" s="36"/>
      <c r="N14" s="38"/>
      <c r="O14" s="137"/>
      <c r="P14" s="137"/>
      <c r="Y14" s="17"/>
      <c r="AB14" s="17"/>
      <c r="AC14" s="346"/>
    </row>
    <row r="15" spans="1:29" ht="15">
      <c r="A15" s="31"/>
      <c r="B15" s="131"/>
      <c r="C15" s="131"/>
      <c r="D15" s="131"/>
      <c r="E15" s="131"/>
      <c r="F15" s="14"/>
      <c r="G15" s="272"/>
      <c r="H15" s="273"/>
      <c r="I15" s="282"/>
      <c r="J15" s="268"/>
      <c r="K15" s="137"/>
      <c r="L15" s="170"/>
      <c r="M15" s="36"/>
      <c r="N15" s="38"/>
      <c r="O15" s="137"/>
      <c r="P15" s="137"/>
      <c r="Y15" s="17"/>
      <c r="AB15" s="17"/>
      <c r="AC15" s="346"/>
    </row>
    <row r="16" spans="1:48" ht="15">
      <c r="A16" s="31"/>
      <c r="B16" s="133"/>
      <c r="C16" s="132" t="s">
        <v>105</v>
      </c>
      <c r="E16" s="134" t="s">
        <v>107</v>
      </c>
      <c r="F16" s="17">
        <f>'9. Service Charge Adj.'!E23</f>
        <v>14.092449757692146</v>
      </c>
      <c r="G16" s="274">
        <v>14.092449757692146</v>
      </c>
      <c r="H16" s="347">
        <f>(F16-G16)/G16</f>
        <v>0</v>
      </c>
      <c r="I16" s="275">
        <v>14.09</v>
      </c>
      <c r="J16" s="276">
        <f>'3. 2002 Data &amp; add 4 RSVAs'!D23</f>
        <v>2274</v>
      </c>
      <c r="K16" s="277">
        <f>J16*G16*12</f>
        <v>384554.76898790326</v>
      </c>
      <c r="L16" s="278">
        <f>J16*F16*11</f>
        <v>352508.53823891137</v>
      </c>
      <c r="M16" s="279">
        <f>G16*J16</f>
        <v>32046.23074899194</v>
      </c>
      <c r="N16" s="280">
        <f>L16+M16</f>
        <v>384554.7689879033</v>
      </c>
      <c r="O16" s="277">
        <f>N16-K16</f>
        <v>0</v>
      </c>
      <c r="P16" s="137"/>
      <c r="S16">
        <v>0.6796720822462922</v>
      </c>
      <c r="T16" s="348">
        <f>J16*12*S16</f>
        <v>18546.89178033682</v>
      </c>
      <c r="V16">
        <v>1.810529086120452</v>
      </c>
      <c r="W16" s="348">
        <f>$J16*12*V16</f>
        <v>49405.71770205489</v>
      </c>
      <c r="Y16" s="17">
        <f>G16</f>
        <v>14.092449757692146</v>
      </c>
      <c r="Z16" s="17">
        <f>-S16</f>
        <v>-0.6796720822462922</v>
      </c>
      <c r="AA16" s="17">
        <f>-V16</f>
        <v>-1.810529086120452</v>
      </c>
      <c r="AB16" s="17">
        <f>SUM(Y16:AA16)</f>
        <v>11.602248589325402</v>
      </c>
      <c r="AC16" s="17">
        <f>AD16-AB16</f>
        <v>0</v>
      </c>
      <c r="AD16" s="65">
        <f>'2. 2002 Base Rate Schedule'!B25</f>
        <v>11.602248589325402</v>
      </c>
      <c r="AE16" s="349">
        <v>0</v>
      </c>
      <c r="AF16" s="349">
        <v>0</v>
      </c>
      <c r="AG16" s="349">
        <v>0</v>
      </c>
      <c r="AH16" s="65">
        <f>F16-AD16</f>
        <v>2.4902011683667435</v>
      </c>
      <c r="AI16" s="65">
        <f>SUM(AD16:AH16)</f>
        <v>14.092449757692146</v>
      </c>
      <c r="AJ16" s="65">
        <f>F16-AI16</f>
        <v>0</v>
      </c>
      <c r="AK16" s="348">
        <f aca="true" t="shared" si="4" ref="AK16:AP16">$J16*Y16*12</f>
        <v>384554.76898790326</v>
      </c>
      <c r="AL16" s="348">
        <f t="shared" si="4"/>
        <v>-18546.89178033682</v>
      </c>
      <c r="AM16" s="348">
        <f t="shared" si="4"/>
        <v>-49405.7177020549</v>
      </c>
      <c r="AN16" s="348">
        <f t="shared" si="4"/>
        <v>316602.1595055116</v>
      </c>
      <c r="AO16" s="348">
        <f t="shared" si="4"/>
        <v>0</v>
      </c>
      <c r="AP16" s="348">
        <f t="shared" si="4"/>
        <v>316602.1595055116</v>
      </c>
      <c r="AQ16" s="348">
        <f aca="true" t="shared" si="5" ref="AQ16:AS17">$J16*AE16</f>
        <v>0</v>
      </c>
      <c r="AR16" s="348">
        <f t="shared" si="5"/>
        <v>0</v>
      </c>
      <c r="AS16" s="348">
        <f t="shared" si="5"/>
        <v>0</v>
      </c>
      <c r="AT16" s="348">
        <f>$J16*AH16*12</f>
        <v>67952.6094823917</v>
      </c>
      <c r="AU16" s="348">
        <f>$J16*AI16*12</f>
        <v>384554.76898790326</v>
      </c>
      <c r="AV16" s="348">
        <f>SUM(AP16:AT16)-AU16</f>
        <v>0</v>
      </c>
    </row>
    <row r="17" spans="1:48" ht="15">
      <c r="A17" s="31"/>
      <c r="B17" s="131"/>
      <c r="C17" s="132" t="s">
        <v>106</v>
      </c>
      <c r="E17" s="134" t="s">
        <v>108</v>
      </c>
      <c r="F17" s="14">
        <f>'9. Service Charge Adj.'!D52</f>
        <v>0.016742206001919828</v>
      </c>
      <c r="G17" s="272">
        <v>0.01776856884825796</v>
      </c>
      <c r="H17" s="347">
        <f>(F17-G17)/G17</f>
        <v>-0.05776283138519376</v>
      </c>
      <c r="I17" s="282">
        <v>0.0178</v>
      </c>
      <c r="J17" s="283">
        <f>'3. 2002 Data &amp; add 4 RSVAs'!C23</f>
        <v>19425622</v>
      </c>
      <c r="K17" s="351">
        <f>G17*J17</f>
        <v>345165.50192723447</v>
      </c>
      <c r="L17" s="352">
        <f>J17*F17/12*11</f>
        <v>298125.4514694737</v>
      </c>
      <c r="M17" s="279">
        <f>J17*G17/12</f>
        <v>28763.79182726954</v>
      </c>
      <c r="N17" s="280">
        <f>L17+M17</f>
        <v>326889.24329674325</v>
      </c>
      <c r="O17" s="277">
        <f>N17-K17</f>
        <v>-18276.25863049121</v>
      </c>
      <c r="P17" s="277">
        <f>SUM(O16:O17)</f>
        <v>-18276.25863049121</v>
      </c>
      <c r="Q17" s="353">
        <f>P17/(K16+K17)</f>
        <v>-0.025045567951087706</v>
      </c>
      <c r="S17">
        <v>0.0008931111436760947</v>
      </c>
      <c r="T17" s="348">
        <f>J17*S17</f>
        <v>17349.239481039505</v>
      </c>
      <c r="V17">
        <v>0.0023790938968976496</v>
      </c>
      <c r="W17" s="348">
        <f>$J17*V17</f>
        <v>46215.378743640715</v>
      </c>
      <c r="Y17" s="14">
        <f>G17</f>
        <v>0.01776856884825796</v>
      </c>
      <c r="Z17" s="14">
        <f>-S17</f>
        <v>-0.0008931111436760947</v>
      </c>
      <c r="AA17" s="14">
        <f>-V17</f>
        <v>-0.0023790938968976496</v>
      </c>
      <c r="AB17" s="14">
        <f>SUM(Y17:AA17)</f>
        <v>0.014496363807684216</v>
      </c>
      <c r="AC17" s="14">
        <f>AD17-AB17</f>
        <v>0</v>
      </c>
      <c r="AD17" s="349">
        <f>'2. 2002 Base Rate Schedule'!B23</f>
        <v>0.014496363807684215</v>
      </c>
      <c r="AE17" s="349">
        <f>'3. 2002 Data &amp; add 4 RSVAs'!B66</f>
        <v>0.0006794143503615075</v>
      </c>
      <c r="AF17" s="349">
        <f>'5. 2002 Data &amp; Int. Reg. Assets'!B66</f>
        <v>0.0008605735316508177</v>
      </c>
      <c r="AG17" s="349">
        <f>'7. 2002 Data &amp; 2004 PILs'!B67</f>
        <v>0.004203946135609515</v>
      </c>
      <c r="AH17" s="349">
        <f>-'9. Service Charge Adj.'!C51</f>
        <v>-0.0034980918233862308</v>
      </c>
      <c r="AI17" s="349">
        <f>SUM(AD17:AH17)</f>
        <v>0.016742206001919828</v>
      </c>
      <c r="AJ17" s="65">
        <f>F17-AI17</f>
        <v>0</v>
      </c>
      <c r="AK17" s="348">
        <f aca="true" t="shared" si="6" ref="AK17:AP17">$J17*Y17</f>
        <v>345165.50192723447</v>
      </c>
      <c r="AL17" s="348">
        <f t="shared" si="6"/>
        <v>-17349.239481039505</v>
      </c>
      <c r="AM17" s="348">
        <f t="shared" si="6"/>
        <v>-46215.378743640715</v>
      </c>
      <c r="AN17" s="348">
        <f t="shared" si="6"/>
        <v>281600.8837025543</v>
      </c>
      <c r="AO17" s="348">
        <f t="shared" si="6"/>
        <v>0</v>
      </c>
      <c r="AP17" s="348">
        <f t="shared" si="6"/>
        <v>281600.8837025543</v>
      </c>
      <c r="AQ17" s="348">
        <f t="shared" si="5"/>
        <v>13198.04635149821</v>
      </c>
      <c r="AR17" s="348">
        <f t="shared" si="5"/>
        <v>16717.17612905382</v>
      </c>
      <c r="AS17" s="348">
        <f t="shared" si="5"/>
        <v>81664.26853871119</v>
      </c>
      <c r="AT17" s="348">
        <f>$J17*AH17</f>
        <v>-67952.60948239168</v>
      </c>
      <c r="AU17" s="348">
        <f>$J17*AI17</f>
        <v>325227.7652394259</v>
      </c>
      <c r="AV17" s="348">
        <f>SUM(AP17:AT17)-AU17</f>
        <v>0</v>
      </c>
    </row>
    <row r="18" spans="1:47" ht="15">
      <c r="A18" s="31"/>
      <c r="B18" s="133"/>
      <c r="C18" s="131"/>
      <c r="D18" s="131"/>
      <c r="E18" s="131"/>
      <c r="F18" s="14"/>
      <c r="G18" s="272"/>
      <c r="H18" s="273"/>
      <c r="I18" s="282"/>
      <c r="J18" s="268"/>
      <c r="K18" s="137"/>
      <c r="L18" s="170"/>
      <c r="M18" s="36"/>
      <c r="N18" s="38"/>
      <c r="O18" s="137"/>
      <c r="P18" s="137"/>
      <c r="Y18" s="17"/>
      <c r="AB18" s="17"/>
      <c r="AC18" s="346"/>
      <c r="AK18" s="337">
        <f aca="true" t="shared" si="7" ref="AK18:AU18">SUM(AK16:AK17)</f>
        <v>729720.2709151377</v>
      </c>
      <c r="AL18" s="341">
        <f t="shared" si="7"/>
        <v>-35896.13126137633</v>
      </c>
      <c r="AM18" s="341">
        <f t="shared" si="7"/>
        <v>-95621.09644569561</v>
      </c>
      <c r="AN18" s="337">
        <f t="shared" si="7"/>
        <v>598203.0432080659</v>
      </c>
      <c r="AO18" s="337">
        <f t="shared" si="7"/>
        <v>0</v>
      </c>
      <c r="AP18" s="337">
        <f t="shared" si="7"/>
        <v>598203.0432080659</v>
      </c>
      <c r="AQ18" s="341">
        <f t="shared" si="7"/>
        <v>13198.04635149821</v>
      </c>
      <c r="AR18" s="341">
        <f t="shared" si="7"/>
        <v>16717.17612905382</v>
      </c>
      <c r="AS18" s="341">
        <f t="shared" si="7"/>
        <v>81664.26853871119</v>
      </c>
      <c r="AT18" s="341">
        <f t="shared" si="7"/>
        <v>0</v>
      </c>
      <c r="AU18" s="337">
        <f t="shared" si="7"/>
        <v>709782.5342273291</v>
      </c>
    </row>
    <row r="19" spans="1:47" ht="15">
      <c r="A19" s="31"/>
      <c r="B19" s="131"/>
      <c r="C19" s="131"/>
      <c r="D19" s="132"/>
      <c r="E19" s="131"/>
      <c r="F19" s="14"/>
      <c r="G19" s="272"/>
      <c r="H19" s="273"/>
      <c r="I19" s="282"/>
      <c r="J19" s="268"/>
      <c r="K19" s="137"/>
      <c r="L19" s="170"/>
      <c r="M19" s="36"/>
      <c r="N19" s="38"/>
      <c r="O19" s="137"/>
      <c r="P19" s="137"/>
      <c r="Y19" s="17"/>
      <c r="AB19" s="17"/>
      <c r="AC19" s="346"/>
      <c r="AM19" s="364">
        <f>SUM(AL18:AM18)</f>
        <v>-131517.22770707193</v>
      </c>
      <c r="AT19" s="340">
        <f>SUM(AQ18:AS18)</f>
        <v>111579.49101926322</v>
      </c>
      <c r="AU19" s="342">
        <f>SUM(AK19:AT19)</f>
        <v>-19937.736687808705</v>
      </c>
    </row>
    <row r="20" spans="1:29" ht="15.75">
      <c r="A20" s="61" t="s">
        <v>9</v>
      </c>
      <c r="B20" s="129"/>
      <c r="C20" s="130"/>
      <c r="D20" s="132"/>
      <c r="E20" s="131"/>
      <c r="F20" s="14"/>
      <c r="G20" s="272"/>
      <c r="H20" s="273"/>
      <c r="I20" s="282"/>
      <c r="J20" s="268"/>
      <c r="K20" s="137"/>
      <c r="L20" s="170"/>
      <c r="M20" s="36"/>
      <c r="N20" s="38"/>
      <c r="O20" s="137"/>
      <c r="P20" s="137"/>
      <c r="Y20" s="17"/>
      <c r="AB20" s="17"/>
      <c r="AC20" s="346"/>
    </row>
    <row r="21" spans="1:29" ht="15">
      <c r="A21" s="31"/>
      <c r="B21" s="131"/>
      <c r="C21" s="131"/>
      <c r="D21" s="132"/>
      <c r="E21" s="131"/>
      <c r="F21" s="14"/>
      <c r="G21" s="272"/>
      <c r="H21" s="273"/>
      <c r="I21" s="282"/>
      <c r="J21" s="268"/>
      <c r="K21" s="137"/>
      <c r="L21" s="170"/>
      <c r="M21" s="36"/>
      <c r="N21" s="38"/>
      <c r="O21" s="137"/>
      <c r="P21" s="137"/>
      <c r="Y21" s="17"/>
      <c r="AB21" s="17"/>
      <c r="AC21" s="346"/>
    </row>
    <row r="22" spans="1:48" ht="15">
      <c r="A22" s="31"/>
      <c r="B22" s="133"/>
      <c r="C22" s="132" t="s">
        <v>105</v>
      </c>
      <c r="E22" s="134" t="s">
        <v>107</v>
      </c>
      <c r="F22" s="17">
        <f>'9. Service Charge Adj.'!E24</f>
        <v>27.9643017135535</v>
      </c>
      <c r="G22" s="274">
        <v>27.9643017135535</v>
      </c>
      <c r="H22" s="347">
        <f>(F22-G22)/G22</f>
        <v>0</v>
      </c>
      <c r="I22" s="275">
        <v>27.96</v>
      </c>
      <c r="J22" s="276">
        <f>'3. 2002 Data &amp; add 4 RSVAs'!D24</f>
        <v>15240</v>
      </c>
      <c r="K22" s="277">
        <f>J22*G22*12</f>
        <v>5114111.497374664</v>
      </c>
      <c r="L22" s="278">
        <f>J22*F22*11</f>
        <v>4687935.539260109</v>
      </c>
      <c r="M22" s="279">
        <f>G22*J22</f>
        <v>426175.95811455534</v>
      </c>
      <c r="N22" s="280">
        <f>L22+M22</f>
        <v>5114111.497374664</v>
      </c>
      <c r="O22" s="277">
        <f>N22-K22</f>
        <v>0</v>
      </c>
      <c r="P22" s="137"/>
      <c r="S22">
        <v>1.298138464305037</v>
      </c>
      <c r="T22" s="348">
        <f>J22*12*S22</f>
        <v>237403.5623521052</v>
      </c>
      <c r="V22">
        <v>3.4580167537090674</v>
      </c>
      <c r="W22" s="348">
        <f>$J22*12*V22</f>
        <v>632402.1039183142</v>
      </c>
      <c r="Y22" s="17">
        <f>G22</f>
        <v>27.9643017135535</v>
      </c>
      <c r="Z22" s="17">
        <f>-S22</f>
        <v>-1.298138464305037</v>
      </c>
      <c r="AA22" s="17">
        <f>-V22</f>
        <v>-3.4580167537090674</v>
      </c>
      <c r="AB22" s="17">
        <f>SUM(Y22:AA22)</f>
        <v>23.208146495539395</v>
      </c>
      <c r="AC22" s="17">
        <f>AD22-AB22</f>
        <v>0</v>
      </c>
      <c r="AD22" s="65">
        <f>'2. 2002 Base Rate Schedule'!B32</f>
        <v>23.208146495539395</v>
      </c>
      <c r="AE22" s="349">
        <v>0</v>
      </c>
      <c r="AF22" s="349">
        <v>0</v>
      </c>
      <c r="AG22" s="349">
        <v>0</v>
      </c>
      <c r="AH22" s="65">
        <f>F22-AD22</f>
        <v>4.756155218014104</v>
      </c>
      <c r="AI22" s="65">
        <f>SUM(AD22:AH22)</f>
        <v>27.9643017135535</v>
      </c>
      <c r="AJ22" s="65">
        <f>F22-AI22</f>
        <v>0</v>
      </c>
      <c r="AK22" s="348">
        <f aca="true" t="shared" si="8" ref="AK22:AP22">$J22*Y22*12</f>
        <v>5114111.497374664</v>
      </c>
      <c r="AL22" s="348">
        <f t="shared" si="8"/>
        <v>-237403.5623521052</v>
      </c>
      <c r="AM22" s="348">
        <f t="shared" si="8"/>
        <v>-632402.1039183142</v>
      </c>
      <c r="AN22" s="348">
        <f t="shared" si="8"/>
        <v>4244305.831104245</v>
      </c>
      <c r="AO22" s="348">
        <f t="shared" si="8"/>
        <v>0</v>
      </c>
      <c r="AP22" s="348">
        <f t="shared" si="8"/>
        <v>4244305.831104245</v>
      </c>
      <c r="AQ22" s="348">
        <f aca="true" t="shared" si="9" ref="AQ22:AS23">$J22*AE22</f>
        <v>0</v>
      </c>
      <c r="AR22" s="348">
        <f t="shared" si="9"/>
        <v>0</v>
      </c>
      <c r="AS22" s="348">
        <f t="shared" si="9"/>
        <v>0</v>
      </c>
      <c r="AT22" s="348">
        <f>$J22*AH22*12</f>
        <v>869805.6662704195</v>
      </c>
      <c r="AU22" s="348">
        <f>$J22*AI22*12</f>
        <v>5114111.497374664</v>
      </c>
      <c r="AV22" s="348">
        <f>SUM(AP22:AT22)-AU22</f>
        <v>0</v>
      </c>
    </row>
    <row r="23" spans="1:48" ht="15">
      <c r="A23" s="31"/>
      <c r="B23" s="131"/>
      <c r="C23" s="132" t="s">
        <v>106</v>
      </c>
      <c r="E23" s="134" t="s">
        <v>108</v>
      </c>
      <c r="F23" s="14">
        <f>'9. Service Charge Adj.'!D62</f>
        <v>0.01169763967158085</v>
      </c>
      <c r="G23" s="272">
        <v>0.011838298264828906</v>
      </c>
      <c r="H23" s="347">
        <f>(F23-G23)/G23</f>
        <v>-0.011881656476416678</v>
      </c>
      <c r="I23" s="282">
        <v>0.0116</v>
      </c>
      <c r="J23" s="283">
        <f>'3. 2002 Data &amp; add 4 RSVAs'!C24</f>
        <v>740544083</v>
      </c>
      <c r="K23" s="351">
        <f>G23*J23</f>
        <v>8766781.732808214</v>
      </c>
      <c r="L23" s="352">
        <f>J23*F23/12*11</f>
        <v>7940733.02353399</v>
      </c>
      <c r="M23" s="279">
        <f>J23*G23/12</f>
        <v>730565.1444006845</v>
      </c>
      <c r="N23" s="280">
        <f>L23+M23</f>
        <v>8671298.167934675</v>
      </c>
      <c r="O23" s="277">
        <f>N23-K23</f>
        <v>-95483.56487353891</v>
      </c>
      <c r="P23" s="277">
        <f>SUM(O22:O23)</f>
        <v>-95483.56487353891</v>
      </c>
      <c r="Q23" s="353">
        <f>P23/(K22+K23)</f>
        <v>-0.006878776696150766</v>
      </c>
      <c r="S23">
        <v>0.0006031261608699656</v>
      </c>
      <c r="T23" s="348">
        <f>J23*S23</f>
        <v>446641.50973475917</v>
      </c>
      <c r="V23">
        <v>0.001606623966731558</v>
      </c>
      <c r="W23" s="348">
        <f>$J23*V23</f>
        <v>1189775.872169044</v>
      </c>
      <c r="Y23" s="14">
        <f>G23</f>
        <v>0.011838298264828906</v>
      </c>
      <c r="Z23" s="14">
        <f>-S23</f>
        <v>-0.0006031261608699656</v>
      </c>
      <c r="AA23" s="14">
        <f>-V23</f>
        <v>-0.001606623966731558</v>
      </c>
      <c r="AB23" s="14">
        <f>SUM(Y23:AA23)</f>
        <v>0.009628548137227383</v>
      </c>
      <c r="AC23" s="14">
        <f>AD23-AB23</f>
        <v>0</v>
      </c>
      <c r="AD23" s="349">
        <f>'2. 2002 Base Rate Schedule'!B30</f>
        <v>0.009628548137227383</v>
      </c>
      <c r="AE23" s="349">
        <f>'3. 2002 Data &amp; add 4 RSVAs'!B83</f>
        <v>0.0006794143503615075</v>
      </c>
      <c r="AF23" s="349">
        <f>'5. 2002 Data &amp; Int. Reg. Assets'!B83</f>
        <v>0.00043571863466134033</v>
      </c>
      <c r="AG23" s="349">
        <f>'7. 2002 Data &amp; 2004 PILs'!B84</f>
        <v>0.0021285080275288237</v>
      </c>
      <c r="AH23" s="349">
        <f>-'9. Service Charge Adj.'!C61</f>
        <v>-0.001174549478198206</v>
      </c>
      <c r="AI23" s="349">
        <f>SUM(AD23:AH23)</f>
        <v>0.01169763967158085</v>
      </c>
      <c r="AJ23" s="65">
        <f>F23-AI23</f>
        <v>0</v>
      </c>
      <c r="AK23" s="348">
        <f aca="true" t="shared" si="10" ref="AK23:AP23">$J23*Y23</f>
        <v>8766781.732808214</v>
      </c>
      <c r="AL23" s="348">
        <f t="shared" si="10"/>
        <v>-446641.50973475917</v>
      </c>
      <c r="AM23" s="348">
        <f t="shared" si="10"/>
        <v>-1189775.872169044</v>
      </c>
      <c r="AN23" s="348">
        <f t="shared" si="10"/>
        <v>7130364.350904411</v>
      </c>
      <c r="AO23" s="348">
        <f t="shared" si="10"/>
        <v>0</v>
      </c>
      <c r="AP23" s="348">
        <f t="shared" si="10"/>
        <v>7130364.350904411</v>
      </c>
      <c r="AQ23" s="348">
        <f t="shared" si="9"/>
        <v>503136.2770655033</v>
      </c>
      <c r="AR23" s="348">
        <f t="shared" si="9"/>
        <v>322668.8567512943</v>
      </c>
      <c r="AS23" s="348">
        <f t="shared" si="9"/>
        <v>1576254.0254044714</v>
      </c>
      <c r="AT23" s="348">
        <f>$J23*AH23</f>
        <v>-869805.666270419</v>
      </c>
      <c r="AU23" s="348">
        <f>$J23*AI23</f>
        <v>8662617.843855262</v>
      </c>
      <c r="AV23" s="348">
        <f>SUM(AP23:AT23)-AU23</f>
        <v>0</v>
      </c>
    </row>
    <row r="24" spans="1:47" ht="15">
      <c r="A24" s="31"/>
      <c r="B24" s="133"/>
      <c r="C24" s="132"/>
      <c r="E24" s="134"/>
      <c r="F24" s="14"/>
      <c r="G24" s="286"/>
      <c r="H24" s="285"/>
      <c r="I24" s="282"/>
      <c r="J24" s="268"/>
      <c r="K24" s="137"/>
      <c r="L24" s="170"/>
      <c r="M24" s="36"/>
      <c r="N24" s="38"/>
      <c r="O24" s="137"/>
      <c r="P24" s="137"/>
      <c r="Y24" s="17"/>
      <c r="AB24" s="17"/>
      <c r="AC24" s="346"/>
      <c r="AK24" s="337">
        <f aca="true" t="shared" si="11" ref="AK24:AU24">SUM(AK22:AK23)</f>
        <v>13880893.230182879</v>
      </c>
      <c r="AL24" s="341">
        <f t="shared" si="11"/>
        <v>-684045.0720868644</v>
      </c>
      <c r="AM24" s="341">
        <f t="shared" si="11"/>
        <v>-1822177.9760873583</v>
      </c>
      <c r="AN24" s="337">
        <f t="shared" si="11"/>
        <v>11374670.182008656</v>
      </c>
      <c r="AO24" s="337">
        <f t="shared" si="11"/>
        <v>0</v>
      </c>
      <c r="AP24" s="337">
        <f t="shared" si="11"/>
        <v>11374670.182008656</v>
      </c>
      <c r="AQ24" s="341">
        <f t="shared" si="11"/>
        <v>503136.2770655033</v>
      </c>
      <c r="AR24" s="341">
        <f t="shared" si="11"/>
        <v>322668.8567512943</v>
      </c>
      <c r="AS24" s="341">
        <f t="shared" si="11"/>
        <v>1576254.0254044714</v>
      </c>
      <c r="AT24" s="341">
        <f t="shared" si="11"/>
        <v>0</v>
      </c>
      <c r="AU24" s="337">
        <f t="shared" si="11"/>
        <v>13776729.341229927</v>
      </c>
    </row>
    <row r="25" spans="1:47" ht="15">
      <c r="A25" s="31"/>
      <c r="B25" s="131"/>
      <c r="C25" s="131"/>
      <c r="D25" s="132"/>
      <c r="E25" s="131"/>
      <c r="F25" s="14"/>
      <c r="G25" s="272"/>
      <c r="H25" s="273"/>
      <c r="I25" s="282"/>
      <c r="J25" s="268"/>
      <c r="K25" s="137"/>
      <c r="L25" s="170"/>
      <c r="M25" s="36"/>
      <c r="N25" s="38"/>
      <c r="O25" s="137"/>
      <c r="P25" s="137"/>
      <c r="Y25" s="17"/>
      <c r="AB25" s="17"/>
      <c r="AC25" s="346"/>
      <c r="AM25" s="364">
        <f>SUM(AL24:AM24)</f>
        <v>-2506223.048174223</v>
      </c>
      <c r="AT25" s="340">
        <f>SUM(AQ24:AS24)</f>
        <v>2402059.159221269</v>
      </c>
      <c r="AU25" s="342">
        <f>SUM(AK25:AT25)</f>
        <v>-104163.88895295374</v>
      </c>
    </row>
    <row r="26" spans="1:29" ht="15.75">
      <c r="A26" s="61" t="s">
        <v>315</v>
      </c>
      <c r="B26" s="129"/>
      <c r="C26" s="130"/>
      <c r="D26" s="132"/>
      <c r="E26" s="131"/>
      <c r="F26" s="14"/>
      <c r="G26" s="272"/>
      <c r="H26" s="273"/>
      <c r="I26" s="282"/>
      <c r="J26" s="268"/>
      <c r="K26" s="137"/>
      <c r="L26" s="170"/>
      <c r="M26" s="36"/>
      <c r="N26" s="38"/>
      <c r="O26" s="137"/>
      <c r="P26" s="137"/>
      <c r="Y26" s="17"/>
      <c r="AB26" s="17"/>
      <c r="AC26" s="346"/>
    </row>
    <row r="27" spans="1:29" ht="15">
      <c r="A27" s="31"/>
      <c r="B27" s="131"/>
      <c r="C27" s="131"/>
      <c r="D27" s="132"/>
      <c r="E27" s="131"/>
      <c r="F27" s="14"/>
      <c r="G27" s="272"/>
      <c r="H27" s="273"/>
      <c r="I27" s="282"/>
      <c r="J27" s="268"/>
      <c r="K27" s="137"/>
      <c r="L27" s="170"/>
      <c r="M27" s="36"/>
      <c r="N27" s="38"/>
      <c r="O27" s="137"/>
      <c r="P27" s="137"/>
      <c r="Y27" s="17"/>
      <c r="AB27" s="17"/>
      <c r="AC27" s="346"/>
    </row>
    <row r="28" spans="1:48" ht="15">
      <c r="A28" s="31"/>
      <c r="B28" s="133"/>
      <c r="C28" s="132" t="s">
        <v>105</v>
      </c>
      <c r="E28" s="134" t="s">
        <v>107</v>
      </c>
      <c r="F28" s="17">
        <f>'9. Service Charge Adj.'!E25</f>
        <v>72.2016205147233</v>
      </c>
      <c r="G28" s="274">
        <v>72.2016205147233</v>
      </c>
      <c r="H28" s="347">
        <f>(F28-G28)/G28</f>
        <v>0</v>
      </c>
      <c r="I28" s="275">
        <v>72.2</v>
      </c>
      <c r="J28" s="276">
        <f>'3. 2002 Data &amp; add 4 RSVAs'!D25</f>
        <v>3832</v>
      </c>
      <c r="K28" s="277">
        <f>J28*G28*12</f>
        <v>3320119.3177490365</v>
      </c>
      <c r="L28" s="278">
        <f>J28*F28*11</f>
        <v>3043442.7079366166</v>
      </c>
      <c r="M28" s="279">
        <f>G28*J28</f>
        <v>276676.6098124197</v>
      </c>
      <c r="N28" s="280">
        <f>L28+M28</f>
        <v>3320119.3177490365</v>
      </c>
      <c r="O28" s="277">
        <f>N28-K28</f>
        <v>0</v>
      </c>
      <c r="P28" s="137"/>
      <c r="S28">
        <v>3.525171438059132</v>
      </c>
      <c r="T28" s="348">
        <f>J28*12*S28</f>
        <v>162101.48340771112</v>
      </c>
      <c r="V28">
        <v>9.39044811296858</v>
      </c>
      <c r="W28" s="348">
        <f>$J28*12*V28</f>
        <v>431810.36602674716</v>
      </c>
      <c r="Y28" s="17">
        <f>G28</f>
        <v>72.2016205147233</v>
      </c>
      <c r="Z28" s="17">
        <f>-S28</f>
        <v>-3.525171438059132</v>
      </c>
      <c r="AA28" s="17">
        <f>-V28</f>
        <v>-9.39044811296858</v>
      </c>
      <c r="AB28" s="17">
        <f>SUM(Y28:AA28)</f>
        <v>59.28600096369559</v>
      </c>
      <c r="AC28" s="17">
        <f>AD28-AB28</f>
        <v>0</v>
      </c>
      <c r="AD28" s="65">
        <f>'2. 2002 Base Rate Schedule'!B39</f>
        <v>59.286000963695585</v>
      </c>
      <c r="AE28" s="349">
        <v>0</v>
      </c>
      <c r="AF28" s="349">
        <v>0</v>
      </c>
      <c r="AG28" s="349">
        <v>0</v>
      </c>
      <c r="AH28" s="65">
        <f>F28-AD28</f>
        <v>12.915619551027717</v>
      </c>
      <c r="AI28" s="65">
        <f>SUM(AD28:AH28)</f>
        <v>72.2016205147233</v>
      </c>
      <c r="AJ28" s="65">
        <f>F28-AI28</f>
        <v>0</v>
      </c>
      <c r="AK28" s="348">
        <f aca="true" t="shared" si="12" ref="AK28:AP28">$J28*Y28*12</f>
        <v>3320119.3177490365</v>
      </c>
      <c r="AL28" s="348">
        <f t="shared" si="12"/>
        <v>-162101.48340771114</v>
      </c>
      <c r="AM28" s="348">
        <f t="shared" si="12"/>
        <v>-431810.36602674716</v>
      </c>
      <c r="AN28" s="348">
        <f t="shared" si="12"/>
        <v>2726207.4683145783</v>
      </c>
      <c r="AO28" s="348">
        <f t="shared" si="12"/>
        <v>0</v>
      </c>
      <c r="AP28" s="348">
        <f t="shared" si="12"/>
        <v>2726207.468314578</v>
      </c>
      <c r="AQ28" s="348">
        <f aca="true" t="shared" si="13" ref="AQ28:AS29">$J28*AE28</f>
        <v>0</v>
      </c>
      <c r="AR28" s="348">
        <f t="shared" si="13"/>
        <v>0</v>
      </c>
      <c r="AS28" s="348">
        <f t="shared" si="13"/>
        <v>0</v>
      </c>
      <c r="AT28" s="348">
        <f>$J28*AH28*12</f>
        <v>593911.8494344585</v>
      </c>
      <c r="AU28" s="348">
        <f>$J28*AI28*12</f>
        <v>3320119.3177490365</v>
      </c>
      <c r="AV28" s="348">
        <f>SUM(AP28:AT28)-AU28</f>
        <v>0</v>
      </c>
    </row>
    <row r="29" spans="1:48" ht="15">
      <c r="A29" s="31"/>
      <c r="B29" s="131"/>
      <c r="C29" s="132" t="s">
        <v>106</v>
      </c>
      <c r="E29" s="134" t="s">
        <v>109</v>
      </c>
      <c r="F29" s="14">
        <f>'9. Service Charge Adj.'!D72</f>
        <v>3.7674617953533565</v>
      </c>
      <c r="G29" s="274">
        <v>3.6762148460814776</v>
      </c>
      <c r="H29" s="347">
        <f>(F29-G29)/G29</f>
        <v>0.024820896789843516</v>
      </c>
      <c r="I29" s="282">
        <v>3.76</v>
      </c>
      <c r="J29" s="287">
        <f>'3. 2002 Data &amp; add 4 RSVAs'!B25</f>
        <v>6863255</v>
      </c>
      <c r="K29" s="351">
        <f>G29*J29</f>
        <v>25230799.92344293</v>
      </c>
      <c r="L29" s="352">
        <f>J29*F29/12*11</f>
        <v>23702296.753912244</v>
      </c>
      <c r="M29" s="279">
        <f>J29*G29/12</f>
        <v>2102566.660286911</v>
      </c>
      <c r="N29" s="280">
        <f>L29+M29</f>
        <v>25804863.414199155</v>
      </c>
      <c r="O29" s="277">
        <f>N29-K29</f>
        <v>574063.4907562248</v>
      </c>
      <c r="P29" s="277">
        <f>SUM(O28:O29)</f>
        <v>574063.4907562248</v>
      </c>
      <c r="Q29" s="353">
        <f>P29/(K28+K29)</f>
        <v>0.02010665526761717</v>
      </c>
      <c r="S29">
        <v>0.18025114642052156</v>
      </c>
      <c r="T29" s="348">
        <f>J29*S29</f>
        <v>1237109.5819263768</v>
      </c>
      <c r="V29">
        <v>0.4801579348710861</v>
      </c>
      <c r="W29" s="348">
        <f>$J29*V29</f>
        <v>3295446.347293656</v>
      </c>
      <c r="Y29" s="14">
        <f>G29</f>
        <v>3.6762148460814776</v>
      </c>
      <c r="Z29" s="14">
        <f>-S29</f>
        <v>-0.18025114642052156</v>
      </c>
      <c r="AA29" s="14">
        <f>-V29</f>
        <v>-0.4801579348710861</v>
      </c>
      <c r="AB29" s="14">
        <f>SUM(Y29:AA29)</f>
        <v>3.01580576478987</v>
      </c>
      <c r="AC29" s="14">
        <f>AD29-AB29</f>
        <v>0</v>
      </c>
      <c r="AD29" s="349">
        <f>'2. 2002 Base Rate Schedule'!B37</f>
        <v>3.01580576478987</v>
      </c>
      <c r="AE29" s="349">
        <f>'3. 2002 Data &amp; add 4 RSVAs'!B101</f>
        <v>0.24423386097102634</v>
      </c>
      <c r="AF29" s="349">
        <f>'5. 2002 Data &amp; Int. Reg. Assets'!B101</f>
        <v>0.10092641799207462</v>
      </c>
      <c r="AG29" s="349">
        <f>'7. 2002 Data &amp; 2004 PILs'!B102</f>
        <v>0.49303076296663334</v>
      </c>
      <c r="AH29" s="349">
        <f>-'9. Service Charge Adj.'!C71</f>
        <v>-0.08653501136624804</v>
      </c>
      <c r="AI29" s="65">
        <f>SUM(AD29:AH29)</f>
        <v>3.7674617953533565</v>
      </c>
      <c r="AJ29" s="65">
        <f>F29-AI29</f>
        <v>0</v>
      </c>
      <c r="AK29" s="348">
        <f aca="true" t="shared" si="14" ref="AK29:AP29">$J29*Y29</f>
        <v>25230799.92344293</v>
      </c>
      <c r="AL29" s="348">
        <f t="shared" si="14"/>
        <v>-1237109.5819263768</v>
      </c>
      <c r="AM29" s="348">
        <f t="shared" si="14"/>
        <v>-3295446.347293656</v>
      </c>
      <c r="AN29" s="348">
        <f t="shared" si="14"/>
        <v>20698243.994222898</v>
      </c>
      <c r="AO29" s="348">
        <f t="shared" si="14"/>
        <v>0</v>
      </c>
      <c r="AP29" s="348">
        <f t="shared" si="14"/>
        <v>20698243.994222898</v>
      </c>
      <c r="AQ29" s="348">
        <f t="shared" si="13"/>
        <v>1676239.2674787014</v>
      </c>
      <c r="AR29" s="348">
        <f t="shared" si="13"/>
        <v>692683.7429161961</v>
      </c>
      <c r="AS29" s="348">
        <f t="shared" si="13"/>
        <v>3383795.849084561</v>
      </c>
      <c r="AT29" s="348">
        <f>$J29*AH29</f>
        <v>-593911.8494344587</v>
      </c>
      <c r="AU29" s="348">
        <f>$J29*AI29</f>
        <v>25857051.0042679</v>
      </c>
      <c r="AV29" s="348">
        <f>SUM(AP29:AT29)-AU29</f>
        <v>0</v>
      </c>
    </row>
    <row r="30" spans="1:47" ht="15">
      <c r="A30" s="31"/>
      <c r="B30" s="133"/>
      <c r="C30" s="132"/>
      <c r="E30" s="134"/>
      <c r="F30" s="14"/>
      <c r="G30" s="272"/>
      <c r="H30" s="273"/>
      <c r="I30" s="282"/>
      <c r="J30" s="268"/>
      <c r="K30" s="137"/>
      <c r="L30" s="170"/>
      <c r="M30" s="36"/>
      <c r="N30" s="38"/>
      <c r="O30" s="137"/>
      <c r="P30" s="137"/>
      <c r="Y30" s="17"/>
      <c r="AB30" s="17"/>
      <c r="AC30" s="346"/>
      <c r="AK30" s="337">
        <f aca="true" t="shared" si="15" ref="AK30:AU30">SUM(AK28:AK29)</f>
        <v>28550919.24119197</v>
      </c>
      <c r="AL30" s="341">
        <f t="shared" si="15"/>
        <v>-1399211.065334088</v>
      </c>
      <c r="AM30" s="341">
        <f t="shared" si="15"/>
        <v>-3727256.713320403</v>
      </c>
      <c r="AN30" s="337">
        <f t="shared" si="15"/>
        <v>23424451.462537475</v>
      </c>
      <c r="AO30" s="337">
        <f t="shared" si="15"/>
        <v>0</v>
      </c>
      <c r="AP30" s="337">
        <f t="shared" si="15"/>
        <v>23424451.462537475</v>
      </c>
      <c r="AQ30" s="341">
        <f t="shared" si="15"/>
        <v>1676239.2674787014</v>
      </c>
      <c r="AR30" s="341">
        <f t="shared" si="15"/>
        <v>692683.7429161961</v>
      </c>
      <c r="AS30" s="341">
        <f t="shared" si="15"/>
        <v>3383795.849084561</v>
      </c>
      <c r="AT30" s="341">
        <f t="shared" si="15"/>
        <v>0</v>
      </c>
      <c r="AU30" s="337">
        <f t="shared" si="15"/>
        <v>29177170.32201694</v>
      </c>
    </row>
    <row r="31" spans="1:47" ht="15">
      <c r="A31" s="31"/>
      <c r="B31" s="131"/>
      <c r="C31" s="131"/>
      <c r="D31" s="132"/>
      <c r="E31" s="131"/>
      <c r="F31" s="14"/>
      <c r="G31" s="272"/>
      <c r="H31" s="273"/>
      <c r="I31" s="282"/>
      <c r="J31" s="268"/>
      <c r="K31" s="137"/>
      <c r="L31" s="170"/>
      <c r="M31" s="36"/>
      <c r="N31" s="38"/>
      <c r="O31" s="137"/>
      <c r="P31" s="137"/>
      <c r="Y31" s="17"/>
      <c r="AB31" s="17"/>
      <c r="AC31" s="346"/>
      <c r="AM31" s="364">
        <f>SUM(AL30:AM30)</f>
        <v>-5126467.778654491</v>
      </c>
      <c r="AT31" s="340">
        <f>SUM(AQ30:AS30)</f>
        <v>5752718.859479459</v>
      </c>
      <c r="AU31" s="342">
        <f>SUM(AK31:AT31)</f>
        <v>626251.0808249684</v>
      </c>
    </row>
    <row r="32" spans="1:29" ht="18">
      <c r="A32" s="98" t="s">
        <v>316</v>
      </c>
      <c r="B32" s="131"/>
      <c r="C32" s="131"/>
      <c r="D32" s="132"/>
      <c r="E32" s="131"/>
      <c r="F32" s="14"/>
      <c r="G32" s="272"/>
      <c r="H32" s="273"/>
      <c r="I32" s="282"/>
      <c r="J32" s="268"/>
      <c r="K32" s="137"/>
      <c r="L32" s="170"/>
      <c r="M32" s="36"/>
      <c r="N32" s="38"/>
      <c r="O32" s="137"/>
      <c r="P32" s="137"/>
      <c r="Y32" s="17"/>
      <c r="AB32" s="17"/>
      <c r="AC32" s="346"/>
    </row>
    <row r="33" spans="2:29" ht="15">
      <c r="B33" s="129"/>
      <c r="C33" s="130"/>
      <c r="D33" s="132"/>
      <c r="E33" s="131"/>
      <c r="F33" s="14"/>
      <c r="G33" s="272"/>
      <c r="H33" s="273"/>
      <c r="I33" s="282"/>
      <c r="J33" s="268"/>
      <c r="K33" s="137"/>
      <c r="L33" s="170"/>
      <c r="M33" s="36"/>
      <c r="N33" s="38"/>
      <c r="O33" s="137"/>
      <c r="P33" s="137"/>
      <c r="Y33" s="17"/>
      <c r="AB33" s="17"/>
      <c r="AC33" s="346"/>
    </row>
    <row r="34" spans="1:48" ht="15.75">
      <c r="A34" s="27"/>
      <c r="B34" s="131"/>
      <c r="C34" s="132" t="s">
        <v>105</v>
      </c>
      <c r="E34" s="134" t="s">
        <v>107</v>
      </c>
      <c r="F34" s="17">
        <f>'9. Service Charge Adj.'!E26</f>
        <v>1229.2075908193208</v>
      </c>
      <c r="G34" s="274">
        <v>1229.2075908193208</v>
      </c>
      <c r="H34" s="347">
        <f>(F34-G34)/G34</f>
        <v>0</v>
      </c>
      <c r="I34" s="275">
        <v>1229.21</v>
      </c>
      <c r="J34" s="276">
        <f>'3. 2002 Data &amp; add 4 RSVAs'!D26</f>
        <v>374</v>
      </c>
      <c r="K34" s="277">
        <f>J34*G34*12</f>
        <v>5516683.667597111</v>
      </c>
      <c r="L34" s="278">
        <f>J34*F34*11</f>
        <v>5056960.028630686</v>
      </c>
      <c r="M34" s="279">
        <f>G34*J34</f>
        <v>459723.63896642596</v>
      </c>
      <c r="N34" s="280">
        <f>L34+M34</f>
        <v>5516683.667597112</v>
      </c>
      <c r="O34" s="277">
        <f>N34-K34</f>
        <v>0</v>
      </c>
      <c r="P34" s="137"/>
      <c r="S34">
        <v>62.10913245093917</v>
      </c>
      <c r="T34" s="348">
        <f>J34*12*S34</f>
        <v>278745.786439815</v>
      </c>
      <c r="V34">
        <v>165.4480061097823</v>
      </c>
      <c r="W34" s="348">
        <f>$J34*12*V34</f>
        <v>742530.651420703</v>
      </c>
      <c r="Y34" s="17">
        <f>G34</f>
        <v>1229.2075908193208</v>
      </c>
      <c r="Z34" s="17">
        <f>-S34</f>
        <v>-62.10913245093917</v>
      </c>
      <c r="AA34" s="17">
        <f>-V34</f>
        <v>-165.4480061097823</v>
      </c>
      <c r="AB34" s="17">
        <f>SUM(Y34:AA34)</f>
        <v>1001.6504522585993</v>
      </c>
      <c r="AC34" s="17">
        <f>AD34-AB34</f>
        <v>0</v>
      </c>
      <c r="AD34" s="65">
        <f>'2. 2002 Base Rate Schedule'!B46</f>
        <v>1001.6504522585994</v>
      </c>
      <c r="AE34" s="349">
        <v>0</v>
      </c>
      <c r="AF34" s="349">
        <v>0</v>
      </c>
      <c r="AG34" s="349">
        <v>0</v>
      </c>
      <c r="AH34" s="65">
        <f>F34-AD34</f>
        <v>227.55713856072134</v>
      </c>
      <c r="AI34" s="65">
        <f>SUM(AD34:AH34)</f>
        <v>1229.2075908193208</v>
      </c>
      <c r="AJ34" s="65">
        <f>F34-AI34</f>
        <v>0</v>
      </c>
      <c r="AK34" s="348">
        <f aca="true" t="shared" si="16" ref="AK34:AP34">$J34*Y34*12</f>
        <v>5516683.667597111</v>
      </c>
      <c r="AL34" s="348">
        <f t="shared" si="16"/>
        <v>-278745.786439815</v>
      </c>
      <c r="AM34" s="348">
        <f t="shared" si="16"/>
        <v>-742530.651420703</v>
      </c>
      <c r="AN34" s="348">
        <f t="shared" si="16"/>
        <v>4495407.229736594</v>
      </c>
      <c r="AO34" s="348">
        <f t="shared" si="16"/>
        <v>0</v>
      </c>
      <c r="AP34" s="348">
        <f t="shared" si="16"/>
        <v>4495407.2297365945</v>
      </c>
      <c r="AQ34" s="348">
        <f aca="true" t="shared" si="17" ref="AQ34:AS35">$J34*AE34</f>
        <v>0</v>
      </c>
      <c r="AR34" s="348">
        <f t="shared" si="17"/>
        <v>0</v>
      </c>
      <c r="AS34" s="348">
        <f t="shared" si="17"/>
        <v>0</v>
      </c>
      <c r="AT34" s="348">
        <f>$J34*AH34*12</f>
        <v>1021276.4378605174</v>
      </c>
      <c r="AU34" s="348">
        <f>$J34*AI34*12</f>
        <v>5516683.667597111</v>
      </c>
      <c r="AV34" s="348">
        <f>SUM(AP34:AT34)-AU34</f>
        <v>0</v>
      </c>
    </row>
    <row r="35" spans="1:48" ht="15">
      <c r="A35" s="31"/>
      <c r="B35" s="133"/>
      <c r="C35" s="132" t="s">
        <v>106</v>
      </c>
      <c r="E35" s="134" t="s">
        <v>109</v>
      </c>
      <c r="F35" s="14">
        <f>'9. Service Charge Adj.'!D82</f>
        <v>1.4124902741974634</v>
      </c>
      <c r="G35" s="274">
        <v>1.2643472354658083</v>
      </c>
      <c r="H35" s="347">
        <f>(F35-G35)/G35</f>
        <v>0.1171695833044445</v>
      </c>
      <c r="I35" s="282">
        <v>1.39</v>
      </c>
      <c r="J35" s="287">
        <f>'3. 2002 Data &amp; add 4 RSVAs'!B26</f>
        <v>4878753</v>
      </c>
      <c r="K35" s="351">
        <f>G35*J35</f>
        <v>6168437.868070519</v>
      </c>
      <c r="L35" s="352">
        <f>J35*F35/12*11</f>
        <v>6316925.232485723</v>
      </c>
      <c r="M35" s="279">
        <f>J35*G35/12</f>
        <v>514036.48900587653</v>
      </c>
      <c r="N35" s="280">
        <f>L35+M35</f>
        <v>6830961.721491599</v>
      </c>
      <c r="O35" s="277">
        <f>N35-K35</f>
        <v>662523.8534210809</v>
      </c>
      <c r="P35" s="277">
        <f>SUM(O34:O35)</f>
        <v>662523.8534210809</v>
      </c>
      <c r="Q35" s="353">
        <f>P35/(K34+K35)</f>
        <v>0.05669807125230106</v>
      </c>
      <c r="S35">
        <v>0.060045655329422645</v>
      </c>
      <c r="T35" s="348">
        <f>J35*S35</f>
        <v>292947.9210753867</v>
      </c>
      <c r="V35">
        <v>0.1599512593040249</v>
      </c>
      <c r="W35" s="348">
        <f>$J35*V35</f>
        <v>780362.6861832894</v>
      </c>
      <c r="Y35" s="14">
        <f>G35</f>
        <v>1.2643472354658083</v>
      </c>
      <c r="Z35" s="14">
        <f>-S35</f>
        <v>-0.060045655329422645</v>
      </c>
      <c r="AA35" s="14">
        <f>-V35</f>
        <v>-0.1599512593040249</v>
      </c>
      <c r="AB35" s="14">
        <f>SUM(Y35:AA35)</f>
        <v>1.0443503208323608</v>
      </c>
      <c r="AC35" s="14">
        <f>AD35-AB35</f>
        <v>0</v>
      </c>
      <c r="AD35" s="65">
        <f>'2. 2002 Base Rate Schedule'!B44</f>
        <v>1.0443503208323608</v>
      </c>
      <c r="AE35" s="65">
        <f>'3. 2002 Data &amp; add 4 RSVAs'!B119</f>
        <v>0.24774531836294095</v>
      </c>
      <c r="AF35" s="65">
        <f>'5. 2002 Data &amp; Int. Reg. Assets'!B119</f>
        <v>0.056027730124293615</v>
      </c>
      <c r="AG35" s="65">
        <f>'7. 2002 Data &amp; 2004 PILs'!B120</f>
        <v>0.2736983545045487</v>
      </c>
      <c r="AH35" s="65">
        <f>-'9. Service Charge Adj.'!C81</f>
        <v>-0.2093314496266806</v>
      </c>
      <c r="AI35" s="65">
        <f>SUM(AD35:AH35)</f>
        <v>1.4124902741974634</v>
      </c>
      <c r="AJ35" s="65">
        <f>F35-AI35</f>
        <v>0</v>
      </c>
      <c r="AK35" s="348">
        <f aca="true" t="shared" si="18" ref="AK35:AP35">$J35*Y35</f>
        <v>6168437.868070519</v>
      </c>
      <c r="AL35" s="348">
        <f t="shared" si="18"/>
        <v>-292947.9210753867</v>
      </c>
      <c r="AM35" s="348">
        <f t="shared" si="18"/>
        <v>-780362.6861832894</v>
      </c>
      <c r="AN35" s="348">
        <f t="shared" si="18"/>
        <v>5095127.260811843</v>
      </c>
      <c r="AO35" s="348">
        <f t="shared" si="18"/>
        <v>0</v>
      </c>
      <c r="AP35" s="348">
        <f t="shared" si="18"/>
        <v>5095127.260811843</v>
      </c>
      <c r="AQ35" s="348">
        <f t="shared" si="17"/>
        <v>1208688.2151991532</v>
      </c>
      <c r="AR35" s="348">
        <f t="shared" si="17"/>
        <v>273345.45642708783</v>
      </c>
      <c r="AS35" s="348">
        <f t="shared" si="17"/>
        <v>1335306.6681341305</v>
      </c>
      <c r="AT35" s="348">
        <f>$J35*AH35</f>
        <v>-1021276.4378605168</v>
      </c>
      <c r="AU35" s="348">
        <f>$J35*AI35</f>
        <v>6891191.162711698</v>
      </c>
      <c r="AV35" s="348">
        <f>SUM(AP35:AT35)-AU35</f>
        <v>0</v>
      </c>
    </row>
    <row r="36" spans="1:47" ht="15">
      <c r="A36" s="31"/>
      <c r="B36" s="133"/>
      <c r="C36" s="132"/>
      <c r="E36" s="134"/>
      <c r="F36" s="14"/>
      <c r="G36" s="272"/>
      <c r="H36" s="273"/>
      <c r="I36" s="282"/>
      <c r="J36" s="268"/>
      <c r="K36" s="137"/>
      <c r="L36" s="170"/>
      <c r="M36" s="36"/>
      <c r="N36" s="38"/>
      <c r="O36" s="137"/>
      <c r="P36" s="137"/>
      <c r="Y36" s="17"/>
      <c r="AB36" s="17"/>
      <c r="AC36" s="346"/>
      <c r="AK36" s="337">
        <f aca="true" t="shared" si="19" ref="AK36:AU36">SUM(AK34:AK35)</f>
        <v>11685121.53566763</v>
      </c>
      <c r="AL36" s="341">
        <f t="shared" si="19"/>
        <v>-571693.7075152018</v>
      </c>
      <c r="AM36" s="341">
        <f t="shared" si="19"/>
        <v>-1522893.3376039923</v>
      </c>
      <c r="AN36" s="337">
        <f t="shared" si="19"/>
        <v>9590534.490548436</v>
      </c>
      <c r="AO36" s="337">
        <f t="shared" si="19"/>
        <v>0</v>
      </c>
      <c r="AP36" s="337">
        <f t="shared" si="19"/>
        <v>9590534.490548437</v>
      </c>
      <c r="AQ36" s="341">
        <f t="shared" si="19"/>
        <v>1208688.2151991532</v>
      </c>
      <c r="AR36" s="341">
        <f t="shared" si="19"/>
        <v>273345.45642708783</v>
      </c>
      <c r="AS36" s="341">
        <f t="shared" si="19"/>
        <v>1335306.6681341305</v>
      </c>
      <c r="AT36" s="341">
        <f t="shared" si="19"/>
        <v>0</v>
      </c>
      <c r="AU36" s="337">
        <f t="shared" si="19"/>
        <v>12407874.83030881</v>
      </c>
    </row>
    <row r="37" spans="1:47" ht="15.75">
      <c r="A37" s="27"/>
      <c r="B37" s="134"/>
      <c r="C37" s="134"/>
      <c r="D37" s="134"/>
      <c r="E37" s="134"/>
      <c r="F37" s="100"/>
      <c r="G37" s="288"/>
      <c r="H37" s="273"/>
      <c r="I37" s="289"/>
      <c r="J37" s="268"/>
      <c r="K37" s="137"/>
      <c r="L37" s="170"/>
      <c r="M37" s="36"/>
      <c r="N37" s="38"/>
      <c r="O37" s="137"/>
      <c r="P37" s="137"/>
      <c r="Y37" s="17"/>
      <c r="AB37" s="17"/>
      <c r="AC37" s="346"/>
      <c r="AM37" s="364">
        <f>SUM(AL36:AM36)</f>
        <v>-2094587.045119194</v>
      </c>
      <c r="AT37" s="340">
        <f>SUM(AQ36:AS36)</f>
        <v>2817340.3397603715</v>
      </c>
      <c r="AU37" s="342">
        <f>SUM(AK37:AT37)</f>
        <v>722753.2946411774</v>
      </c>
    </row>
    <row r="38" spans="1:29" ht="15.75" hidden="1">
      <c r="A38" s="61" t="s">
        <v>12</v>
      </c>
      <c r="B38" s="134"/>
      <c r="C38" s="134"/>
      <c r="D38" s="134"/>
      <c r="E38" s="134"/>
      <c r="F38" s="100"/>
      <c r="G38" s="288"/>
      <c r="H38" s="273"/>
      <c r="I38" s="289"/>
      <c r="J38" s="268"/>
      <c r="K38" s="137"/>
      <c r="L38" s="170"/>
      <c r="M38" s="36"/>
      <c r="N38" s="38"/>
      <c r="O38" s="137"/>
      <c r="P38" s="137"/>
      <c r="Y38" s="17"/>
      <c r="AB38" s="17"/>
      <c r="AC38" s="346"/>
    </row>
    <row r="39" spans="1:29" ht="15.75" hidden="1">
      <c r="A39" s="27"/>
      <c r="B39" s="134"/>
      <c r="C39" s="134"/>
      <c r="D39" s="134"/>
      <c r="E39" s="134"/>
      <c r="F39" s="100"/>
      <c r="G39" s="288"/>
      <c r="H39" s="273"/>
      <c r="I39" s="289"/>
      <c r="J39" s="268"/>
      <c r="K39" s="137"/>
      <c r="L39" s="170"/>
      <c r="M39" s="36"/>
      <c r="N39" s="38"/>
      <c r="O39" s="137"/>
      <c r="P39" s="137"/>
      <c r="Y39" s="17"/>
      <c r="AB39" s="17"/>
      <c r="AC39" s="346"/>
    </row>
    <row r="40" spans="1:29" ht="15.75" hidden="1">
      <c r="A40" s="27"/>
      <c r="B40" s="131"/>
      <c r="C40" s="132" t="s">
        <v>105</v>
      </c>
      <c r="E40" s="134" t="s">
        <v>107</v>
      </c>
      <c r="F40" s="17">
        <f>'9. Service Charge Adj.'!E27</f>
        <v>0</v>
      </c>
      <c r="G40" s="272"/>
      <c r="H40" s="273"/>
      <c r="I40" s="275">
        <v>0</v>
      </c>
      <c r="J40" s="268"/>
      <c r="K40" s="137"/>
      <c r="L40" s="170"/>
      <c r="M40" s="36"/>
      <c r="N40" s="38"/>
      <c r="O40" s="137"/>
      <c r="P40" s="137"/>
      <c r="Y40" s="17"/>
      <c r="AB40" s="17"/>
      <c r="AC40" s="346"/>
    </row>
    <row r="41" spans="2:29" ht="15" hidden="1">
      <c r="B41" s="131"/>
      <c r="C41" s="132" t="s">
        <v>106</v>
      </c>
      <c r="E41" s="134" t="s">
        <v>109</v>
      </c>
      <c r="F41" s="14" t="e">
        <f>'9. Service Charge Adj.'!D92</f>
        <v>#DIV/0!</v>
      </c>
      <c r="G41" s="272"/>
      <c r="H41" s="273"/>
      <c r="I41" s="282"/>
      <c r="J41" s="268"/>
      <c r="K41" s="137"/>
      <c r="L41" s="170"/>
      <c r="M41" s="36"/>
      <c r="N41" s="38"/>
      <c r="O41" s="137"/>
      <c r="P41" s="137"/>
      <c r="Y41" s="17"/>
      <c r="AB41" s="17"/>
      <c r="AC41" s="346"/>
    </row>
    <row r="42" spans="1:29" ht="15" hidden="1">
      <c r="A42" s="31"/>
      <c r="B42" s="131"/>
      <c r="C42" s="132"/>
      <c r="E42" s="134"/>
      <c r="F42" s="14"/>
      <c r="G42" s="272"/>
      <c r="H42" s="273"/>
      <c r="I42" s="282"/>
      <c r="J42" s="268"/>
      <c r="K42" s="137"/>
      <c r="L42" s="170"/>
      <c r="M42" s="36"/>
      <c r="N42" s="38"/>
      <c r="O42" s="137"/>
      <c r="P42" s="137"/>
      <c r="Y42" s="17"/>
      <c r="AB42" s="17"/>
      <c r="AC42" s="346"/>
    </row>
    <row r="43" spans="1:41" ht="15" hidden="1">
      <c r="A43" s="31"/>
      <c r="B43" s="131"/>
      <c r="C43" s="131"/>
      <c r="D43" s="132"/>
      <c r="E43" s="131"/>
      <c r="F43" s="14"/>
      <c r="G43" s="272"/>
      <c r="H43" s="273"/>
      <c r="I43" s="282"/>
      <c r="J43" s="268"/>
      <c r="K43" s="137"/>
      <c r="L43" s="170"/>
      <c r="M43" s="36"/>
      <c r="N43" s="38"/>
      <c r="O43" s="137"/>
      <c r="P43" s="137"/>
      <c r="Y43" s="17"/>
      <c r="AB43" s="17"/>
      <c r="AC43" s="346"/>
      <c r="AK43"/>
      <c r="AL43"/>
      <c r="AM43"/>
      <c r="AN43"/>
      <c r="AO43"/>
    </row>
    <row r="44" spans="1:41" ht="15.75" hidden="1">
      <c r="A44" s="61" t="s">
        <v>7</v>
      </c>
      <c r="B44" s="131"/>
      <c r="C44" s="131"/>
      <c r="D44" s="132"/>
      <c r="E44" s="131"/>
      <c r="F44" s="14"/>
      <c r="G44" s="272"/>
      <c r="H44" s="273"/>
      <c r="I44" s="282"/>
      <c r="J44" s="268"/>
      <c r="K44" s="137"/>
      <c r="L44" s="170"/>
      <c r="M44" s="36"/>
      <c r="N44" s="38"/>
      <c r="O44" s="137"/>
      <c r="P44" s="137"/>
      <c r="Y44" s="17"/>
      <c r="AB44" s="17"/>
      <c r="AC44" s="346"/>
      <c r="AK44"/>
      <c r="AL44"/>
      <c r="AM44"/>
      <c r="AN44"/>
      <c r="AO44"/>
    </row>
    <row r="45" spans="1:29" ht="15">
      <c r="A45" s="31"/>
      <c r="B45" s="131"/>
      <c r="C45" s="131"/>
      <c r="D45" s="132"/>
      <c r="E45" s="131"/>
      <c r="F45" s="14"/>
      <c r="G45" s="272"/>
      <c r="H45" s="273"/>
      <c r="I45" s="282"/>
      <c r="J45" s="268"/>
      <c r="K45" s="137"/>
      <c r="L45" s="170"/>
      <c r="M45" s="36"/>
      <c r="N45" s="38"/>
      <c r="O45" s="137"/>
      <c r="P45" s="137"/>
      <c r="Y45" s="17"/>
      <c r="AB45" s="17"/>
      <c r="AC45" s="346"/>
    </row>
    <row r="46" spans="2:48" ht="15">
      <c r="B46" s="131"/>
      <c r="C46" s="132" t="s">
        <v>105</v>
      </c>
      <c r="E46" s="134" t="s">
        <v>107</v>
      </c>
      <c r="F46" s="17">
        <f>'9. Service Charge Adj.'!E28</f>
        <v>13019.519498138812</v>
      </c>
      <c r="G46" s="274">
        <v>13019.519498138812</v>
      </c>
      <c r="H46" s="347">
        <f>(F46-G46)/G46</f>
        <v>0</v>
      </c>
      <c r="I46" s="275">
        <v>13019.52</v>
      </c>
      <c r="J46" s="276">
        <f>'3. 2002 Data &amp; add 4 RSVAs'!D28</f>
        <v>10</v>
      </c>
      <c r="K46" s="277">
        <f>J46*G46*12</f>
        <v>1562342.3397766575</v>
      </c>
      <c r="L46" s="278">
        <f>J46*F46*11</f>
        <v>1432147.1447952692</v>
      </c>
      <c r="M46" s="279">
        <f>G46*J46</f>
        <v>130195.19498138812</v>
      </c>
      <c r="N46" s="280">
        <f>L46+M46</f>
        <v>1562342.3397766573</v>
      </c>
      <c r="O46" s="277">
        <f>N46-K46</f>
        <v>0</v>
      </c>
      <c r="P46" s="137"/>
      <c r="S46">
        <v>660.9182142263434</v>
      </c>
      <c r="T46" s="348">
        <f>J46*12*S46</f>
        <v>79310.1857071612</v>
      </c>
      <c r="V46">
        <v>1760.5720194491778</v>
      </c>
      <c r="W46" s="348">
        <f>$J46*12*V46</f>
        <v>211268.64233390134</v>
      </c>
      <c r="Y46" s="17">
        <f>G46</f>
        <v>13019.519498138812</v>
      </c>
      <c r="Z46" s="17">
        <f>-S46</f>
        <v>-660.9182142263434</v>
      </c>
      <c r="AA46" s="17">
        <f>-V46</f>
        <v>-1760.5720194491778</v>
      </c>
      <c r="AB46" s="17">
        <f>SUM(Y46:AA46)</f>
        <v>10598.02926446329</v>
      </c>
      <c r="AC46" s="17">
        <f>AD46-AB46</f>
        <v>0</v>
      </c>
      <c r="AD46" s="65">
        <f>'2. 2002 Base Rate Schedule'!B60</f>
        <v>10598.029264463292</v>
      </c>
      <c r="AE46" s="349">
        <v>0</v>
      </c>
      <c r="AF46" s="349">
        <v>0</v>
      </c>
      <c r="AG46" s="349">
        <v>0</v>
      </c>
      <c r="AH46" s="65">
        <f>F46-AD46</f>
        <v>2421.4902336755204</v>
      </c>
      <c r="AI46" s="65">
        <f>SUM(AD46:AH46)</f>
        <v>13019.519498138812</v>
      </c>
      <c r="AJ46" s="65">
        <f>F46-AI46</f>
        <v>0</v>
      </c>
      <c r="AK46" s="348">
        <f aca="true" t="shared" si="20" ref="AK46:AP46">$J46*Y46*12</f>
        <v>1562342.3397766575</v>
      </c>
      <c r="AL46" s="348">
        <f t="shared" si="20"/>
        <v>-79310.1857071612</v>
      </c>
      <c r="AM46" s="348">
        <f t="shared" si="20"/>
        <v>-211268.6423339013</v>
      </c>
      <c r="AN46" s="348">
        <f t="shared" si="20"/>
        <v>1271763.5117355948</v>
      </c>
      <c r="AO46" s="348">
        <f t="shared" si="20"/>
        <v>0</v>
      </c>
      <c r="AP46" s="348">
        <f t="shared" si="20"/>
        <v>1271763.511735595</v>
      </c>
      <c r="AQ46" s="348">
        <f aca="true" t="shared" si="21" ref="AQ46:AS47">$J46*AE46</f>
        <v>0</v>
      </c>
      <c r="AR46" s="348">
        <f t="shared" si="21"/>
        <v>0</v>
      </c>
      <c r="AS46" s="348">
        <f t="shared" si="21"/>
        <v>0</v>
      </c>
      <c r="AT46" s="348">
        <f>$J46*AH46*12</f>
        <v>290578.82804106246</v>
      </c>
      <c r="AU46" s="348">
        <f>$J46*AI46*12</f>
        <v>1562342.3397766575</v>
      </c>
      <c r="AV46" s="348">
        <f>SUM(AP46:AT46)-AU46</f>
        <v>0</v>
      </c>
    </row>
    <row r="47" spans="1:48" ht="15">
      <c r="A47" s="31"/>
      <c r="B47" s="131"/>
      <c r="C47" s="132" t="s">
        <v>106</v>
      </c>
      <c r="E47" s="134" t="s">
        <v>109</v>
      </c>
      <c r="F47" s="14">
        <f>'9. Service Charge Adj.'!D102</f>
        <v>2.4845050233897847</v>
      </c>
      <c r="G47" s="274">
        <v>2.2534814377256924</v>
      </c>
      <c r="H47" s="347">
        <f>(F47-G47)/G47</f>
        <v>0.1025185216955907</v>
      </c>
      <c r="I47" s="282">
        <v>2.45</v>
      </c>
      <c r="J47" s="283">
        <f>'3. 2002 Data &amp; add 4 RSVAs'!B28</f>
        <v>1691529</v>
      </c>
      <c r="K47" s="351">
        <f>G47*J47</f>
        <v>3811829.202874703</v>
      </c>
      <c r="L47" s="352">
        <f>J47*F47/12*11</f>
        <v>3852394.6062337076</v>
      </c>
      <c r="M47" s="279">
        <f>J47*G47/12</f>
        <v>317652.4335728919</v>
      </c>
      <c r="N47" s="280">
        <f>L47+M47</f>
        <v>4170047.0398065997</v>
      </c>
      <c r="O47" s="277">
        <f>N47-K47</f>
        <v>358217.83693189686</v>
      </c>
      <c r="P47" s="277">
        <f>SUM(O46:O47)</f>
        <v>358217.83693189686</v>
      </c>
      <c r="Q47" s="353">
        <f>P47/(K46+K47)</f>
        <v>0.06665545267562657</v>
      </c>
      <c r="S47">
        <v>0.10855413284459996</v>
      </c>
      <c r="T47" s="348">
        <f>J47*S47</f>
        <v>183622.46377649333</v>
      </c>
      <c r="V47">
        <v>0.2891694687299389</v>
      </c>
      <c r="W47" s="348">
        <f>$J47*V47</f>
        <v>489138.54227128485</v>
      </c>
      <c r="Y47" s="14">
        <f>G47</f>
        <v>2.2534814377256924</v>
      </c>
      <c r="Z47" s="14">
        <f>-S47</f>
        <v>-0.10855413284459996</v>
      </c>
      <c r="AA47" s="14">
        <f>-V47</f>
        <v>-0.2891694687299389</v>
      </c>
      <c r="AB47" s="14">
        <f>SUM(Y47:AA47)</f>
        <v>1.8557578361511535</v>
      </c>
      <c r="AC47" s="14">
        <f>AD47-AB47</f>
        <v>-3.552713678800501E-15</v>
      </c>
      <c r="AD47" s="65">
        <f>'2. 2002 Base Rate Schedule'!B58</f>
        <v>1.85575783615115</v>
      </c>
      <c r="AE47" s="65">
        <f>'3. 2002 Data &amp; add 4 RSVAs'!B155</f>
        <v>0.38240708234102555</v>
      </c>
      <c r="AF47" s="65">
        <f>'5. 2002 Data &amp; Int. Reg. Assets'!B155</f>
        <v>0.07104862395830248</v>
      </c>
      <c r="AG47" s="65">
        <f>'7. 2002 Data &amp; 2004 PILs'!B156</f>
        <v>0.347076196448803</v>
      </c>
      <c r="AH47" s="65">
        <f>-'9. Service Charge Adj.'!C101</f>
        <v>-0.17178471550949612</v>
      </c>
      <c r="AI47" s="65">
        <f>SUM(AD47:AH47)</f>
        <v>2.4845050233897847</v>
      </c>
      <c r="AJ47" s="65">
        <f>F47-AI47</f>
        <v>0</v>
      </c>
      <c r="AK47" s="348">
        <f aca="true" t="shared" si="22" ref="AK47:AP47">$J47*Y47</f>
        <v>3811829.202874703</v>
      </c>
      <c r="AL47" s="348">
        <f t="shared" si="22"/>
        <v>-183622.46377649333</v>
      </c>
      <c r="AM47" s="348">
        <f t="shared" si="22"/>
        <v>-489138.54227128485</v>
      </c>
      <c r="AN47" s="348">
        <f t="shared" si="22"/>
        <v>3139068.1968269246</v>
      </c>
      <c r="AO47" s="348">
        <f t="shared" si="22"/>
        <v>-6.0095182163877325E-09</v>
      </c>
      <c r="AP47" s="348">
        <f t="shared" si="22"/>
        <v>3139068.1968269185</v>
      </c>
      <c r="AQ47" s="348">
        <f t="shared" si="21"/>
        <v>646852.6695852326</v>
      </c>
      <c r="AR47" s="348">
        <f t="shared" si="21"/>
        <v>120180.80783556345</v>
      </c>
      <c r="AS47" s="348">
        <f t="shared" si="21"/>
        <v>587089.4515028473</v>
      </c>
      <c r="AT47" s="348">
        <f>$J47*AH47</f>
        <v>-290578.82804106246</v>
      </c>
      <c r="AU47" s="348">
        <f>$J47*AI47</f>
        <v>4202612.2977094995</v>
      </c>
      <c r="AV47" s="348">
        <f>SUM(AP47:AT47)-AU47</f>
        <v>0</v>
      </c>
    </row>
    <row r="48" spans="1:47" ht="15">
      <c r="A48" s="31"/>
      <c r="B48" s="133"/>
      <c r="C48" s="132"/>
      <c r="E48" s="134"/>
      <c r="F48" s="14"/>
      <c r="G48" s="272"/>
      <c r="H48" s="273"/>
      <c r="I48" s="282"/>
      <c r="J48" s="268"/>
      <c r="K48" s="137"/>
      <c r="L48" s="170"/>
      <c r="M48" s="36"/>
      <c r="N48" s="38"/>
      <c r="O48" s="137"/>
      <c r="P48" s="137"/>
      <c r="Y48" s="17"/>
      <c r="AB48" s="17"/>
      <c r="AC48" s="346"/>
      <c r="AK48" s="337">
        <f aca="true" t="shared" si="23" ref="AK48:AU48">SUM(AK46:AK47)</f>
        <v>5374171.542651361</v>
      </c>
      <c r="AL48" s="341">
        <f t="shared" si="23"/>
        <v>-262932.64948365453</v>
      </c>
      <c r="AM48" s="341">
        <f t="shared" si="23"/>
        <v>-700407.1846051861</v>
      </c>
      <c r="AN48" s="337">
        <f t="shared" si="23"/>
        <v>4410831.708562519</v>
      </c>
      <c r="AO48" s="337">
        <f t="shared" si="23"/>
        <v>-6.0095182163877325E-09</v>
      </c>
      <c r="AP48" s="337">
        <f t="shared" si="23"/>
        <v>4410831.708562514</v>
      </c>
      <c r="AQ48" s="341">
        <f t="shared" si="23"/>
        <v>646852.6695852326</v>
      </c>
      <c r="AR48" s="341">
        <f t="shared" si="23"/>
        <v>120180.80783556345</v>
      </c>
      <c r="AS48" s="341">
        <f t="shared" si="23"/>
        <v>587089.4515028473</v>
      </c>
      <c r="AT48" s="341">
        <f t="shared" si="23"/>
        <v>0</v>
      </c>
      <c r="AU48" s="337">
        <f t="shared" si="23"/>
        <v>5764954.637486157</v>
      </c>
    </row>
    <row r="49" spans="1:47" ht="15">
      <c r="A49" s="31"/>
      <c r="B49" s="133"/>
      <c r="C49" s="132"/>
      <c r="E49" s="134"/>
      <c r="F49" s="14"/>
      <c r="G49" s="272"/>
      <c r="H49" s="273"/>
      <c r="I49" s="282"/>
      <c r="J49" s="268"/>
      <c r="K49" s="137"/>
      <c r="L49" s="170"/>
      <c r="M49" s="36"/>
      <c r="N49" s="38"/>
      <c r="O49" s="137"/>
      <c r="P49" s="137"/>
      <c r="Y49" s="17"/>
      <c r="AB49" s="17"/>
      <c r="AC49" s="346"/>
      <c r="AM49" s="364">
        <f>SUM(AL48:AM48)</f>
        <v>-963339.8340888406</v>
      </c>
      <c r="AT49" s="340">
        <f>SUM(AQ48:AS48)</f>
        <v>1354122.9289236432</v>
      </c>
      <c r="AU49" s="342">
        <f>SUM(AK49:AT49)</f>
        <v>390783.09483480256</v>
      </c>
    </row>
    <row r="50" spans="1:29" ht="15" hidden="1">
      <c r="A50" s="31"/>
      <c r="B50" s="133"/>
      <c r="C50" s="132"/>
      <c r="E50" s="134"/>
      <c r="F50" s="14"/>
      <c r="G50" s="272"/>
      <c r="H50" s="273"/>
      <c r="I50" s="282"/>
      <c r="J50" s="268"/>
      <c r="K50" s="137"/>
      <c r="L50" s="170"/>
      <c r="M50" s="36"/>
      <c r="N50" s="38"/>
      <c r="O50" s="137"/>
      <c r="P50" s="137"/>
      <c r="Y50" s="17"/>
      <c r="AB50" s="17"/>
      <c r="AC50" s="346"/>
    </row>
    <row r="51" spans="1:29" ht="15" hidden="1">
      <c r="A51" s="31"/>
      <c r="B51" s="133"/>
      <c r="C51" s="132"/>
      <c r="E51" s="134"/>
      <c r="F51" s="14"/>
      <c r="G51" s="272"/>
      <c r="H51" s="273"/>
      <c r="I51" s="282"/>
      <c r="J51" s="268"/>
      <c r="K51" s="137"/>
      <c r="L51" s="170"/>
      <c r="M51" s="36"/>
      <c r="N51" s="38"/>
      <c r="O51" s="137"/>
      <c r="P51" s="137"/>
      <c r="Y51" s="17"/>
      <c r="AB51" s="17"/>
      <c r="AC51" s="346"/>
    </row>
    <row r="52" spans="1:29" ht="15" hidden="1">
      <c r="A52" s="31"/>
      <c r="B52" s="133"/>
      <c r="C52" s="132"/>
      <c r="E52" s="134"/>
      <c r="F52" s="14"/>
      <c r="G52" s="272"/>
      <c r="H52" s="273"/>
      <c r="I52" s="282"/>
      <c r="J52" s="268"/>
      <c r="K52" s="137"/>
      <c r="L52" s="170"/>
      <c r="M52" s="36"/>
      <c r="N52" s="38"/>
      <c r="O52" s="137"/>
      <c r="P52" s="137"/>
      <c r="Y52" s="17"/>
      <c r="AB52" s="17"/>
      <c r="AC52" s="346"/>
    </row>
    <row r="53" spans="1:29" ht="15" hidden="1">
      <c r="A53" s="31"/>
      <c r="B53" s="133"/>
      <c r="C53" s="132"/>
      <c r="E53" s="134"/>
      <c r="F53" s="14"/>
      <c r="G53" s="272"/>
      <c r="H53" s="273"/>
      <c r="I53" s="282"/>
      <c r="J53" s="268"/>
      <c r="K53" s="137"/>
      <c r="L53" s="170"/>
      <c r="M53" s="36"/>
      <c r="N53" s="38"/>
      <c r="O53" s="137"/>
      <c r="P53" s="137"/>
      <c r="Y53" s="17"/>
      <c r="AB53" s="17"/>
      <c r="AC53" s="346"/>
    </row>
    <row r="54" spans="1:29" ht="15" hidden="1">
      <c r="A54" s="31"/>
      <c r="B54" s="133"/>
      <c r="C54" s="132"/>
      <c r="E54" s="134"/>
      <c r="F54" s="14"/>
      <c r="G54" s="272"/>
      <c r="H54" s="273"/>
      <c r="I54" s="282"/>
      <c r="J54" s="268"/>
      <c r="K54" s="137"/>
      <c r="L54" s="170"/>
      <c r="M54" s="36"/>
      <c r="N54" s="38"/>
      <c r="O54" s="137"/>
      <c r="P54" s="137"/>
      <c r="Y54" s="17"/>
      <c r="AB54" s="17"/>
      <c r="AC54" s="346"/>
    </row>
    <row r="55" spans="1:29" ht="15.75" hidden="1">
      <c r="A55" s="31"/>
      <c r="B55" s="131"/>
      <c r="C55" s="131"/>
      <c r="D55" s="135" t="s">
        <v>203</v>
      </c>
      <c r="E55" s="131"/>
      <c r="F55" s="11" t="s">
        <v>191</v>
      </c>
      <c r="G55" s="272"/>
      <c r="H55" s="273"/>
      <c r="I55" s="290" t="s">
        <v>191</v>
      </c>
      <c r="J55" s="268"/>
      <c r="K55" s="137"/>
      <c r="L55" s="170"/>
      <c r="M55" s="36"/>
      <c r="N55" s="38"/>
      <c r="O55" s="137"/>
      <c r="P55" s="137"/>
      <c r="Y55" s="17"/>
      <c r="AB55" s="17"/>
      <c r="AC55" s="346"/>
    </row>
    <row r="56" spans="1:29" ht="15.75" hidden="1">
      <c r="A56" s="31"/>
      <c r="B56" s="131"/>
      <c r="C56" s="131"/>
      <c r="D56" s="135" t="s">
        <v>193</v>
      </c>
      <c r="E56" s="131"/>
      <c r="F56" s="11" t="s">
        <v>192</v>
      </c>
      <c r="G56" s="272"/>
      <c r="H56" s="273"/>
      <c r="I56" s="290" t="s">
        <v>192</v>
      </c>
      <c r="J56" s="268"/>
      <c r="K56" s="137"/>
      <c r="L56" s="170"/>
      <c r="M56" s="36"/>
      <c r="N56" s="38"/>
      <c r="O56" s="137"/>
      <c r="P56" s="137"/>
      <c r="Y56" s="17"/>
      <c r="AB56" s="17"/>
      <c r="AC56" s="346"/>
    </row>
    <row r="57" spans="1:29" ht="15" hidden="1">
      <c r="A57" s="31"/>
      <c r="B57" s="131"/>
      <c r="C57" s="131"/>
      <c r="D57" s="200" t="s">
        <v>198</v>
      </c>
      <c r="E57" s="131"/>
      <c r="F57" s="14"/>
      <c r="G57" s="272"/>
      <c r="H57" s="273"/>
      <c r="I57" s="282"/>
      <c r="J57" s="268"/>
      <c r="K57" s="137"/>
      <c r="L57" s="170"/>
      <c r="M57" s="36"/>
      <c r="N57" s="38"/>
      <c r="O57" s="137"/>
      <c r="P57" s="137"/>
      <c r="Y57" s="17"/>
      <c r="AB57" s="17"/>
      <c r="AC57" s="346"/>
    </row>
    <row r="58" spans="1:29" ht="15" hidden="1">
      <c r="A58" s="31"/>
      <c r="B58" s="131"/>
      <c r="C58" s="131"/>
      <c r="D58" s="201" t="s">
        <v>199</v>
      </c>
      <c r="E58" s="131"/>
      <c r="F58" s="14"/>
      <c r="G58" s="272"/>
      <c r="H58" s="273"/>
      <c r="I58" s="282"/>
      <c r="J58" s="268"/>
      <c r="K58" s="137"/>
      <c r="L58" s="170"/>
      <c r="M58" s="36"/>
      <c r="N58" s="38"/>
      <c r="O58" s="137"/>
      <c r="P58" s="137"/>
      <c r="Y58" s="17"/>
      <c r="AB58" s="17"/>
      <c r="AC58" s="346"/>
    </row>
    <row r="59" spans="1:29" ht="15" hidden="1">
      <c r="A59" s="31"/>
      <c r="B59" s="131"/>
      <c r="C59" s="131"/>
      <c r="D59" s="201"/>
      <c r="E59" s="131"/>
      <c r="F59" s="14"/>
      <c r="G59" s="272"/>
      <c r="H59" s="273"/>
      <c r="I59" s="282"/>
      <c r="J59" s="268"/>
      <c r="K59" s="137"/>
      <c r="L59" s="170"/>
      <c r="M59" s="36"/>
      <c r="N59" s="38"/>
      <c r="O59" s="137"/>
      <c r="P59" s="137"/>
      <c r="Y59" s="17"/>
      <c r="AB59" s="17"/>
      <c r="AC59" s="346"/>
    </row>
    <row r="60" spans="1:29" ht="15" hidden="1">
      <c r="A60" s="31"/>
      <c r="B60" s="131"/>
      <c r="C60" s="131"/>
      <c r="D60" s="132"/>
      <c r="E60" s="131"/>
      <c r="F60" s="14"/>
      <c r="G60" s="272"/>
      <c r="H60" s="273"/>
      <c r="I60" s="282"/>
      <c r="J60" s="268"/>
      <c r="K60" s="137"/>
      <c r="L60" s="170"/>
      <c r="M60" s="36"/>
      <c r="N60" s="38"/>
      <c r="O60" s="137"/>
      <c r="P60" s="137"/>
      <c r="Y60" s="17"/>
      <c r="AB60" s="17"/>
      <c r="AC60" s="346"/>
    </row>
    <row r="61" spans="1:29" ht="15.75" hidden="1">
      <c r="A61" s="61" t="s">
        <v>110</v>
      </c>
      <c r="B61" s="133"/>
      <c r="C61" s="131"/>
      <c r="D61" s="132"/>
      <c r="E61" s="131"/>
      <c r="F61" s="14"/>
      <c r="G61" s="272"/>
      <c r="H61" s="273"/>
      <c r="I61" s="282"/>
      <c r="J61" s="268"/>
      <c r="K61" s="137"/>
      <c r="L61" s="170"/>
      <c r="M61" s="36"/>
      <c r="N61" s="38"/>
      <c r="O61" s="137"/>
      <c r="P61" s="291"/>
      <c r="Y61" s="17"/>
      <c r="AB61" s="17"/>
      <c r="AC61" s="346"/>
    </row>
    <row r="62" spans="1:29" ht="15" hidden="1">
      <c r="A62" s="31"/>
      <c r="B62" s="131"/>
      <c r="C62" s="131"/>
      <c r="D62" s="132"/>
      <c r="E62" s="131"/>
      <c r="F62" s="14"/>
      <c r="G62" s="272"/>
      <c r="H62" s="273"/>
      <c r="I62" s="282"/>
      <c r="J62" s="268"/>
      <c r="K62" s="137"/>
      <c r="L62" s="170"/>
      <c r="M62" s="36"/>
      <c r="N62" s="38"/>
      <c r="O62" s="137"/>
      <c r="P62" s="292"/>
      <c r="Y62" s="17"/>
      <c r="AB62" s="17"/>
      <c r="AC62" s="346"/>
    </row>
    <row r="63" spans="1:29" ht="15" hidden="1">
      <c r="A63" s="31"/>
      <c r="B63" s="133"/>
      <c r="C63" s="132" t="s">
        <v>105</v>
      </c>
      <c r="E63" s="134" t="s">
        <v>107</v>
      </c>
      <c r="F63" s="17">
        <f>'9. Service Charge Adj.'!E29</f>
        <v>0</v>
      </c>
      <c r="G63" s="272"/>
      <c r="H63" s="273"/>
      <c r="I63" s="275">
        <v>0</v>
      </c>
      <c r="J63" s="268"/>
      <c r="K63" s="137"/>
      <c r="L63" s="170"/>
      <c r="M63" s="36"/>
      <c r="N63" s="38"/>
      <c r="O63" s="137"/>
      <c r="P63" s="291"/>
      <c r="Y63" s="17"/>
      <c r="AB63" s="17"/>
      <c r="AC63" s="346"/>
    </row>
    <row r="64" spans="1:29" ht="15" hidden="1">
      <c r="A64" s="31"/>
      <c r="B64" s="131"/>
      <c r="C64" s="132" t="s">
        <v>106</v>
      </c>
      <c r="E64" s="134" t="s">
        <v>109</v>
      </c>
      <c r="F64" s="14" t="e">
        <f>'9. Service Charge Adj.'!D112</f>
        <v>#DIV/0!</v>
      </c>
      <c r="G64" s="272"/>
      <c r="H64" s="273"/>
      <c r="I64" s="282"/>
      <c r="J64" s="268"/>
      <c r="K64" s="137"/>
      <c r="L64" s="170"/>
      <c r="M64" s="36"/>
      <c r="N64" s="38"/>
      <c r="O64" s="137"/>
      <c r="P64" s="292"/>
      <c r="Y64" s="17"/>
      <c r="AB64" s="17"/>
      <c r="AC64" s="346"/>
    </row>
    <row r="65" spans="1:29" ht="15" hidden="1">
      <c r="A65" s="31"/>
      <c r="B65" s="131"/>
      <c r="C65" s="132"/>
      <c r="E65" s="134"/>
      <c r="F65" s="14"/>
      <c r="G65" s="272"/>
      <c r="H65" s="273"/>
      <c r="I65" s="282"/>
      <c r="J65" s="268"/>
      <c r="K65" s="137"/>
      <c r="L65" s="170"/>
      <c r="M65" s="36"/>
      <c r="N65" s="38"/>
      <c r="O65" s="137"/>
      <c r="P65" s="291"/>
      <c r="Y65" s="17"/>
      <c r="AB65" s="17"/>
      <c r="AC65" s="346"/>
    </row>
    <row r="66" spans="1:29" ht="15.75" hidden="1">
      <c r="A66" s="27"/>
      <c r="B66" s="131"/>
      <c r="C66" s="131"/>
      <c r="D66" s="132"/>
      <c r="E66" s="131"/>
      <c r="F66" s="14"/>
      <c r="G66" s="272"/>
      <c r="H66" s="273"/>
      <c r="I66" s="282"/>
      <c r="J66" s="268"/>
      <c r="K66" s="137"/>
      <c r="L66" s="170"/>
      <c r="M66" s="36"/>
      <c r="N66" s="38"/>
      <c r="O66" s="137"/>
      <c r="P66" s="291"/>
      <c r="Y66" s="17"/>
      <c r="AB66" s="17"/>
      <c r="AC66" s="346"/>
    </row>
    <row r="67" spans="1:29" ht="15.75" hidden="1">
      <c r="A67" s="61" t="s">
        <v>111</v>
      </c>
      <c r="B67" s="131"/>
      <c r="C67" s="131"/>
      <c r="D67" s="132"/>
      <c r="E67" s="131"/>
      <c r="F67" s="14"/>
      <c r="G67" s="272"/>
      <c r="H67" s="273"/>
      <c r="I67" s="282"/>
      <c r="J67" s="268"/>
      <c r="K67" s="137"/>
      <c r="L67" s="170"/>
      <c r="M67" s="36"/>
      <c r="N67" s="38"/>
      <c r="O67" s="137"/>
      <c r="P67" s="137"/>
      <c r="Y67" s="17"/>
      <c r="AB67" s="17"/>
      <c r="AC67" s="346"/>
    </row>
    <row r="68" spans="2:29" ht="15" hidden="1">
      <c r="B68" s="131"/>
      <c r="C68" s="131"/>
      <c r="D68" s="132"/>
      <c r="E68" s="131"/>
      <c r="F68" s="14"/>
      <c r="G68" s="272"/>
      <c r="H68" s="273"/>
      <c r="I68" s="282"/>
      <c r="J68" s="268"/>
      <c r="K68" s="137"/>
      <c r="L68" s="170"/>
      <c r="M68" s="36"/>
      <c r="N68" s="38"/>
      <c r="O68" s="137"/>
      <c r="P68" s="137"/>
      <c r="Y68" s="17"/>
      <c r="AB68" s="17"/>
      <c r="AC68" s="346"/>
    </row>
    <row r="69" spans="1:29" ht="15" hidden="1">
      <c r="A69" s="31"/>
      <c r="B69" s="133"/>
      <c r="C69" s="132" t="s">
        <v>105</v>
      </c>
      <c r="E69" s="134" t="s">
        <v>107</v>
      </c>
      <c r="F69" s="17">
        <f>'9. Service Charge Adj.'!E29</f>
        <v>0</v>
      </c>
      <c r="G69" s="272"/>
      <c r="H69" s="273"/>
      <c r="I69" s="275">
        <v>0</v>
      </c>
      <c r="J69" s="268"/>
      <c r="K69" s="137"/>
      <c r="L69" s="170"/>
      <c r="M69" s="36"/>
      <c r="N69" s="38"/>
      <c r="O69" s="137"/>
      <c r="P69" s="137"/>
      <c r="Y69" s="17"/>
      <c r="AB69" s="17"/>
      <c r="AC69" s="346"/>
    </row>
    <row r="70" spans="1:29" ht="15" hidden="1">
      <c r="A70" s="31"/>
      <c r="B70" s="131"/>
      <c r="C70" s="132" t="s">
        <v>106</v>
      </c>
      <c r="E70" s="134" t="s">
        <v>109</v>
      </c>
      <c r="F70" s="14" t="e">
        <f>'9. Service Charge Adj.'!D123</f>
        <v>#DIV/0!</v>
      </c>
      <c r="G70" s="272"/>
      <c r="H70" s="273"/>
      <c r="I70" s="282"/>
      <c r="J70" s="268"/>
      <c r="K70" s="137"/>
      <c r="L70" s="170"/>
      <c r="M70" s="36"/>
      <c r="N70" s="38"/>
      <c r="O70" s="137"/>
      <c r="P70" s="137"/>
      <c r="Y70" s="17"/>
      <c r="AB70" s="17"/>
      <c r="AC70" s="346"/>
    </row>
    <row r="71" spans="1:29" ht="15" hidden="1">
      <c r="A71" s="31"/>
      <c r="B71" s="133"/>
      <c r="C71" s="131"/>
      <c r="E71" s="134"/>
      <c r="F71" s="14"/>
      <c r="G71" s="272"/>
      <c r="H71" s="273"/>
      <c r="I71" s="282"/>
      <c r="J71" s="268"/>
      <c r="K71" s="137"/>
      <c r="L71" s="170"/>
      <c r="M71" s="36"/>
      <c r="N71" s="38"/>
      <c r="O71" s="137"/>
      <c r="P71" s="137"/>
      <c r="Y71" s="17"/>
      <c r="AB71" s="17"/>
      <c r="AC71" s="346"/>
    </row>
    <row r="72" spans="1:29" ht="15" hidden="1">
      <c r="A72" s="31"/>
      <c r="B72" s="134"/>
      <c r="C72" s="134"/>
      <c r="D72" s="132"/>
      <c r="E72" s="131"/>
      <c r="F72" s="14"/>
      <c r="G72" s="272"/>
      <c r="H72" s="273"/>
      <c r="I72" s="282"/>
      <c r="J72" s="268"/>
      <c r="K72" s="137"/>
      <c r="L72" s="170"/>
      <c r="M72" s="36"/>
      <c r="N72" s="38"/>
      <c r="O72" s="137"/>
      <c r="P72" s="137"/>
      <c r="Y72" s="17"/>
      <c r="AB72" s="17"/>
      <c r="AC72" s="346"/>
    </row>
    <row r="73" spans="1:29" ht="15.75" hidden="1">
      <c r="A73" s="61" t="s">
        <v>112</v>
      </c>
      <c r="B73" s="133"/>
      <c r="C73" s="131"/>
      <c r="D73" s="132"/>
      <c r="E73" s="131"/>
      <c r="F73" s="14"/>
      <c r="G73" s="272"/>
      <c r="H73" s="273"/>
      <c r="I73" s="282"/>
      <c r="J73" s="268"/>
      <c r="K73" s="137"/>
      <c r="L73" s="170"/>
      <c r="M73" s="36"/>
      <c r="N73" s="38"/>
      <c r="O73" s="137"/>
      <c r="P73" s="137"/>
      <c r="Y73" s="17"/>
      <c r="AB73" s="17"/>
      <c r="AC73" s="346"/>
    </row>
    <row r="74" spans="1:29" ht="15">
      <c r="A74" s="31"/>
      <c r="B74" s="131"/>
      <c r="C74" s="131"/>
      <c r="D74" s="132"/>
      <c r="E74" s="131"/>
      <c r="F74" s="14"/>
      <c r="G74" s="272"/>
      <c r="H74" s="273"/>
      <c r="I74" s="282"/>
      <c r="J74" s="268"/>
      <c r="K74" s="137"/>
      <c r="L74" s="170"/>
      <c r="M74" s="36"/>
      <c r="N74" s="38"/>
      <c r="O74" s="137"/>
      <c r="P74" s="137"/>
      <c r="Y74" s="17"/>
      <c r="AB74" s="17"/>
      <c r="AC74" s="346"/>
    </row>
    <row r="75" spans="1:48" ht="12" customHeight="1">
      <c r="A75" s="31"/>
      <c r="B75" s="133"/>
      <c r="C75" s="132" t="s">
        <v>105</v>
      </c>
      <c r="E75" s="134" t="s">
        <v>107</v>
      </c>
      <c r="F75" s="14">
        <f>'9. Service Charge Adj.'!E30</f>
        <v>0.37407884431092986</v>
      </c>
      <c r="G75" s="272">
        <v>0.37407884431092986</v>
      </c>
      <c r="H75" s="347">
        <f>(F75-G75)/G75</f>
        <v>0</v>
      </c>
      <c r="I75" s="282">
        <v>0.3741</v>
      </c>
      <c r="J75" s="276">
        <f>'3. 2002 Data &amp; add 4 RSVAs'!D30</f>
        <v>45405</v>
      </c>
      <c r="K75" s="277">
        <f>J75*G75*12</f>
        <v>203820.59911125328</v>
      </c>
      <c r="L75" s="278">
        <f>J75*F75*11</f>
        <v>186835.5491853155</v>
      </c>
      <c r="M75" s="279">
        <f>G75*J75</f>
        <v>16985.049925937772</v>
      </c>
      <c r="N75" s="280">
        <f>L75+M75</f>
        <v>203820.59911125328</v>
      </c>
      <c r="O75" s="277">
        <f>N75-K75</f>
        <v>0</v>
      </c>
      <c r="P75" s="137"/>
      <c r="S75">
        <v>0.018456706203742276</v>
      </c>
      <c r="T75" s="348">
        <f>J75*12*S75</f>
        <v>10056.320942171016</v>
      </c>
      <c r="V75">
        <v>0.049165478895962816</v>
      </c>
      <c r="W75" s="348">
        <f>$J75*12*V75</f>
        <v>26788.3028312543</v>
      </c>
      <c r="Y75" s="17">
        <f>G75</f>
        <v>0.37407884431092986</v>
      </c>
      <c r="Z75" s="17">
        <f>-S75</f>
        <v>-0.018456706203742276</v>
      </c>
      <c r="AA75" s="17">
        <f>-V75</f>
        <v>-0.049165478895962816</v>
      </c>
      <c r="AB75" s="17">
        <f>SUM(Y75:AA75)</f>
        <v>0.3064566592112248</v>
      </c>
      <c r="AC75" s="14">
        <f>AD75-AB75</f>
        <v>0</v>
      </c>
      <c r="AD75" s="349">
        <f>'2. 2002 Base Rate Schedule'!B82</f>
        <v>0.3064566592112248</v>
      </c>
      <c r="AE75" s="349">
        <v>0</v>
      </c>
      <c r="AF75" s="349">
        <v>0</v>
      </c>
      <c r="AG75" s="349">
        <v>0</v>
      </c>
      <c r="AH75" s="349">
        <f>F75-AD75</f>
        <v>0.06762218509970508</v>
      </c>
      <c r="AI75" s="349">
        <f>SUM(AD75:AH75)</f>
        <v>0.37407884431092986</v>
      </c>
      <c r="AJ75" s="65">
        <f>F75-AI75</f>
        <v>0</v>
      </c>
      <c r="AK75" s="348">
        <f aca="true" t="shared" si="24" ref="AK75:AP75">$J75*Y75*12</f>
        <v>203820.59911125328</v>
      </c>
      <c r="AL75" s="348">
        <f t="shared" si="24"/>
        <v>-10056.320942171016</v>
      </c>
      <c r="AM75" s="348">
        <f t="shared" si="24"/>
        <v>-26788.302831254303</v>
      </c>
      <c r="AN75" s="348">
        <f t="shared" si="24"/>
        <v>166975.97533782793</v>
      </c>
      <c r="AO75" s="348">
        <f t="shared" si="24"/>
        <v>0</v>
      </c>
      <c r="AP75" s="348">
        <f t="shared" si="24"/>
        <v>166975.97533782793</v>
      </c>
      <c r="AQ75" s="348">
        <f aca="true" t="shared" si="25" ref="AQ75:AS76">$J75*AE75</f>
        <v>0</v>
      </c>
      <c r="AR75" s="348">
        <f t="shared" si="25"/>
        <v>0</v>
      </c>
      <c r="AS75" s="348">
        <f t="shared" si="25"/>
        <v>0</v>
      </c>
      <c r="AT75" s="348">
        <f>$J75*AH75*12</f>
        <v>36844.62377342531</v>
      </c>
      <c r="AU75" s="348">
        <f>$J75*AI75*12</f>
        <v>203820.59911125328</v>
      </c>
      <c r="AV75" s="348">
        <f>SUM(AP75:AT75)-AU75</f>
        <v>0</v>
      </c>
    </row>
    <row r="76" spans="1:48" ht="14.25" customHeight="1">
      <c r="A76" s="31"/>
      <c r="B76" s="131"/>
      <c r="C76" s="132" t="s">
        <v>106</v>
      </c>
      <c r="E76" s="134" t="s">
        <v>109</v>
      </c>
      <c r="F76" s="17">
        <f>'9. Service Charge Adj.'!D133</f>
        <v>2.2508714565593873</v>
      </c>
      <c r="G76" s="274">
        <v>1.9906266233261654</v>
      </c>
      <c r="H76" s="347">
        <f>(F76-G76)/G76</f>
        <v>0.13073513143232016</v>
      </c>
      <c r="I76" s="282">
        <v>2.23</v>
      </c>
      <c r="J76" s="287">
        <f>'3. 2002 Data &amp; add 4 RSVAs'!B30</f>
        <v>109512</v>
      </c>
      <c r="K76" s="351">
        <f>G76*J76</f>
        <v>217997.502773695</v>
      </c>
      <c r="L76" s="352">
        <f>J76*F76/12*11</f>
        <v>225955.98203817062</v>
      </c>
      <c r="M76" s="279">
        <f>J76*G76/12</f>
        <v>18166.458564474586</v>
      </c>
      <c r="N76" s="280">
        <f>L76+M76</f>
        <v>244122.44060264522</v>
      </c>
      <c r="O76" s="277">
        <f>N76-K76</f>
        <v>26124.937828950206</v>
      </c>
      <c r="P76" s="277">
        <f>SUM(O75:O76)</f>
        <v>26124.937828950206</v>
      </c>
      <c r="Q76" s="353">
        <f>P76/(K75+K76)</f>
        <v>0.061934131589440014</v>
      </c>
      <c r="S76">
        <v>0.09684408022431237</v>
      </c>
      <c r="T76" s="348">
        <f>J76*S76</f>
        <v>10605.588913524896</v>
      </c>
      <c r="V76">
        <v>0.2579759102142473</v>
      </c>
      <c r="W76" s="348">
        <f>$J76*V76</f>
        <v>28251.45787938265</v>
      </c>
      <c r="Y76" s="14">
        <f>G76</f>
        <v>1.9906266233261654</v>
      </c>
      <c r="Z76" s="14">
        <f>-S76</f>
        <v>-0.09684408022431237</v>
      </c>
      <c r="AA76" s="14">
        <f>-V76</f>
        <v>-0.2579759102142473</v>
      </c>
      <c r="AB76" s="14">
        <f>SUM(Y76:AA76)</f>
        <v>1.6358066328876055</v>
      </c>
      <c r="AC76" s="14">
        <f>AD76-AB76</f>
        <v>0</v>
      </c>
      <c r="AD76" s="349">
        <f>'2. 2002 Base Rate Schedule'!B80</f>
        <v>1.6358066328876055</v>
      </c>
      <c r="AE76" s="349">
        <f>'3. 2002 Data &amp; add 4 RSVAs'!B191</f>
        <v>0.24458853952438822</v>
      </c>
      <c r="AF76" s="349">
        <f>'5. 2002 Data &amp; Int. Reg. Assets'!B191</f>
        <v>0.1201212903748937</v>
      </c>
      <c r="AG76" s="349">
        <f>'7. 2002 Data &amp; 2004 PILs'!B192</f>
        <v>0.5867987056344449</v>
      </c>
      <c r="AH76" s="349">
        <f>-'9. Service Charge Adj.'!C132</f>
        <v>-0.33644371186194527</v>
      </c>
      <c r="AI76" s="349">
        <f>SUM(AD76:AH76)</f>
        <v>2.2508714565593873</v>
      </c>
      <c r="AJ76" s="65">
        <f>F76-AI76</f>
        <v>0</v>
      </c>
      <c r="AK76" s="348">
        <f aca="true" t="shared" si="26" ref="AK76:AP76">$J76*Y76</f>
        <v>217997.502773695</v>
      </c>
      <c r="AL76" s="348">
        <f t="shared" si="26"/>
        <v>-10605.588913524896</v>
      </c>
      <c r="AM76" s="348">
        <f t="shared" si="26"/>
        <v>-28251.45787938265</v>
      </c>
      <c r="AN76" s="348">
        <f t="shared" si="26"/>
        <v>179140.45598078746</v>
      </c>
      <c r="AO76" s="348">
        <f t="shared" si="26"/>
        <v>0</v>
      </c>
      <c r="AP76" s="348">
        <f t="shared" si="26"/>
        <v>179140.45598078746</v>
      </c>
      <c r="AQ76" s="348">
        <f t="shared" si="25"/>
        <v>26785.380140394802</v>
      </c>
      <c r="AR76" s="348">
        <f t="shared" si="25"/>
        <v>13154.722751535359</v>
      </c>
      <c r="AS76" s="348">
        <f t="shared" si="25"/>
        <v>64261.49985143933</v>
      </c>
      <c r="AT76" s="348">
        <f>$J76*AH76</f>
        <v>-36844.62377342535</v>
      </c>
      <c r="AU76" s="348">
        <f>$J76*AI76</f>
        <v>246497.4349507316</v>
      </c>
      <c r="AV76" s="348">
        <f>SUM(AP76:AT76)-AU76</f>
        <v>0</v>
      </c>
    </row>
    <row r="77" spans="1:48" ht="14.25" customHeight="1">
      <c r="A77" s="31"/>
      <c r="B77" s="131"/>
      <c r="C77" s="132"/>
      <c r="E77" s="134"/>
      <c r="F77" s="17"/>
      <c r="G77" s="274"/>
      <c r="H77" s="347"/>
      <c r="I77" s="282"/>
      <c r="J77" s="287"/>
      <c r="K77" s="351"/>
      <c r="L77" s="352"/>
      <c r="M77" s="279"/>
      <c r="N77" s="280"/>
      <c r="O77" s="277"/>
      <c r="P77" s="277"/>
      <c r="Q77" s="353"/>
      <c r="T77" s="348"/>
      <c r="W77" s="348"/>
      <c r="Y77" s="14"/>
      <c r="Z77" s="14"/>
      <c r="AA77" s="14"/>
      <c r="AB77" s="14"/>
      <c r="AC77" s="14"/>
      <c r="AD77" s="349"/>
      <c r="AE77" s="349"/>
      <c r="AF77" s="349"/>
      <c r="AG77" s="349"/>
      <c r="AH77" s="349"/>
      <c r="AI77" s="349"/>
      <c r="AK77" s="337">
        <f aca="true" t="shared" si="27" ref="AK77:AU77">SUM(AK75:AK76)</f>
        <v>421818.1018849483</v>
      </c>
      <c r="AL77" s="341">
        <f t="shared" si="27"/>
        <v>-20661.909855695914</v>
      </c>
      <c r="AM77" s="341">
        <f t="shared" si="27"/>
        <v>-55039.760710636954</v>
      </c>
      <c r="AN77" s="337">
        <f t="shared" si="27"/>
        <v>346116.4313186154</v>
      </c>
      <c r="AO77" s="337">
        <f t="shared" si="27"/>
        <v>0</v>
      </c>
      <c r="AP77" s="337">
        <f t="shared" si="27"/>
        <v>346116.4313186154</v>
      </c>
      <c r="AQ77" s="341">
        <f t="shared" si="27"/>
        <v>26785.380140394802</v>
      </c>
      <c r="AR77" s="341">
        <f t="shared" si="27"/>
        <v>13154.722751535359</v>
      </c>
      <c r="AS77" s="341">
        <f t="shared" si="27"/>
        <v>64261.49985143933</v>
      </c>
      <c r="AT77" s="341">
        <f t="shared" si="27"/>
        <v>0</v>
      </c>
      <c r="AU77" s="337">
        <f t="shared" si="27"/>
        <v>450318.03406198486</v>
      </c>
      <c r="AV77" s="348"/>
    </row>
    <row r="78" spans="1:47" ht="15">
      <c r="A78" s="31"/>
      <c r="B78" s="131"/>
      <c r="C78" s="132"/>
      <c r="E78" s="134"/>
      <c r="F78" s="14"/>
      <c r="G78" s="14"/>
      <c r="I78" s="282"/>
      <c r="J78" s="268"/>
      <c r="K78" s="137"/>
      <c r="L78" s="170"/>
      <c r="M78" s="36"/>
      <c r="N78" s="38"/>
      <c r="O78" s="137"/>
      <c r="P78" s="137"/>
      <c r="AM78" s="364">
        <f>SUM(AL77:AM77)</f>
        <v>-75701.67056633288</v>
      </c>
      <c r="AT78" s="340">
        <f>SUM(AQ77:AS77)</f>
        <v>104201.6027433695</v>
      </c>
      <c r="AU78" s="342">
        <f>SUM(AK78:AT78)</f>
        <v>28499.932177036622</v>
      </c>
    </row>
    <row r="79" spans="1:16" ht="15.75" hidden="1">
      <c r="A79" s="27"/>
      <c r="B79" s="131"/>
      <c r="C79" s="131"/>
      <c r="D79" s="132"/>
      <c r="E79" s="131"/>
      <c r="F79" s="14"/>
      <c r="G79" s="14"/>
      <c r="I79" s="282"/>
      <c r="J79" s="268"/>
      <c r="K79" s="137"/>
      <c r="L79" s="170"/>
      <c r="M79" s="36"/>
      <c r="N79" s="38"/>
      <c r="O79" s="137"/>
      <c r="P79" s="137"/>
    </row>
    <row r="80" spans="1:16" ht="15.75" hidden="1">
      <c r="A80" s="61" t="s">
        <v>113</v>
      </c>
      <c r="B80" s="131"/>
      <c r="C80" s="131"/>
      <c r="D80" s="132"/>
      <c r="E80" s="131"/>
      <c r="F80" s="14"/>
      <c r="G80" s="14"/>
      <c r="I80" s="282"/>
      <c r="J80" s="268"/>
      <c r="K80" s="137"/>
      <c r="L80" s="170"/>
      <c r="M80" s="36"/>
      <c r="N80" s="38"/>
      <c r="O80" s="137"/>
      <c r="P80" s="137"/>
    </row>
    <row r="81" spans="2:16" ht="15" hidden="1">
      <c r="B81" s="131"/>
      <c r="C81" s="131"/>
      <c r="D81" s="132"/>
      <c r="E81" s="131"/>
      <c r="F81" s="14"/>
      <c r="G81" s="14"/>
      <c r="I81" s="282"/>
      <c r="J81" s="268"/>
      <c r="K81" s="137"/>
      <c r="L81" s="170"/>
      <c r="M81" s="36"/>
      <c r="N81" s="38"/>
      <c r="O81" s="137"/>
      <c r="P81" s="137"/>
    </row>
    <row r="82" spans="1:16" ht="15" hidden="1">
      <c r="A82" s="31"/>
      <c r="B82" s="133"/>
      <c r="C82" s="132" t="s">
        <v>105</v>
      </c>
      <c r="E82" s="134" t="s">
        <v>107</v>
      </c>
      <c r="F82" s="17">
        <v>0</v>
      </c>
      <c r="G82" s="14"/>
      <c r="I82" s="275">
        <v>0</v>
      </c>
      <c r="J82" s="268"/>
      <c r="K82" s="137"/>
      <c r="L82" s="170"/>
      <c r="M82" s="36"/>
      <c r="N82" s="38"/>
      <c r="O82" s="137"/>
      <c r="P82" s="137"/>
    </row>
    <row r="83" spans="1:16" ht="15.75" thickBot="1">
      <c r="A83" s="31"/>
      <c r="B83" s="131"/>
      <c r="C83" s="132" t="s">
        <v>106</v>
      </c>
      <c r="E83" s="134" t="s">
        <v>109</v>
      </c>
      <c r="F83" s="14">
        <v>0</v>
      </c>
      <c r="G83" s="14"/>
      <c r="I83" s="282">
        <v>0.7068526934971643</v>
      </c>
      <c r="J83" s="268"/>
      <c r="K83" s="137"/>
      <c r="L83" s="170"/>
      <c r="M83" s="36"/>
      <c r="N83" s="38"/>
      <c r="O83" s="137"/>
      <c r="P83" s="137"/>
    </row>
    <row r="84" spans="1:48" ht="24.75" customHeight="1" thickBot="1">
      <c r="A84" s="31"/>
      <c r="B84" s="133"/>
      <c r="C84" s="131"/>
      <c r="E84" s="134"/>
      <c r="F84" s="14"/>
      <c r="G84" s="14"/>
      <c r="I84" s="282"/>
      <c r="J84" s="268"/>
      <c r="K84" s="137"/>
      <c r="L84" s="352"/>
      <c r="M84" s="36"/>
      <c r="N84" s="354"/>
      <c r="O84" s="137"/>
      <c r="P84" s="137"/>
      <c r="AK84" s="397" t="s">
        <v>379</v>
      </c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9"/>
    </row>
    <row r="85" spans="1:47" ht="15.75">
      <c r="A85" s="27"/>
      <c r="B85" s="131"/>
      <c r="C85" s="131"/>
      <c r="D85" s="132"/>
      <c r="E85" s="131"/>
      <c r="F85" s="14"/>
      <c r="G85" s="14"/>
      <c r="I85" s="282"/>
      <c r="J85" s="268"/>
      <c r="K85" s="351">
        <f>SUM(K75,K46,K34,K28,K22,K16,K10)</f>
        <v>35608201.41198996</v>
      </c>
      <c r="L85" s="352">
        <f>SUM(L75,L46,L34,L28,L22,L16,L10)</f>
        <v>32640851.29432413</v>
      </c>
      <c r="M85" s="338">
        <f>SUM(M75,M46,M34,M28,M22,M16,M10)</f>
        <v>2967350.11766583</v>
      </c>
      <c r="N85" s="354">
        <f>SUM(N75,N46,N34,N28,N22,N16,N10)</f>
        <v>35608201.411989965</v>
      </c>
      <c r="O85" s="137"/>
      <c r="P85" s="137"/>
      <c r="AK85" t="s">
        <v>332</v>
      </c>
      <c r="AL85" t="s">
        <v>330</v>
      </c>
      <c r="AM85" t="s">
        <v>331</v>
      </c>
      <c r="AN85" t="s">
        <v>359</v>
      </c>
      <c r="AO85" t="s">
        <v>288</v>
      </c>
      <c r="AP85" s="32" t="s">
        <v>359</v>
      </c>
      <c r="AQ85" t="s">
        <v>367</v>
      </c>
      <c r="AR85" t="s">
        <v>328</v>
      </c>
      <c r="AS85" t="s">
        <v>368</v>
      </c>
      <c r="AT85" t="s">
        <v>369</v>
      </c>
      <c r="AU85" s="32" t="s">
        <v>366</v>
      </c>
    </row>
    <row r="86" spans="1:47" ht="15">
      <c r="A86" s="31"/>
      <c r="B86" s="131"/>
      <c r="C86" s="131"/>
      <c r="D86" s="132"/>
      <c r="E86" t="s">
        <v>349</v>
      </c>
      <c r="F86" s="14"/>
      <c r="G86" s="14"/>
      <c r="I86" s="282"/>
      <c r="J86" s="372">
        <f aca="true" t="shared" si="28" ref="J86:AJ86">SUM(J75,J46,J34,J28,J22,J16,J10)</f>
        <v>214049</v>
      </c>
      <c r="K86" s="304">
        <f t="shared" si="28"/>
        <v>35608201.41198996</v>
      </c>
      <c r="L86" s="304">
        <f t="shared" si="28"/>
        <v>32640851.29432413</v>
      </c>
      <c r="M86" s="304">
        <f t="shared" si="28"/>
        <v>2967350.11766583</v>
      </c>
      <c r="N86" s="304">
        <f t="shared" si="28"/>
        <v>35608201.411989965</v>
      </c>
      <c r="O86" s="304">
        <f t="shared" si="28"/>
        <v>0</v>
      </c>
      <c r="P86" s="304">
        <f t="shared" si="28"/>
        <v>0</v>
      </c>
      <c r="Q86" s="304">
        <f t="shared" si="28"/>
        <v>0</v>
      </c>
      <c r="R86" s="304">
        <f t="shared" si="28"/>
        <v>0</v>
      </c>
      <c r="S86" s="304">
        <f t="shared" si="28"/>
        <v>729.114424819655</v>
      </c>
      <c r="T86" s="304">
        <f t="shared" si="28"/>
        <v>1783368.483263969</v>
      </c>
      <c r="U86" s="304">
        <f t="shared" si="28"/>
        <v>0</v>
      </c>
      <c r="V86" s="304">
        <f t="shared" si="28"/>
        <v>1942.2349508356167</v>
      </c>
      <c r="W86" s="304">
        <f t="shared" si="28"/>
        <v>4750585.752395077</v>
      </c>
      <c r="X86" s="304">
        <f t="shared" si="28"/>
        <v>0</v>
      </c>
      <c r="Y86" s="304">
        <f t="shared" si="28"/>
        <v>14374.424158783988</v>
      </c>
      <c r="Z86" s="304">
        <f t="shared" si="28"/>
        <v>-729.114424819655</v>
      </c>
      <c r="AA86" s="304">
        <f t="shared" si="28"/>
        <v>-1942.2349508356167</v>
      </c>
      <c r="AB86" s="304">
        <f t="shared" si="28"/>
        <v>11703.074783128715</v>
      </c>
      <c r="AC86" s="304">
        <f t="shared" si="28"/>
        <v>0</v>
      </c>
      <c r="AD86" s="304">
        <f t="shared" si="28"/>
        <v>11703.074783128717</v>
      </c>
      <c r="AE86" s="304">
        <f t="shared" si="28"/>
        <v>0</v>
      </c>
      <c r="AF86" s="304">
        <f t="shared" si="28"/>
        <v>0</v>
      </c>
      <c r="AG86" s="304">
        <f t="shared" si="28"/>
        <v>0</v>
      </c>
      <c r="AH86" s="304">
        <f t="shared" si="28"/>
        <v>2671.3493756552703</v>
      </c>
      <c r="AI86" s="304">
        <f t="shared" si="28"/>
        <v>14374.424158783988</v>
      </c>
      <c r="AJ86" s="304">
        <f t="shared" si="28"/>
        <v>0</v>
      </c>
      <c r="AK86" s="304">
        <f aca="true" t="shared" si="29" ref="AK86:AU86">SUM(AK75,AK46,AK34,AK28,AK22,AK16,AK10)</f>
        <v>35608201.41198996</v>
      </c>
      <c r="AL86" s="304">
        <f t="shared" si="29"/>
        <v>-1783368.4832639692</v>
      </c>
      <c r="AM86" s="304">
        <f t="shared" si="29"/>
        <v>-4750585.752395077</v>
      </c>
      <c r="AN86" s="304">
        <f t="shared" si="29"/>
        <v>29074247.176330917</v>
      </c>
      <c r="AO86" s="304">
        <f t="shared" si="29"/>
        <v>0</v>
      </c>
      <c r="AP86" s="304">
        <f t="shared" si="29"/>
        <v>29074247.176330917</v>
      </c>
      <c r="AQ86" s="304">
        <f t="shared" si="29"/>
        <v>0</v>
      </c>
      <c r="AR86" s="304">
        <f t="shared" si="29"/>
        <v>0</v>
      </c>
      <c r="AS86" s="304">
        <f t="shared" si="29"/>
        <v>0</v>
      </c>
      <c r="AT86" s="304">
        <f t="shared" si="29"/>
        <v>6533954.235659045</v>
      </c>
      <c r="AU86" s="304">
        <f t="shared" si="29"/>
        <v>35608201.41198996</v>
      </c>
    </row>
    <row r="87" spans="1:47" ht="18.75" thickBot="1">
      <c r="A87" s="98"/>
      <c r="B87" s="131"/>
      <c r="C87" s="131"/>
      <c r="D87" s="132"/>
      <c r="E87" t="s">
        <v>393</v>
      </c>
      <c r="F87" s="14"/>
      <c r="G87" s="14"/>
      <c r="I87" s="282"/>
      <c r="J87" s="373">
        <f aca="true" t="shared" si="30" ref="J87:AJ87">SUM(J76,J47,J35,J29,J23,J17,J11)</f>
        <v>2358311563</v>
      </c>
      <c r="K87" s="304">
        <f t="shared" si="30"/>
        <v>56697046.75191443</v>
      </c>
      <c r="L87" s="304">
        <f t="shared" si="30"/>
        <v>53953406.416843295</v>
      </c>
      <c r="M87" s="304">
        <f t="shared" si="30"/>
        <v>4724753.895992868</v>
      </c>
      <c r="N87" s="304">
        <f t="shared" si="30"/>
        <v>58678160.312836155</v>
      </c>
      <c r="O87" s="304">
        <f t="shared" si="30"/>
        <v>1981113.560921745</v>
      </c>
      <c r="P87" s="304">
        <f t="shared" si="30"/>
        <v>1981113.560921745</v>
      </c>
      <c r="Q87" s="304">
        <f t="shared" si="30"/>
        <v>0.18843851584623078</v>
      </c>
      <c r="R87" s="304">
        <f t="shared" si="30"/>
        <v>0</v>
      </c>
      <c r="S87" s="304">
        <f t="shared" si="30"/>
        <v>0.44754259472125707</v>
      </c>
      <c r="T87" s="304">
        <f t="shared" si="30"/>
        <v>2745083.6355383424</v>
      </c>
      <c r="U87" s="304">
        <f t="shared" si="30"/>
        <v>0</v>
      </c>
      <c r="V87" s="304">
        <f t="shared" si="30"/>
        <v>1.1921762070065864</v>
      </c>
      <c r="W87" s="304">
        <f t="shared" si="30"/>
        <v>7312428.884160713</v>
      </c>
      <c r="X87" s="304">
        <f t="shared" si="30"/>
        <v>0</v>
      </c>
      <c r="Y87" s="304">
        <f t="shared" si="30"/>
        <v>9.221947406074836</v>
      </c>
      <c r="Z87" s="304">
        <f t="shared" si="30"/>
        <v>-0.44754259472125707</v>
      </c>
      <c r="AA87" s="304">
        <f t="shared" si="30"/>
        <v>-1.1921762070065864</v>
      </c>
      <c r="AB87" s="304">
        <f t="shared" si="30"/>
        <v>7.582228604346993</v>
      </c>
      <c r="AC87" s="304">
        <f t="shared" si="30"/>
        <v>-3.552713678800501E-15</v>
      </c>
      <c r="AD87" s="304">
        <f t="shared" si="30"/>
        <v>7.582228604346989</v>
      </c>
      <c r="AE87" s="304">
        <f t="shared" si="30"/>
        <v>1.1210130442504656</v>
      </c>
      <c r="AF87" s="304">
        <f t="shared" si="30"/>
        <v>0.3499708136850248</v>
      </c>
      <c r="AG87" s="304">
        <f t="shared" si="30"/>
        <v>1.709625494691892</v>
      </c>
      <c r="AH87" s="304">
        <f t="shared" si="30"/>
        <v>-0.8110729227543694</v>
      </c>
      <c r="AI87" s="304">
        <f t="shared" si="30"/>
        <v>9.951765034220005</v>
      </c>
      <c r="AJ87" s="304">
        <f t="shared" si="30"/>
        <v>0</v>
      </c>
      <c r="AK87" s="304">
        <f aca="true" t="shared" si="31" ref="AK87:AU87">SUM(AK76,AK47,AK35,AK29,AK23,AK17,AK11)</f>
        <v>56697046.75191443</v>
      </c>
      <c r="AL87" s="304">
        <f t="shared" si="31"/>
        <v>-2745083.6355383424</v>
      </c>
      <c r="AM87" s="304">
        <f t="shared" si="31"/>
        <v>-7312428.884160713</v>
      </c>
      <c r="AN87" s="304">
        <f t="shared" si="31"/>
        <v>46639534.23221536</v>
      </c>
      <c r="AO87" s="304">
        <f t="shared" si="31"/>
        <v>-6.0095182163877325E-09</v>
      </c>
      <c r="AP87" s="304">
        <f t="shared" si="31"/>
        <v>46639534.23221535</v>
      </c>
      <c r="AQ87" s="304">
        <f t="shared" si="31"/>
        <v>5151634.909090909</v>
      </c>
      <c r="AR87" s="304">
        <f t="shared" si="31"/>
        <v>2311117.64</v>
      </c>
      <c r="AS87" s="304">
        <f t="shared" si="31"/>
        <v>11289929</v>
      </c>
      <c r="AT87" s="304">
        <f t="shared" si="31"/>
        <v>-6533954.235659041</v>
      </c>
      <c r="AU87" s="304">
        <f t="shared" si="31"/>
        <v>58858261.545647226</v>
      </c>
    </row>
    <row r="88" spans="2:49" ht="15.75" thickBot="1">
      <c r="B88" s="133"/>
      <c r="C88" s="131"/>
      <c r="D88" s="132"/>
      <c r="E88" t="s">
        <v>351</v>
      </c>
      <c r="F88" s="14"/>
      <c r="G88" s="14"/>
      <c r="I88" s="293">
        <f>SUM(I10:I87)</f>
        <v>14384.988252693498</v>
      </c>
      <c r="J88" s="294">
        <f>SUM(J86:J87)</f>
        <v>2358525612</v>
      </c>
      <c r="K88" s="355">
        <f>SUM(K85:K86)</f>
        <v>71216402.82397991</v>
      </c>
      <c r="L88" s="356">
        <f>SUM(L85:L86)</f>
        <v>65281702.58864826</v>
      </c>
      <c r="M88" s="356">
        <f>SUM(M85:M86)</f>
        <v>5934700.23533166</v>
      </c>
      <c r="N88" s="356">
        <f>SUM(N85:N86)</f>
        <v>71216402.82397993</v>
      </c>
      <c r="O88" s="357">
        <f>SUM(O10:O87)</f>
        <v>3962227.12184349</v>
      </c>
      <c r="P88" s="356">
        <f>SUM(P10:P87)</f>
        <v>3962227.12184349</v>
      </c>
      <c r="Q88" s="353">
        <f>P88/(K87+K88)</f>
        <v>0.03097584448688172</v>
      </c>
      <c r="T88" s="356">
        <f>SUM(T86:T87)</f>
        <v>4528452.118802311</v>
      </c>
      <c r="W88" s="356">
        <f>SUM(W86:W87)</f>
        <v>12063014.63655579</v>
      </c>
      <c r="AK88" s="371">
        <f aca="true" t="shared" si="32" ref="AK88:AU88">SUM(AK86:AK87)</f>
        <v>92305248.16390438</v>
      </c>
      <c r="AL88" s="371">
        <f t="shared" si="32"/>
        <v>-4528452.118802312</v>
      </c>
      <c r="AM88" s="371">
        <f t="shared" si="32"/>
        <v>-12063014.63655579</v>
      </c>
      <c r="AN88" s="371">
        <f t="shared" si="32"/>
        <v>75713781.40854627</v>
      </c>
      <c r="AO88" s="371">
        <f t="shared" si="32"/>
        <v>-6.0095182163877325E-09</v>
      </c>
      <c r="AP88" s="371">
        <f t="shared" si="32"/>
        <v>75713781.40854627</v>
      </c>
      <c r="AQ88" s="371">
        <f t="shared" si="32"/>
        <v>5151634.909090909</v>
      </c>
      <c r="AR88" s="371">
        <f t="shared" si="32"/>
        <v>2311117.64</v>
      </c>
      <c r="AS88" s="371">
        <f t="shared" si="32"/>
        <v>11289929</v>
      </c>
      <c r="AT88" s="371">
        <f t="shared" si="32"/>
        <v>0</v>
      </c>
      <c r="AU88" s="371">
        <f t="shared" si="32"/>
        <v>94466462.95763719</v>
      </c>
      <c r="AV88" s="348">
        <f>AU88/12*11</f>
        <v>86594257.71116742</v>
      </c>
      <c r="AW88" s="345" t="s">
        <v>370</v>
      </c>
    </row>
    <row r="89" spans="2:49" ht="15">
      <c r="B89" s="131"/>
      <c r="C89" s="131"/>
      <c r="D89" s="132"/>
      <c r="E89" s="131"/>
      <c r="F89" s="14"/>
      <c r="G89" s="14"/>
      <c r="J89" s="295">
        <f>'3. 2002 Data &amp; add 4 RSVAs'!B34</f>
        <v>0</v>
      </c>
      <c r="K89" s="296">
        <f>'3. 2002 Data &amp; add 4 RSVAs'!E32</f>
        <v>84588337</v>
      </c>
      <c r="L89" s="297">
        <f>O97</f>
        <v>88376620.5</v>
      </c>
      <c r="M89" s="36"/>
      <c r="N89" s="298">
        <f>K88</f>
        <v>71216402.82397991</v>
      </c>
      <c r="O89" s="137"/>
      <c r="P89" s="299">
        <f>O101</f>
        <v>2602620.5</v>
      </c>
      <c r="R89" t="s">
        <v>334</v>
      </c>
      <c r="T89" s="348">
        <f>4238236</f>
        <v>4238236</v>
      </c>
      <c r="W89" s="348">
        <v>11289929</v>
      </c>
      <c r="AQ89" s="348"/>
      <c r="AR89" s="348"/>
      <c r="AV89" s="348">
        <v>93692460</v>
      </c>
      <c r="AW89" t="s">
        <v>371</v>
      </c>
    </row>
    <row r="90" spans="1:49" ht="15">
      <c r="A90" s="31"/>
      <c r="B90" s="133"/>
      <c r="C90" s="131"/>
      <c r="D90" s="132"/>
      <c r="E90" s="131"/>
      <c r="F90" s="14"/>
      <c r="G90" s="14"/>
      <c r="H90" t="s">
        <v>335</v>
      </c>
      <c r="J90" s="300"/>
      <c r="K90" s="301">
        <f>K88-K89</f>
        <v>-13371934.176020086</v>
      </c>
      <c r="L90" s="302">
        <f>L88-L89</f>
        <v>-23094917.91135174</v>
      </c>
      <c r="M90" s="47"/>
      <c r="N90" s="303">
        <f>N88-N89</f>
        <v>0</v>
      </c>
      <c r="O90" s="137"/>
      <c r="P90" s="304">
        <f>P88-P89</f>
        <v>1359606.6218434898</v>
      </c>
      <c r="R90" t="s">
        <v>336</v>
      </c>
      <c r="T90" s="304">
        <f>T88-T89</f>
        <v>290216.1188023109</v>
      </c>
      <c r="W90" s="304">
        <f>W88-W89</f>
        <v>773085.6365557909</v>
      </c>
      <c r="AQ90" s="304">
        <f>SUM(AQ87:AR87)</f>
        <v>7462752.549090909</v>
      </c>
      <c r="AR90" s="304"/>
      <c r="AU90" s="304">
        <f>N88</f>
        <v>71216402.82397993</v>
      </c>
      <c r="AV90" s="348">
        <f>AV89-AV88</f>
        <v>7098202.288832575</v>
      </c>
      <c r="AW90" t="s">
        <v>288</v>
      </c>
    </row>
    <row r="91" spans="1:47" ht="15.75" thickBot="1">
      <c r="A91" s="31"/>
      <c r="B91" s="131"/>
      <c r="C91" s="131"/>
      <c r="D91" s="132"/>
      <c r="E91" s="131"/>
      <c r="F91" s="14"/>
      <c r="G91" s="14"/>
      <c r="J91" s="305">
        <f>J88-J89</f>
        <v>2358525612</v>
      </c>
      <c r="AP91" s="304"/>
      <c r="AQ91" s="348">
        <f>AQ90/12*11</f>
        <v>6840856.503333334</v>
      </c>
      <c r="AR91" s="331"/>
      <c r="AU91" s="304">
        <f>AU88-AU90</f>
        <v>23250060.13365726</v>
      </c>
    </row>
    <row r="92" spans="1:42" ht="15.75" thickBot="1">
      <c r="A92" s="31"/>
      <c r="B92" s="134"/>
      <c r="C92" s="131"/>
      <c r="D92" s="132"/>
      <c r="E92" s="131"/>
      <c r="F92" s="14"/>
      <c r="G92" s="14"/>
      <c r="L92" s="306"/>
      <c r="AP92" s="304"/>
    </row>
    <row r="93" spans="1:48" ht="15.75" thickBot="1">
      <c r="A93" s="31"/>
      <c r="B93" s="134"/>
      <c r="C93" s="134"/>
      <c r="D93" s="132"/>
      <c r="E93" s="131"/>
      <c r="F93" s="14"/>
      <c r="G93" s="14"/>
      <c r="J93" s="307"/>
      <c r="K93" s="308" t="s">
        <v>337</v>
      </c>
      <c r="L93" s="308"/>
      <c r="M93" s="308"/>
      <c r="N93" s="308"/>
      <c r="O93" s="309" t="s">
        <v>320</v>
      </c>
      <c r="P93" s="307"/>
      <c r="Q93" s="309"/>
      <c r="R93" s="348"/>
      <c r="AV93" s="65">
        <v>0</v>
      </c>
    </row>
    <row r="94" spans="1:49" ht="15">
      <c r="A94" s="31"/>
      <c r="B94" s="134"/>
      <c r="C94" s="134"/>
      <c r="D94" s="132"/>
      <c r="E94" s="131"/>
      <c r="F94" s="14"/>
      <c r="G94" s="14"/>
      <c r="J94" s="310" t="s">
        <v>338</v>
      </c>
      <c r="K94" s="358">
        <v>61169066</v>
      </c>
      <c r="L94" s="307" t="s">
        <v>339</v>
      </c>
      <c r="M94" s="309" t="s">
        <v>340</v>
      </c>
      <c r="N94" s="311">
        <f>K94</f>
        <v>61169066</v>
      </c>
      <c r="O94" s="312">
        <f>N97</f>
        <v>70245835</v>
      </c>
      <c r="P94" s="310" t="s">
        <v>341</v>
      </c>
      <c r="Q94" s="313"/>
      <c r="R94" s="348"/>
      <c r="T94" s="339" t="s">
        <v>353</v>
      </c>
      <c r="U94" s="106"/>
      <c r="V94" s="106"/>
      <c r="W94" s="340">
        <f>K88</f>
        <v>71216402.82397991</v>
      </c>
      <c r="AR94" s="345" t="s">
        <v>375</v>
      </c>
      <c r="AS94" s="7">
        <f>AV94/11*9</f>
        <v>-3493773.818181818</v>
      </c>
      <c r="AV94" s="65">
        <v>-4270168</v>
      </c>
      <c r="AW94" t="s">
        <v>372</v>
      </c>
    </row>
    <row r="95" spans="1:49" ht="15">
      <c r="A95" s="31"/>
      <c r="B95" s="131"/>
      <c r="C95" s="134"/>
      <c r="D95" s="31"/>
      <c r="E95" s="131"/>
      <c r="F95" s="14"/>
      <c r="G95" s="14"/>
      <c r="J95" s="310" t="s">
        <v>342</v>
      </c>
      <c r="K95" s="358">
        <f>-672860+8287261</f>
        <v>7614401</v>
      </c>
      <c r="L95" s="314">
        <v>5151634.909090909</v>
      </c>
      <c r="M95" s="359">
        <f>L95*11/12</f>
        <v>4722332</v>
      </c>
      <c r="N95" s="311">
        <f>K95</f>
        <v>7614401</v>
      </c>
      <c r="O95" s="312">
        <f>M97</f>
        <v>6840856.5</v>
      </c>
      <c r="P95" s="310" t="s">
        <v>343</v>
      </c>
      <c r="Q95" s="313"/>
      <c r="R95" s="348"/>
      <c r="T95" s="360" t="s">
        <v>354</v>
      </c>
      <c r="U95" s="106"/>
      <c r="V95" s="106"/>
      <c r="W95" s="340">
        <f>O95</f>
        <v>6840856.5</v>
      </c>
      <c r="AP95" s="299"/>
      <c r="AR95" s="345" t="s">
        <v>375</v>
      </c>
      <c r="AS95" s="7">
        <f>AV95/11*9</f>
        <v>-828833.7272727273</v>
      </c>
      <c r="AV95" s="65">
        <v>-1013019</v>
      </c>
      <c r="AW95" t="s">
        <v>373</v>
      </c>
    </row>
    <row r="96" spans="1:49" ht="15">
      <c r="A96" s="31"/>
      <c r="B96" s="31"/>
      <c r="C96" s="131"/>
      <c r="D96" s="132"/>
      <c r="E96" s="131"/>
      <c r="F96" s="14"/>
      <c r="G96" s="14"/>
      <c r="J96" s="310" t="s">
        <v>344</v>
      </c>
      <c r="K96" s="358">
        <v>1462368</v>
      </c>
      <c r="L96" s="315">
        <v>2311117.6363636362</v>
      </c>
      <c r="M96" s="361">
        <f>L96*11/12</f>
        <v>2118524.5</v>
      </c>
      <c r="N96" s="316">
        <f>K96</f>
        <v>1462368</v>
      </c>
      <c r="O96" s="317">
        <f>N98</f>
        <v>11289929</v>
      </c>
      <c r="P96" s="310" t="s">
        <v>331</v>
      </c>
      <c r="Q96" s="313"/>
      <c r="R96" s="348"/>
      <c r="T96" s="339" t="s">
        <v>376</v>
      </c>
      <c r="U96" s="106"/>
      <c r="V96" s="106"/>
      <c r="W96" s="340">
        <v>-4262433</v>
      </c>
      <c r="AP96" s="304"/>
      <c r="AS96" s="334">
        <f>SUM(AS94:AS95)</f>
        <v>-4322607.545454545</v>
      </c>
      <c r="AV96" s="362">
        <f>SUM(AV93:AV95)</f>
        <v>-5283187</v>
      </c>
      <c r="AW96" t="s">
        <v>374</v>
      </c>
    </row>
    <row r="97" spans="1:23" ht="15">
      <c r="A97" s="31"/>
      <c r="C97" s="31"/>
      <c r="D97" s="31"/>
      <c r="E97" s="31"/>
      <c r="J97" s="310" t="s">
        <v>345</v>
      </c>
      <c r="K97" s="358">
        <v>4238236</v>
      </c>
      <c r="L97" s="314">
        <f>SUM(L95:L96)</f>
        <v>7462752.545454545</v>
      </c>
      <c r="M97" s="318">
        <f>SUM(M95:M96)</f>
        <v>6840856.5</v>
      </c>
      <c r="N97" s="311">
        <f>SUM(N94:N96)</f>
        <v>70245835</v>
      </c>
      <c r="O97" s="319">
        <f>SUM(O94:O96)</f>
        <v>88376620.5</v>
      </c>
      <c r="P97" s="310" t="s">
        <v>326</v>
      </c>
      <c r="Q97" s="313"/>
      <c r="R97" s="348"/>
      <c r="T97" s="339" t="s">
        <v>377</v>
      </c>
      <c r="U97" s="106"/>
      <c r="V97" s="106"/>
      <c r="W97" s="340">
        <v>-1005285</v>
      </c>
    </row>
    <row r="98" spans="10:49" ht="12.75">
      <c r="J98" s="310" t="s">
        <v>346</v>
      </c>
      <c r="K98" s="358">
        <v>11289929</v>
      </c>
      <c r="L98" s="320">
        <v>11289929</v>
      </c>
      <c r="M98" s="313"/>
      <c r="N98" s="316">
        <f>K98</f>
        <v>11289929</v>
      </c>
      <c r="O98" s="321"/>
      <c r="P98" s="310"/>
      <c r="Q98" s="313"/>
      <c r="R98" s="348"/>
      <c r="T98" s="106"/>
      <c r="U98" s="106"/>
      <c r="V98" s="106"/>
      <c r="W98" s="339"/>
      <c r="AV98" s="331">
        <f>AV90+AV96</f>
        <v>1815015.288832575</v>
      </c>
      <c r="AW98" t="s">
        <v>357</v>
      </c>
    </row>
    <row r="99" spans="10:23" ht="12.75">
      <c r="J99" s="310"/>
      <c r="K99" s="363">
        <f>SUM(K94:K98)</f>
        <v>85774000</v>
      </c>
      <c r="L99" s="323">
        <f>SUM(L97:L98)</f>
        <v>18752681.545454547</v>
      </c>
      <c r="M99" s="313"/>
      <c r="N99" s="324">
        <f>SUM(N97:N98)</f>
        <v>81535764</v>
      </c>
      <c r="O99" s="321"/>
      <c r="P99" s="310"/>
      <c r="Q99" s="313"/>
      <c r="R99" s="348"/>
      <c r="T99" s="339" t="s">
        <v>355</v>
      </c>
      <c r="U99" s="106"/>
      <c r="V99" s="106"/>
      <c r="W99" s="341">
        <f>SUM(W94:W98)</f>
        <v>72789541.32397991</v>
      </c>
    </row>
    <row r="100" spans="10:23" ht="13.5" thickBot="1">
      <c r="J100" s="310"/>
      <c r="K100" s="358">
        <v>85774000</v>
      </c>
      <c r="L100" s="325"/>
      <c r="M100" s="326"/>
      <c r="N100" s="311">
        <f>K99</f>
        <v>85774000</v>
      </c>
      <c r="O100" s="312">
        <f>N100</f>
        <v>85774000</v>
      </c>
      <c r="P100" s="310" t="s">
        <v>347</v>
      </c>
      <c r="Q100" s="313"/>
      <c r="T100" s="339" t="s">
        <v>356</v>
      </c>
      <c r="U100" s="106"/>
      <c r="V100" s="106"/>
      <c r="W100" s="364">
        <f>N88</f>
        <v>71216402.82397993</v>
      </c>
    </row>
    <row r="101" spans="10:23" ht="13.5" thickBot="1">
      <c r="J101" s="310"/>
      <c r="K101" s="358">
        <f>K99-K100</f>
        <v>0</v>
      </c>
      <c r="L101" s="36"/>
      <c r="M101" s="36"/>
      <c r="N101" s="327">
        <f>N99-N100</f>
        <v>-4238236</v>
      </c>
      <c r="O101" s="328">
        <f>O97-O100</f>
        <v>2602620.5</v>
      </c>
      <c r="P101" s="310" t="s">
        <v>348</v>
      </c>
      <c r="Q101" s="313"/>
      <c r="T101" s="343" t="s">
        <v>357</v>
      </c>
      <c r="U101" s="106"/>
      <c r="V101" s="106"/>
      <c r="W101" s="344">
        <f>W99-W100</f>
        <v>1573138.499999985</v>
      </c>
    </row>
    <row r="102" spans="10:23" ht="13.5" thickTop="1">
      <c r="J102" s="310"/>
      <c r="K102" s="311">
        <f>K99</f>
        <v>85774000</v>
      </c>
      <c r="L102" s="36"/>
      <c r="M102" s="36"/>
      <c r="N102" s="36"/>
      <c r="O102" s="313"/>
      <c r="P102" s="310"/>
      <c r="Q102" s="313"/>
      <c r="T102" s="343" t="s">
        <v>358</v>
      </c>
      <c r="U102" s="106"/>
      <c r="V102" s="106"/>
      <c r="W102" s="335">
        <f>W101/W99</f>
        <v>0.02161215019886006</v>
      </c>
    </row>
    <row r="103" spans="10:23" ht="12.75">
      <c r="J103" s="310"/>
      <c r="K103" s="311">
        <f>-K97</f>
        <v>-4238236</v>
      </c>
      <c r="L103" s="36"/>
      <c r="M103" s="36"/>
      <c r="N103" s="36"/>
      <c r="O103" s="318"/>
      <c r="P103" s="310"/>
      <c r="Q103" s="313"/>
      <c r="T103" s="106"/>
      <c r="U103" s="106"/>
      <c r="V103" s="106"/>
      <c r="W103" s="106"/>
    </row>
    <row r="104" spans="10:30" ht="13.5" thickBot="1">
      <c r="J104" s="310"/>
      <c r="K104" s="311">
        <f>-K98</f>
        <v>-11289929</v>
      </c>
      <c r="L104" s="36"/>
      <c r="M104" s="36"/>
      <c r="N104" s="36"/>
      <c r="O104" s="313"/>
      <c r="P104" s="310"/>
      <c r="Q104" s="313"/>
      <c r="AD104" s="304"/>
    </row>
    <row r="105" spans="10:17" ht="13.5" thickBot="1">
      <c r="J105" s="325"/>
      <c r="K105" s="329">
        <f>SUM(K102:K104)</f>
        <v>70245835</v>
      </c>
      <c r="L105" s="117"/>
      <c r="M105" s="117"/>
      <c r="N105" s="117"/>
      <c r="O105" s="326"/>
      <c r="P105" s="325"/>
      <c r="Q105" s="326"/>
    </row>
    <row r="106" ht="12.75">
      <c r="AD106" s="304"/>
    </row>
  </sheetData>
  <sheetProtection/>
  <mergeCells count="3">
    <mergeCell ref="Y7:AJ7"/>
    <mergeCell ref="AK7:AV7"/>
    <mergeCell ref="AK84:AV84"/>
  </mergeCells>
  <printOptions/>
  <pageMargins left="0.59" right="0.42" top="0.46" bottom="0.6" header="0.34" footer="0.35"/>
  <pageSetup fitToHeight="6" fitToWidth="1" horizontalDpi="600" verticalDpi="600" orientation="landscape" scale="20" r:id="rId2"/>
  <headerFooter alignWithMargins="0">
    <oddHeader>&amp;C&amp;"Arial,Bold"&amp;12
</oddHead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60" zoomScalePageLayoutView="0" workbookViewId="0" topLeftCell="A1">
      <selection activeCell="D1" sqref="C1:D1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7" width="13.57421875" style="0" bestFit="1" customWidth="1"/>
    <col min="8" max="8" width="6.28125" style="0" bestFit="1" customWidth="1"/>
    <col min="9" max="9" width="14.00390625" style="0" bestFit="1" customWidth="1"/>
    <col min="10" max="10" width="19.421875" style="0" customWidth="1"/>
    <col min="11" max="11" width="16.7109375" style="0" bestFit="1" customWidth="1"/>
    <col min="12" max="12" width="6.28125" style="0" bestFit="1" customWidth="1"/>
    <col min="13" max="13" width="16.421875" style="0" customWidth="1"/>
    <col min="14" max="14" width="11.421875" style="0" bestFit="1" customWidth="1"/>
    <col min="15" max="15" width="10.421875" style="0" bestFit="1" customWidth="1"/>
  </cols>
  <sheetData>
    <row r="1" spans="1:4" ht="15.75">
      <c r="A1" s="27"/>
      <c r="B1" s="31"/>
      <c r="C1" s="31"/>
      <c r="D1" s="135" t="s">
        <v>410</v>
      </c>
    </row>
    <row r="2" spans="1:4" ht="15.75">
      <c r="A2" s="31"/>
      <c r="B2" s="31"/>
      <c r="C2" s="31"/>
      <c r="D2" s="135" t="s">
        <v>395</v>
      </c>
    </row>
    <row r="3" spans="1:5" ht="15.75">
      <c r="A3" s="110"/>
      <c r="D3" s="200" t="s">
        <v>198</v>
      </c>
      <c r="E3" s="110"/>
    </row>
    <row r="4" spans="1:5" ht="15.75">
      <c r="A4" s="110"/>
      <c r="D4" s="31"/>
      <c r="E4" s="110"/>
    </row>
    <row r="5" spans="1:5" ht="15.75">
      <c r="A5" s="125"/>
      <c r="D5" s="31"/>
      <c r="E5" s="110"/>
    </row>
    <row r="6" spans="1:5" ht="15.75">
      <c r="A6" s="97"/>
      <c r="B6" s="31"/>
      <c r="C6" s="31"/>
      <c r="D6" s="31"/>
      <c r="E6" s="31"/>
    </row>
    <row r="7" spans="1:15" ht="15.75">
      <c r="A7" s="97"/>
      <c r="B7" s="31"/>
      <c r="C7" s="31"/>
      <c r="D7" s="31"/>
      <c r="F7" s="332" t="s">
        <v>332</v>
      </c>
      <c r="G7" s="332" t="s">
        <v>319</v>
      </c>
      <c r="H7" s="32" t="s">
        <v>73</v>
      </c>
      <c r="I7" s="332" t="s">
        <v>324</v>
      </c>
      <c r="J7" s="332" t="s">
        <v>394</v>
      </c>
      <c r="K7" s="332" t="s">
        <v>326</v>
      </c>
      <c r="L7" s="32" t="s">
        <v>73</v>
      </c>
      <c r="N7" s="332" t="s">
        <v>397</v>
      </c>
      <c r="O7" s="332" t="s">
        <v>398</v>
      </c>
    </row>
    <row r="8" spans="1:5" ht="15.75">
      <c r="A8" s="61" t="s">
        <v>6</v>
      </c>
      <c r="B8" s="129"/>
      <c r="C8" s="130"/>
      <c r="D8" s="27"/>
      <c r="E8" s="131"/>
    </row>
    <row r="9" spans="1:5" ht="15">
      <c r="A9" s="31"/>
      <c r="B9" s="131"/>
      <c r="C9" s="131"/>
      <c r="D9" s="132"/>
      <c r="E9" s="131"/>
    </row>
    <row r="10" spans="1:12" ht="15">
      <c r="A10" s="31"/>
      <c r="B10" s="133"/>
      <c r="C10" s="132" t="s">
        <v>105</v>
      </c>
      <c r="E10" s="134" t="s">
        <v>107</v>
      </c>
      <c r="F10" s="5">
        <v>11.0646189955764</v>
      </c>
      <c r="G10" s="5">
        <v>11.0646189955764</v>
      </c>
      <c r="H10" s="377">
        <v>0</v>
      </c>
      <c r="I10" s="374">
        <v>146914</v>
      </c>
      <c r="J10" s="281">
        <v>19506569.221393332</v>
      </c>
      <c r="K10" s="281">
        <v>19506569.221393332</v>
      </c>
      <c r="L10" s="377">
        <v>0</v>
      </c>
    </row>
    <row r="11" spans="1:15" ht="15">
      <c r="A11" s="31"/>
      <c r="B11" s="131"/>
      <c r="C11" s="132" t="s">
        <v>106</v>
      </c>
      <c r="E11" s="134" t="s">
        <v>108</v>
      </c>
      <c r="F11" s="333">
        <v>0.007670396362606758</v>
      </c>
      <c r="G11" s="333">
        <v>0.007996639046510485</v>
      </c>
      <c r="H11" s="377">
        <v>0.04253270215528393</v>
      </c>
      <c r="I11" s="374">
        <v>1584798809</v>
      </c>
      <c r="J11" s="281">
        <v>12156035.020017123</v>
      </c>
      <c r="K11" s="281">
        <v>12673064.036912711</v>
      </c>
      <c r="L11" s="377">
        <v>0.04253270215528393</v>
      </c>
      <c r="M11" s="304">
        <v>517029.0168955885</v>
      </c>
      <c r="N11" s="5">
        <v>3.5192630851762834</v>
      </c>
      <c r="O11" s="7">
        <v>0.5865438475293806</v>
      </c>
    </row>
    <row r="12" spans="1:11" ht="15">
      <c r="A12" s="31"/>
      <c r="B12" s="133"/>
      <c r="C12" s="132"/>
      <c r="E12" s="134"/>
      <c r="F12" s="333"/>
      <c r="G12" s="333"/>
      <c r="H12" s="333"/>
      <c r="I12" s="374"/>
      <c r="J12" s="281"/>
      <c r="K12" s="281"/>
    </row>
    <row r="13" spans="1:11" ht="15">
      <c r="A13" s="31"/>
      <c r="B13" s="131"/>
      <c r="C13" s="131"/>
      <c r="D13" s="131"/>
      <c r="E13" s="131"/>
      <c r="F13" s="333"/>
      <c r="G13" s="333"/>
      <c r="H13" s="333"/>
      <c r="I13" s="374"/>
      <c r="J13" s="281"/>
      <c r="K13" s="281"/>
    </row>
    <row r="14" spans="1:11" ht="18">
      <c r="A14" s="98" t="s">
        <v>314</v>
      </c>
      <c r="B14" s="129"/>
      <c r="C14" s="130"/>
      <c r="D14" s="131"/>
      <c r="E14" s="131"/>
      <c r="F14" s="333"/>
      <c r="G14" s="333"/>
      <c r="H14" s="333"/>
      <c r="I14" s="374"/>
      <c r="J14" s="281"/>
      <c r="K14" s="281"/>
    </row>
    <row r="15" spans="1:11" ht="15">
      <c r="A15" s="31"/>
      <c r="B15" s="131"/>
      <c r="C15" s="131"/>
      <c r="D15" s="131"/>
      <c r="E15" s="131"/>
      <c r="F15" s="333"/>
      <c r="G15" s="333"/>
      <c r="H15" s="333"/>
      <c r="I15" s="374"/>
      <c r="J15" s="281"/>
      <c r="K15" s="281"/>
    </row>
    <row r="16" spans="1:12" ht="15">
      <c r="A16" s="31"/>
      <c r="B16" s="133"/>
      <c r="C16" s="132" t="s">
        <v>105</v>
      </c>
      <c r="E16" s="134" t="s">
        <v>107</v>
      </c>
      <c r="F16" s="5">
        <v>14.092449757692146</v>
      </c>
      <c r="G16" s="5">
        <v>14.092449757692146</v>
      </c>
      <c r="H16" s="377">
        <v>0</v>
      </c>
      <c r="I16" s="374">
        <v>2274</v>
      </c>
      <c r="J16" s="281">
        <v>384554.76898790326</v>
      </c>
      <c r="K16" s="281">
        <v>384554.76898790326</v>
      </c>
      <c r="L16" s="377">
        <v>0</v>
      </c>
    </row>
    <row r="17" spans="1:15" ht="15">
      <c r="A17" s="31"/>
      <c r="B17" s="131"/>
      <c r="C17" s="132" t="s">
        <v>106</v>
      </c>
      <c r="E17" s="134" t="s">
        <v>108</v>
      </c>
      <c r="F17" s="333">
        <v>0.01776856884825796</v>
      </c>
      <c r="G17" s="333">
        <v>0.016742206001919828</v>
      </c>
      <c r="H17" s="377">
        <v>-0.05776283138519378</v>
      </c>
      <c r="I17" s="374">
        <v>19425622</v>
      </c>
      <c r="J17" s="281">
        <v>345165.50192723447</v>
      </c>
      <c r="K17" s="281">
        <v>325227.7652394259</v>
      </c>
      <c r="L17" s="377">
        <v>-0.05776283138519367</v>
      </c>
      <c r="M17" s="304">
        <v>-19937.73668780859</v>
      </c>
      <c r="N17" s="5">
        <v>-8.767694233864814</v>
      </c>
      <c r="O17" s="7">
        <v>-1.4612823723108024</v>
      </c>
    </row>
    <row r="18" spans="1:11" ht="15">
      <c r="A18" s="31"/>
      <c r="B18" s="133"/>
      <c r="C18" s="131"/>
      <c r="D18" s="131"/>
      <c r="E18" s="131"/>
      <c r="F18" s="333"/>
      <c r="G18" s="333"/>
      <c r="H18" s="333"/>
      <c r="I18" s="374"/>
      <c r="J18" s="281"/>
      <c r="K18" s="281"/>
    </row>
    <row r="19" spans="1:11" ht="15">
      <c r="A19" s="31"/>
      <c r="B19" s="131"/>
      <c r="C19" s="131"/>
      <c r="D19" s="132"/>
      <c r="E19" s="131"/>
      <c r="F19" s="333"/>
      <c r="G19" s="333"/>
      <c r="H19" s="333"/>
      <c r="I19" s="374"/>
      <c r="J19" s="281"/>
      <c r="K19" s="281"/>
    </row>
    <row r="20" spans="1:11" ht="15.75">
      <c r="A20" s="61" t="s">
        <v>9</v>
      </c>
      <c r="B20" s="129"/>
      <c r="C20" s="130"/>
      <c r="D20" s="132"/>
      <c r="E20" s="131"/>
      <c r="F20" s="333"/>
      <c r="G20" s="333"/>
      <c r="H20" s="333"/>
      <c r="I20" s="374"/>
      <c r="J20" s="281"/>
      <c r="K20" s="281"/>
    </row>
    <row r="21" spans="1:11" ht="15">
      <c r="A21" s="31"/>
      <c r="B21" s="131"/>
      <c r="C21" s="131"/>
      <c r="D21" s="132"/>
      <c r="E21" s="131"/>
      <c r="F21" s="333"/>
      <c r="G21" s="333"/>
      <c r="H21" s="333"/>
      <c r="I21" s="374"/>
      <c r="J21" s="281"/>
      <c r="K21" s="281"/>
    </row>
    <row r="22" spans="1:12" ht="15">
      <c r="A22" s="31"/>
      <c r="B22" s="133"/>
      <c r="C22" s="132" t="s">
        <v>105</v>
      </c>
      <c r="E22" s="134" t="s">
        <v>107</v>
      </c>
      <c r="F22" s="5">
        <v>27.9643017135535</v>
      </c>
      <c r="G22" s="5">
        <v>27.9643017135535</v>
      </c>
      <c r="H22" s="377">
        <v>0</v>
      </c>
      <c r="I22" s="374">
        <v>15240</v>
      </c>
      <c r="J22" s="281">
        <v>5114111.497374664</v>
      </c>
      <c r="K22" s="281">
        <v>5114111.497374664</v>
      </c>
      <c r="L22" s="377">
        <v>0</v>
      </c>
    </row>
    <row r="23" spans="1:15" ht="15">
      <c r="A23" s="31"/>
      <c r="B23" s="131"/>
      <c r="C23" s="132" t="s">
        <v>106</v>
      </c>
      <c r="E23" s="134" t="s">
        <v>108</v>
      </c>
      <c r="F23" s="333">
        <v>0.011838298264828906</v>
      </c>
      <c r="G23" s="333">
        <v>0.01169763967158085</v>
      </c>
      <c r="H23" s="377">
        <v>-0.011881656476416702</v>
      </c>
      <c r="I23" s="374">
        <v>740544083</v>
      </c>
      <c r="J23" s="281">
        <v>8766781.732808214</v>
      </c>
      <c r="K23" s="281">
        <v>8662617.843855262</v>
      </c>
      <c r="L23" s="377">
        <v>-0.011881656476416702</v>
      </c>
      <c r="M23" s="304">
        <v>-104163.88895295188</v>
      </c>
      <c r="N23" s="5">
        <v>-6.834900849931226</v>
      </c>
      <c r="O23" s="7">
        <v>-0.5695750708276022</v>
      </c>
    </row>
    <row r="24" spans="1:11" ht="15">
      <c r="A24" s="31"/>
      <c r="B24" s="133"/>
      <c r="C24" s="132"/>
      <c r="E24" s="134"/>
      <c r="F24" s="333"/>
      <c r="G24" s="333"/>
      <c r="H24" s="333"/>
      <c r="I24" s="374"/>
      <c r="J24" s="281"/>
      <c r="K24" s="281"/>
    </row>
    <row r="25" spans="1:11" ht="15">
      <c r="A25" s="31"/>
      <c r="B25" s="131"/>
      <c r="C25" s="131"/>
      <c r="D25" s="132"/>
      <c r="E25" s="131"/>
      <c r="F25" s="333"/>
      <c r="G25" s="333"/>
      <c r="H25" s="333"/>
      <c r="I25" s="374"/>
      <c r="J25" s="281"/>
      <c r="K25" s="281"/>
    </row>
    <row r="26" spans="1:11" ht="15.75">
      <c r="A26" s="61" t="s">
        <v>315</v>
      </c>
      <c r="B26" s="129"/>
      <c r="C26" s="130"/>
      <c r="D26" s="132"/>
      <c r="E26" s="131"/>
      <c r="F26" s="333"/>
      <c r="G26" s="333"/>
      <c r="H26" s="333"/>
      <c r="I26" s="374"/>
      <c r="J26" s="281"/>
      <c r="K26" s="281"/>
    </row>
    <row r="27" spans="1:11" ht="15">
      <c r="A27" s="31"/>
      <c r="B27" s="131"/>
      <c r="C27" s="131"/>
      <c r="D27" s="132"/>
      <c r="E27" s="131"/>
      <c r="F27" s="333"/>
      <c r="G27" s="333"/>
      <c r="H27" s="333"/>
      <c r="I27" s="374"/>
      <c r="J27" s="281"/>
      <c r="K27" s="281"/>
    </row>
    <row r="28" spans="1:12" ht="15">
      <c r="A28" s="31"/>
      <c r="B28" s="133"/>
      <c r="C28" s="132" t="s">
        <v>105</v>
      </c>
      <c r="E28" s="134" t="s">
        <v>107</v>
      </c>
      <c r="F28" s="5">
        <v>72.2016205147233</v>
      </c>
      <c r="G28" s="5">
        <v>72.2016205147233</v>
      </c>
      <c r="H28" s="377">
        <v>0</v>
      </c>
      <c r="I28" s="374">
        <v>3832</v>
      </c>
      <c r="J28" s="281">
        <v>3320119.3177490365</v>
      </c>
      <c r="K28" s="281">
        <v>3320119.3177490365</v>
      </c>
      <c r="L28" s="377">
        <v>0</v>
      </c>
    </row>
    <row r="29" spans="1:15" ht="15">
      <c r="A29" s="31"/>
      <c r="B29" s="131"/>
      <c r="C29" s="132" t="s">
        <v>106</v>
      </c>
      <c r="E29" s="134" t="s">
        <v>109</v>
      </c>
      <c r="F29" s="333">
        <v>3.6762148460814776</v>
      </c>
      <c r="G29" s="333">
        <v>3.7674617953533565</v>
      </c>
      <c r="H29" s="377">
        <v>0.02482089678984356</v>
      </c>
      <c r="I29" s="374">
        <v>6863255</v>
      </c>
      <c r="J29" s="281">
        <v>25230799.92344293</v>
      </c>
      <c r="K29" s="281">
        <v>25857051.0042679</v>
      </c>
      <c r="L29" s="377">
        <v>0.02482089678984356</v>
      </c>
      <c r="M29" s="304">
        <v>626251.0808249712</v>
      </c>
      <c r="N29" s="5">
        <v>163.42669123824928</v>
      </c>
      <c r="O29" s="7">
        <v>13.618890936520772</v>
      </c>
    </row>
    <row r="30" spans="1:11" ht="15">
      <c r="A30" s="31"/>
      <c r="B30" s="133"/>
      <c r="C30" s="132"/>
      <c r="E30" s="134"/>
      <c r="F30" s="333"/>
      <c r="G30" s="333"/>
      <c r="H30" s="333"/>
      <c r="I30" s="374"/>
      <c r="J30" s="281"/>
      <c r="K30" s="281"/>
    </row>
    <row r="31" spans="1:11" ht="15">
      <c r="A31" s="31"/>
      <c r="B31" s="131"/>
      <c r="C31" s="131"/>
      <c r="D31" s="132"/>
      <c r="E31" s="131"/>
      <c r="F31" s="333"/>
      <c r="G31" s="333"/>
      <c r="H31" s="333"/>
      <c r="I31" s="374"/>
      <c r="J31" s="281"/>
      <c r="K31" s="281"/>
    </row>
    <row r="32" spans="1:11" ht="15.75">
      <c r="A32" s="61" t="s">
        <v>316</v>
      </c>
      <c r="B32" s="131"/>
      <c r="C32" s="131"/>
      <c r="D32" s="132"/>
      <c r="E32" s="131"/>
      <c r="F32" s="333"/>
      <c r="G32" s="333"/>
      <c r="H32" s="333"/>
      <c r="I32" s="374"/>
      <c r="J32" s="281"/>
      <c r="K32" s="281"/>
    </row>
    <row r="33" spans="2:11" ht="15">
      <c r="B33" s="129"/>
      <c r="C33" s="130"/>
      <c r="D33" s="132"/>
      <c r="E33" s="131"/>
      <c r="F33" s="333"/>
      <c r="G33" s="333"/>
      <c r="H33" s="333"/>
      <c r="I33" s="374"/>
      <c r="J33" s="281"/>
      <c r="K33" s="281"/>
    </row>
    <row r="34" spans="1:12" ht="15.75">
      <c r="A34" s="27"/>
      <c r="B34" s="131"/>
      <c r="C34" s="132" t="s">
        <v>105</v>
      </c>
      <c r="E34" s="134" t="s">
        <v>107</v>
      </c>
      <c r="F34" s="5">
        <v>1229.2075908193208</v>
      </c>
      <c r="G34" s="5">
        <v>1229.2075908193208</v>
      </c>
      <c r="H34" s="377">
        <v>0</v>
      </c>
      <c r="I34" s="374">
        <v>374</v>
      </c>
      <c r="J34" s="281">
        <v>5516683.667597111</v>
      </c>
      <c r="K34" s="281">
        <v>5516683.667597111</v>
      </c>
      <c r="L34" s="377">
        <v>0</v>
      </c>
    </row>
    <row r="35" spans="1:15" ht="15">
      <c r="A35" s="31"/>
      <c r="B35" s="133"/>
      <c r="C35" s="132" t="s">
        <v>106</v>
      </c>
      <c r="E35" s="134" t="s">
        <v>109</v>
      </c>
      <c r="F35" s="333">
        <v>1.2643472354658083</v>
      </c>
      <c r="G35" s="333">
        <v>1.4124902741974634</v>
      </c>
      <c r="H35" s="377">
        <v>0.1171695833044446</v>
      </c>
      <c r="I35" s="374">
        <v>4878753</v>
      </c>
      <c r="J35" s="281">
        <v>6168437.868070519</v>
      </c>
      <c r="K35" s="281">
        <v>6891191.162711698</v>
      </c>
      <c r="L35" s="377">
        <v>0.1171695833044446</v>
      </c>
      <c r="M35" s="304">
        <v>722753.294641179</v>
      </c>
      <c r="N35" s="5">
        <v>1932.4954402170563</v>
      </c>
      <c r="O35" s="7">
        <v>161.04128668475468</v>
      </c>
    </row>
    <row r="36" spans="1:11" ht="15">
      <c r="A36" s="31"/>
      <c r="B36" s="133"/>
      <c r="C36" s="132"/>
      <c r="E36" s="134"/>
      <c r="F36" s="333"/>
      <c r="G36" s="333"/>
      <c r="H36" s="333"/>
      <c r="I36" s="374"/>
      <c r="J36" s="281"/>
      <c r="K36" s="281"/>
    </row>
    <row r="37" spans="1:11" ht="15.75">
      <c r="A37" s="61" t="s">
        <v>7</v>
      </c>
      <c r="B37" s="131"/>
      <c r="C37" s="131"/>
      <c r="D37" s="132"/>
      <c r="E37" s="131"/>
      <c r="F37" s="333"/>
      <c r="G37" s="333"/>
      <c r="H37" s="333"/>
      <c r="I37" s="374"/>
      <c r="J37" s="281"/>
      <c r="K37" s="281"/>
    </row>
    <row r="38" spans="1:11" ht="15">
      <c r="A38" s="31"/>
      <c r="B38" s="131"/>
      <c r="C38" s="131"/>
      <c r="D38" s="132"/>
      <c r="E38" s="131"/>
      <c r="F38" s="333"/>
      <c r="G38" s="333"/>
      <c r="H38" s="333"/>
      <c r="I38" s="374"/>
      <c r="J38" s="281"/>
      <c r="K38" s="281"/>
    </row>
    <row r="39" spans="2:12" ht="15">
      <c r="B39" s="131"/>
      <c r="C39" s="132" t="s">
        <v>105</v>
      </c>
      <c r="E39" s="134" t="s">
        <v>107</v>
      </c>
      <c r="F39" s="5">
        <v>13019.519498138812</v>
      </c>
      <c r="G39" s="5">
        <v>13019.519498138812</v>
      </c>
      <c r="H39" s="377">
        <v>0</v>
      </c>
      <c r="I39" s="374">
        <v>10</v>
      </c>
      <c r="J39" s="281">
        <v>1562342.3397766575</v>
      </c>
      <c r="K39" s="281">
        <v>1562342.3397766575</v>
      </c>
      <c r="L39" s="377">
        <v>0</v>
      </c>
    </row>
    <row r="40" spans="1:15" ht="15">
      <c r="A40" s="31"/>
      <c r="B40" s="131"/>
      <c r="C40" s="132" t="s">
        <v>106</v>
      </c>
      <c r="E40" s="134" t="s">
        <v>109</v>
      </c>
      <c r="F40" s="333">
        <v>2.2534814377256924</v>
      </c>
      <c r="G40" s="333">
        <v>2.4845050233897847</v>
      </c>
      <c r="H40" s="377">
        <v>0.10251852169559061</v>
      </c>
      <c r="I40" s="374">
        <v>1691529</v>
      </c>
      <c r="J40" s="281">
        <v>3811829.202874703</v>
      </c>
      <c r="K40" s="281">
        <v>4202612.2977094995</v>
      </c>
      <c r="L40" s="377">
        <v>0.10251852169559084</v>
      </c>
      <c r="M40" s="304">
        <v>390783.0948347966</v>
      </c>
      <c r="N40" s="5">
        <v>39078.309483479665</v>
      </c>
      <c r="O40" s="7">
        <v>3256.525790289972</v>
      </c>
    </row>
    <row r="41" spans="1:11" ht="15">
      <c r="A41" s="31"/>
      <c r="B41" s="133"/>
      <c r="C41" s="132"/>
      <c r="E41" s="134"/>
      <c r="F41" s="333"/>
      <c r="G41" s="333"/>
      <c r="H41" s="333"/>
      <c r="I41" s="374"/>
      <c r="J41" s="281"/>
      <c r="K41" s="281"/>
    </row>
    <row r="42" spans="1:11" ht="15.75">
      <c r="A42" s="61" t="s">
        <v>112</v>
      </c>
      <c r="B42" s="133"/>
      <c r="C42" s="131"/>
      <c r="D42" s="132"/>
      <c r="E42" s="131"/>
      <c r="F42" s="333"/>
      <c r="G42" s="333"/>
      <c r="H42" s="333"/>
      <c r="I42" s="374"/>
      <c r="J42" s="281"/>
      <c r="K42" s="281"/>
    </row>
    <row r="43" spans="1:11" ht="15">
      <c r="A43" s="31"/>
      <c r="B43" s="131"/>
      <c r="C43" s="131"/>
      <c r="D43" s="132"/>
      <c r="E43" s="131"/>
      <c r="F43" s="333"/>
      <c r="G43" s="333"/>
      <c r="H43" s="333"/>
      <c r="I43" s="374"/>
      <c r="J43" s="281"/>
      <c r="K43" s="281"/>
    </row>
    <row r="44" spans="1:12" ht="15">
      <c r="A44" s="31"/>
      <c r="B44" s="133"/>
      <c r="C44" s="132" t="s">
        <v>105</v>
      </c>
      <c r="E44" s="134" t="s">
        <v>107</v>
      </c>
      <c r="F44" s="333">
        <v>0.37407884431092986</v>
      </c>
      <c r="G44" s="333">
        <v>0.37407884431092986</v>
      </c>
      <c r="H44" s="377">
        <v>0</v>
      </c>
      <c r="I44" s="374">
        <v>45405</v>
      </c>
      <c r="J44" s="281">
        <v>203820.59911125328</v>
      </c>
      <c r="K44" s="281">
        <v>203820.59911125328</v>
      </c>
      <c r="L44" s="377">
        <v>0</v>
      </c>
    </row>
    <row r="45" spans="1:15" ht="15">
      <c r="A45" s="31"/>
      <c r="B45" s="131"/>
      <c r="C45" s="132" t="s">
        <v>106</v>
      </c>
      <c r="E45" s="134" t="s">
        <v>109</v>
      </c>
      <c r="F45" s="333">
        <v>1.9906266233261654</v>
      </c>
      <c r="G45" s="333">
        <v>2.2508714565593873</v>
      </c>
      <c r="H45" s="377">
        <v>0.13073513143232018</v>
      </c>
      <c r="I45" s="374">
        <v>109512</v>
      </c>
      <c r="J45" s="281">
        <v>217997.502773695</v>
      </c>
      <c r="K45" s="281">
        <v>246497.4349507316</v>
      </c>
      <c r="L45" s="377">
        <v>0.13073513143232018</v>
      </c>
      <c r="M45" s="304">
        <v>28499.932177036593</v>
      </c>
      <c r="N45" s="5">
        <v>0.6276826820182049</v>
      </c>
      <c r="O45" s="7">
        <v>0.05230689016818374</v>
      </c>
    </row>
    <row r="46" spans="1:11" ht="15">
      <c r="A46" s="31"/>
      <c r="B46" s="131"/>
      <c r="C46" s="132"/>
      <c r="E46" s="134"/>
      <c r="F46" s="333"/>
      <c r="G46" s="333"/>
      <c r="H46" s="333"/>
      <c r="I46" s="374"/>
      <c r="J46" s="281"/>
      <c r="K46" s="281"/>
    </row>
    <row r="47" spans="1:12" ht="15.75">
      <c r="A47" s="61" t="s">
        <v>396</v>
      </c>
      <c r="B47" s="131"/>
      <c r="C47" s="131"/>
      <c r="D47" s="132"/>
      <c r="E47" t="s">
        <v>349</v>
      </c>
      <c r="F47" s="5">
        <v>14374.424158783988</v>
      </c>
      <c r="G47" s="5">
        <v>14374.424158783988</v>
      </c>
      <c r="H47" s="377">
        <v>0</v>
      </c>
      <c r="I47" s="374">
        <v>214049</v>
      </c>
      <c r="J47" s="281">
        <v>35608201.41198996</v>
      </c>
      <c r="K47" s="281">
        <v>35608201.41198996</v>
      </c>
      <c r="L47" s="377">
        <v>0</v>
      </c>
    </row>
    <row r="48" spans="1:15" ht="18">
      <c r="A48" s="98"/>
      <c r="B48" s="131"/>
      <c r="C48" s="131"/>
      <c r="D48" s="132"/>
      <c r="E48" t="s">
        <v>393</v>
      </c>
      <c r="F48" s="333">
        <v>9.221947406074836</v>
      </c>
      <c r="G48" s="333">
        <v>9.951765034220005</v>
      </c>
      <c r="H48" s="377">
        <v>0.07913920954097087</v>
      </c>
      <c r="I48" s="374">
        <v>2358311563</v>
      </c>
      <c r="J48" s="281">
        <v>56697046.75191443</v>
      </c>
      <c r="K48" s="281">
        <v>58858261.545647226</v>
      </c>
      <c r="L48" s="377">
        <v>0.03811864845781976</v>
      </c>
      <c r="M48" s="304">
        <v>2161214.7937327996</v>
      </c>
      <c r="N48" s="5">
        <v>10.09682266085242</v>
      </c>
      <c r="O48" s="7">
        <v>0.8414018884043682</v>
      </c>
    </row>
    <row r="49" spans="2:13" ht="15">
      <c r="B49" s="133"/>
      <c r="C49" s="131"/>
      <c r="D49" s="132"/>
      <c r="E49" t="s">
        <v>351</v>
      </c>
      <c r="F49" s="333"/>
      <c r="G49" s="333"/>
      <c r="H49" s="333"/>
      <c r="I49" s="374">
        <v>2358525612</v>
      </c>
      <c r="J49" s="322">
        <v>92305248.16390438</v>
      </c>
      <c r="K49" s="322">
        <v>94466462.95763719</v>
      </c>
      <c r="L49" s="377">
        <v>0.02341378022076479</v>
      </c>
      <c r="M49" s="337">
        <v>2161214.793732807</v>
      </c>
    </row>
    <row r="50" spans="2:5" ht="15">
      <c r="B50" s="131"/>
      <c r="C50" s="131"/>
      <c r="D50" s="132"/>
      <c r="E50" s="131"/>
    </row>
    <row r="51" spans="1:5" ht="15">
      <c r="A51" s="31"/>
      <c r="B51" s="133"/>
      <c r="C51" s="131"/>
      <c r="D51" s="132"/>
      <c r="E51" s="131"/>
    </row>
    <row r="52" spans="1:5" ht="15">
      <c r="A52" s="31"/>
      <c r="B52" s="131"/>
      <c r="C52" s="131"/>
      <c r="D52" s="132"/>
      <c r="E52" s="131"/>
    </row>
    <row r="53" spans="1:5" ht="15">
      <c r="A53" s="31"/>
      <c r="B53" s="134"/>
      <c r="C53" s="131"/>
      <c r="D53" s="132"/>
      <c r="E53" s="131"/>
    </row>
    <row r="54" spans="1:5" ht="15">
      <c r="A54" s="31"/>
      <c r="B54" s="134"/>
      <c r="C54" s="134"/>
      <c r="D54" s="132"/>
      <c r="E54" s="131"/>
    </row>
    <row r="55" spans="1:5" ht="15">
      <c r="A55" s="31"/>
      <c r="B55" s="134"/>
      <c r="C55" s="134"/>
      <c r="D55" s="132"/>
      <c r="E55" s="131"/>
    </row>
    <row r="56" spans="1:5" ht="15">
      <c r="A56" s="31"/>
      <c r="B56" s="131"/>
      <c r="C56" s="134"/>
      <c r="D56" s="31"/>
      <c r="E56" s="131"/>
    </row>
    <row r="57" spans="1:5" ht="15">
      <c r="A57" s="31"/>
      <c r="B57" s="31"/>
      <c r="C57" s="131"/>
      <c r="D57" s="132"/>
      <c r="E57" s="131"/>
    </row>
    <row r="58" spans="1:5" ht="15">
      <c r="A58" s="31"/>
      <c r="C58" s="31"/>
      <c r="D58" s="31"/>
      <c r="E58" s="31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landscape" scale="60" r:id="rId1"/>
  <headerFooter alignWithMargins="0">
    <oddFooter>&amp;L&amp;8Model A - &amp;A&amp;R&amp;P of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16.57421875" style="380" bestFit="1" customWidth="1"/>
    <col min="7" max="7" width="15.57421875" style="382" bestFit="1" customWidth="1"/>
    <col min="8" max="8" width="18.28125" style="380" bestFit="1" customWidth="1"/>
    <col min="9" max="9" width="6.28125" style="0" bestFit="1" customWidth="1"/>
  </cols>
  <sheetData>
    <row r="1" spans="1:4" ht="15.75">
      <c r="A1" s="27"/>
      <c r="B1" s="31"/>
      <c r="C1" s="31"/>
      <c r="D1" s="135" t="s">
        <v>410</v>
      </c>
    </row>
    <row r="2" spans="1:4" ht="15.75">
      <c r="A2" s="31"/>
      <c r="B2" s="31"/>
      <c r="C2" s="31"/>
      <c r="D2" s="135" t="s">
        <v>409</v>
      </c>
    </row>
    <row r="3" spans="1:5" ht="15.75">
      <c r="A3" s="110"/>
      <c r="D3" s="200" t="s">
        <v>198</v>
      </c>
      <c r="E3" s="110"/>
    </row>
    <row r="4" spans="1:5" ht="15.75">
      <c r="A4" s="110"/>
      <c r="D4" s="31"/>
      <c r="E4" s="110"/>
    </row>
    <row r="5" spans="1:5" ht="15.75">
      <c r="A5" s="125"/>
      <c r="D5" s="31"/>
      <c r="E5" s="110"/>
    </row>
    <row r="6" spans="1:5" ht="15.75">
      <c r="A6" s="97"/>
      <c r="B6" s="31"/>
      <c r="C6" s="31"/>
      <c r="D6" s="31"/>
      <c r="E6" s="31"/>
    </row>
    <row r="7" spans="1:9" ht="15.75">
      <c r="A7" s="97"/>
      <c r="B7" s="31"/>
      <c r="C7" s="31"/>
      <c r="D7" s="31"/>
      <c r="F7" s="384" t="s">
        <v>407</v>
      </c>
      <c r="G7" s="385" t="s">
        <v>319</v>
      </c>
      <c r="H7" s="384" t="s">
        <v>406</v>
      </c>
      <c r="I7" s="32" t="s">
        <v>73</v>
      </c>
    </row>
    <row r="8" spans="1:5" ht="15.75">
      <c r="A8" s="61" t="s">
        <v>6</v>
      </c>
      <c r="B8" s="129"/>
      <c r="C8" s="130"/>
      <c r="D8" s="27"/>
      <c r="E8" s="131"/>
    </row>
    <row r="9" spans="1:5" ht="15">
      <c r="A9" s="31"/>
      <c r="B9" s="131"/>
      <c r="C9" s="131"/>
      <c r="D9" s="132"/>
      <c r="E9" s="131"/>
    </row>
    <row r="10" spans="1:9" ht="15">
      <c r="A10" s="31"/>
      <c r="B10" s="133"/>
      <c r="C10" s="132" t="s">
        <v>105</v>
      </c>
      <c r="E10" s="134" t="s">
        <v>107</v>
      </c>
      <c r="F10" s="381">
        <v>11.06</v>
      </c>
      <c r="G10" s="383">
        <v>11.0646189955764</v>
      </c>
      <c r="H10" s="381">
        <v>11.06</v>
      </c>
      <c r="I10" s="377">
        <v>0</v>
      </c>
    </row>
    <row r="11" spans="1:9" ht="15">
      <c r="A11" s="31"/>
      <c r="B11" s="131"/>
      <c r="C11" s="132" t="s">
        <v>106</v>
      </c>
      <c r="E11" s="134" t="s">
        <v>108</v>
      </c>
      <c r="F11" s="381">
        <v>0.0077</v>
      </c>
      <c r="G11" s="383">
        <v>0.007996639046510485</v>
      </c>
      <c r="H11" s="381">
        <v>0.008</v>
      </c>
      <c r="I11" s="377">
        <v>0.03896103896103886</v>
      </c>
    </row>
    <row r="12" spans="1:9" ht="15">
      <c r="A12" s="31"/>
      <c r="B12" s="133"/>
      <c r="C12" s="132"/>
      <c r="E12" s="134"/>
      <c r="F12" s="381"/>
      <c r="G12" s="383"/>
      <c r="H12" s="381"/>
      <c r="I12" s="349"/>
    </row>
    <row r="13" spans="1:9" ht="15">
      <c r="A13" s="31"/>
      <c r="B13" s="131"/>
      <c r="C13" s="131"/>
      <c r="D13" s="131"/>
      <c r="E13" s="131"/>
      <c r="F13" s="381"/>
      <c r="G13" s="383"/>
      <c r="H13" s="381"/>
      <c r="I13" s="349"/>
    </row>
    <row r="14" spans="1:9" ht="15.75">
      <c r="A14" s="61" t="s">
        <v>314</v>
      </c>
      <c r="B14" s="129"/>
      <c r="C14" s="130"/>
      <c r="D14" s="131"/>
      <c r="E14" s="131"/>
      <c r="F14" s="381"/>
      <c r="G14" s="383"/>
      <c r="H14" s="381"/>
      <c r="I14" s="349"/>
    </row>
    <row r="15" spans="1:9" ht="15">
      <c r="A15" s="31"/>
      <c r="B15" s="131"/>
      <c r="C15" s="131"/>
      <c r="D15" s="131"/>
      <c r="E15" s="131"/>
      <c r="F15" s="381"/>
      <c r="G15" s="383"/>
      <c r="H15" s="381"/>
      <c r="I15" s="349"/>
    </row>
    <row r="16" spans="1:9" ht="15">
      <c r="A16" s="31"/>
      <c r="B16" s="133"/>
      <c r="C16" s="132" t="s">
        <v>105</v>
      </c>
      <c r="E16" s="134" t="s">
        <v>107</v>
      </c>
      <c r="F16" s="381">
        <v>14.09</v>
      </c>
      <c r="G16" s="383">
        <v>14.092449757692146</v>
      </c>
      <c r="H16" s="381">
        <v>14.09</v>
      </c>
      <c r="I16" s="377">
        <v>0</v>
      </c>
    </row>
    <row r="17" spans="1:9" ht="15">
      <c r="A17" s="31"/>
      <c r="B17" s="131"/>
      <c r="C17" s="132" t="s">
        <v>106</v>
      </c>
      <c r="E17" s="134" t="s">
        <v>108</v>
      </c>
      <c r="F17" s="381">
        <v>0.0178</v>
      </c>
      <c r="G17" s="383">
        <v>0.016742206001919828</v>
      </c>
      <c r="H17" s="381">
        <v>0.0167</v>
      </c>
      <c r="I17" s="377">
        <v>-0.061797752808988804</v>
      </c>
    </row>
    <row r="18" spans="1:9" ht="15">
      <c r="A18" s="31"/>
      <c r="B18" s="133"/>
      <c r="C18" s="131"/>
      <c r="D18" s="131"/>
      <c r="E18" s="131"/>
      <c r="F18" s="381"/>
      <c r="G18" s="383"/>
      <c r="H18" s="381"/>
      <c r="I18" s="349"/>
    </row>
    <row r="19" spans="1:9" ht="15">
      <c r="A19" s="31"/>
      <c r="B19" s="131"/>
      <c r="C19" s="131"/>
      <c r="D19" s="132"/>
      <c r="E19" s="131"/>
      <c r="F19" s="381"/>
      <c r="G19" s="383"/>
      <c r="H19" s="381"/>
      <c r="I19" s="349"/>
    </row>
    <row r="20" spans="1:9" ht="15.75">
      <c r="A20" s="61" t="s">
        <v>9</v>
      </c>
      <c r="B20" s="129"/>
      <c r="C20" s="130"/>
      <c r="D20" s="132"/>
      <c r="E20" s="131"/>
      <c r="F20" s="381"/>
      <c r="G20" s="383"/>
      <c r="H20" s="381"/>
      <c r="I20" s="349"/>
    </row>
    <row r="21" spans="1:9" ht="15">
      <c r="A21" s="31"/>
      <c r="B21" s="131"/>
      <c r="C21" s="131"/>
      <c r="D21" s="132"/>
      <c r="E21" s="131"/>
      <c r="F21" s="381"/>
      <c r="G21" s="383"/>
      <c r="H21" s="381"/>
      <c r="I21" s="349"/>
    </row>
    <row r="22" spans="1:9" ht="15">
      <c r="A22" s="31"/>
      <c r="B22" s="133"/>
      <c r="C22" s="132" t="s">
        <v>105</v>
      </c>
      <c r="E22" s="134" t="s">
        <v>107</v>
      </c>
      <c r="F22" s="381">
        <v>27.96</v>
      </c>
      <c r="G22" s="383">
        <v>27.9643017135535</v>
      </c>
      <c r="H22" s="381">
        <v>27.96</v>
      </c>
      <c r="I22" s="377">
        <v>0</v>
      </c>
    </row>
    <row r="23" spans="1:9" ht="15">
      <c r="A23" s="31"/>
      <c r="B23" s="131"/>
      <c r="C23" s="132" t="s">
        <v>106</v>
      </c>
      <c r="E23" s="134" t="s">
        <v>108</v>
      </c>
      <c r="F23" s="381">
        <v>0.0118</v>
      </c>
      <c r="G23" s="383">
        <v>0.01169763967158085</v>
      </c>
      <c r="H23" s="381">
        <v>0.0117</v>
      </c>
      <c r="I23" s="377">
        <v>-0.008474576271186418</v>
      </c>
    </row>
    <row r="24" spans="1:9" ht="15">
      <c r="A24" s="31"/>
      <c r="B24" s="133"/>
      <c r="C24" s="132"/>
      <c r="E24" s="134"/>
      <c r="F24" s="381"/>
      <c r="G24" s="383"/>
      <c r="H24" s="381"/>
      <c r="I24" s="349"/>
    </row>
    <row r="25" spans="1:9" ht="15">
      <c r="A25" s="31"/>
      <c r="B25" s="131"/>
      <c r="C25" s="131"/>
      <c r="D25" s="132"/>
      <c r="E25" s="131"/>
      <c r="F25" s="381"/>
      <c r="G25" s="383"/>
      <c r="H25" s="381"/>
      <c r="I25" s="349"/>
    </row>
    <row r="26" spans="1:9" ht="15.75">
      <c r="A26" s="61" t="s">
        <v>315</v>
      </c>
      <c r="B26" s="129"/>
      <c r="C26" s="130"/>
      <c r="D26" s="132"/>
      <c r="E26" s="131"/>
      <c r="F26" s="381"/>
      <c r="G26" s="383"/>
      <c r="H26" s="381"/>
      <c r="I26" s="349"/>
    </row>
    <row r="27" spans="1:9" ht="15">
      <c r="A27" s="31"/>
      <c r="B27" s="131"/>
      <c r="C27" s="131"/>
      <c r="D27" s="132"/>
      <c r="E27" s="131"/>
      <c r="F27" s="381"/>
      <c r="G27" s="383"/>
      <c r="H27" s="381"/>
      <c r="I27" s="349"/>
    </row>
    <row r="28" spans="1:9" ht="15">
      <c r="A28" s="31"/>
      <c r="B28" s="133"/>
      <c r="C28" s="132" t="s">
        <v>105</v>
      </c>
      <c r="E28" s="134" t="s">
        <v>107</v>
      </c>
      <c r="F28" s="381">
        <v>72.2</v>
      </c>
      <c r="G28" s="383">
        <v>72.2016205147233</v>
      </c>
      <c r="H28" s="381">
        <v>72.2</v>
      </c>
      <c r="I28" s="377">
        <v>0</v>
      </c>
    </row>
    <row r="29" spans="1:9" ht="15">
      <c r="A29" s="31"/>
      <c r="B29" s="131"/>
      <c r="C29" s="132" t="s">
        <v>106</v>
      </c>
      <c r="E29" s="134" t="s">
        <v>109</v>
      </c>
      <c r="F29" s="381">
        <v>3.68</v>
      </c>
      <c r="G29" s="383">
        <v>3.7674617953533565</v>
      </c>
      <c r="H29" s="381">
        <v>3.77</v>
      </c>
      <c r="I29" s="377">
        <v>0.024456521739130377</v>
      </c>
    </row>
    <row r="30" spans="1:9" ht="15">
      <c r="A30" s="31"/>
      <c r="B30" s="133"/>
      <c r="C30" s="132"/>
      <c r="E30" s="134"/>
      <c r="F30" s="381"/>
      <c r="G30" s="383"/>
      <c r="H30" s="381"/>
      <c r="I30" s="349"/>
    </row>
    <row r="31" spans="1:9" ht="15">
      <c r="A31" s="31"/>
      <c r="B31" s="131"/>
      <c r="C31" s="131"/>
      <c r="D31" s="132"/>
      <c r="E31" s="131"/>
      <c r="F31" s="381"/>
      <c r="G31" s="383"/>
      <c r="H31" s="381"/>
      <c r="I31" s="349"/>
    </row>
    <row r="32" spans="1:9" ht="15.75">
      <c r="A32" s="61" t="s">
        <v>316</v>
      </c>
      <c r="B32" s="131"/>
      <c r="C32" s="131"/>
      <c r="D32" s="132"/>
      <c r="E32" s="131"/>
      <c r="F32" s="381"/>
      <c r="G32" s="383"/>
      <c r="H32" s="381"/>
      <c r="I32" s="349"/>
    </row>
    <row r="33" spans="2:9" ht="15">
      <c r="B33" s="129"/>
      <c r="C33" s="130"/>
      <c r="D33" s="132"/>
      <c r="E33" s="131"/>
      <c r="F33" s="381"/>
      <c r="G33" s="383"/>
      <c r="H33" s="381"/>
      <c r="I33" s="349"/>
    </row>
    <row r="34" spans="1:9" ht="15.75">
      <c r="A34" s="27"/>
      <c r="B34" s="131"/>
      <c r="C34" s="132" t="s">
        <v>105</v>
      </c>
      <c r="E34" s="134" t="s">
        <v>107</v>
      </c>
      <c r="F34" s="381">
        <v>1229.21</v>
      </c>
      <c r="G34" s="383">
        <v>1229.2075908193208</v>
      </c>
      <c r="H34" s="381">
        <v>1229.21</v>
      </c>
      <c r="I34" s="377">
        <v>0</v>
      </c>
    </row>
    <row r="35" spans="1:9" ht="15">
      <c r="A35" s="31"/>
      <c r="B35" s="133"/>
      <c r="C35" s="132" t="s">
        <v>106</v>
      </c>
      <c r="E35" s="134" t="s">
        <v>109</v>
      </c>
      <c r="F35" s="381">
        <v>1.26</v>
      </c>
      <c r="G35" s="383">
        <v>1.4124902741974634</v>
      </c>
      <c r="H35" s="381">
        <v>1.41</v>
      </c>
      <c r="I35" s="377">
        <v>0.11904761904761907</v>
      </c>
    </row>
    <row r="36" spans="1:9" ht="15">
      <c r="A36" s="31"/>
      <c r="B36" s="133"/>
      <c r="C36" s="132"/>
      <c r="E36" s="134"/>
      <c r="F36" s="381"/>
      <c r="G36" s="383"/>
      <c r="H36" s="381"/>
      <c r="I36" s="349"/>
    </row>
    <row r="37" spans="1:9" ht="15.75">
      <c r="A37" s="61" t="s">
        <v>7</v>
      </c>
      <c r="B37" s="131"/>
      <c r="C37" s="131"/>
      <c r="D37" s="132"/>
      <c r="E37" s="131"/>
      <c r="F37" s="381"/>
      <c r="G37" s="383"/>
      <c r="H37" s="381"/>
      <c r="I37" s="349"/>
    </row>
    <row r="38" spans="1:9" ht="15">
      <c r="A38" s="31"/>
      <c r="B38" s="131"/>
      <c r="C38" s="131"/>
      <c r="D38" s="132"/>
      <c r="E38" s="131"/>
      <c r="F38" s="381"/>
      <c r="G38" s="383"/>
      <c r="H38" s="381"/>
      <c r="I38" s="349"/>
    </row>
    <row r="39" spans="2:9" ht="15">
      <c r="B39" s="131"/>
      <c r="C39" s="132" t="s">
        <v>105</v>
      </c>
      <c r="E39" s="134" t="s">
        <v>107</v>
      </c>
      <c r="F39" s="381">
        <v>13019.52</v>
      </c>
      <c r="G39" s="383">
        <v>13019.519498138812</v>
      </c>
      <c r="H39" s="381">
        <v>13019.52</v>
      </c>
      <c r="I39" s="377">
        <v>0</v>
      </c>
    </row>
    <row r="40" spans="1:9" ht="15">
      <c r="A40" s="31"/>
      <c r="B40" s="131"/>
      <c r="C40" s="132" t="s">
        <v>106</v>
      </c>
      <c r="E40" s="134" t="s">
        <v>109</v>
      </c>
      <c r="F40" s="381">
        <v>2.25</v>
      </c>
      <c r="G40" s="383">
        <v>2.4845050233897847</v>
      </c>
      <c r="H40" s="381">
        <v>2.49</v>
      </c>
      <c r="I40" s="377">
        <v>0.10666666666666669</v>
      </c>
    </row>
    <row r="41" spans="1:9" ht="15">
      <c r="A41" s="31"/>
      <c r="B41" s="133"/>
      <c r="C41" s="132"/>
      <c r="E41" s="134"/>
      <c r="F41" s="381"/>
      <c r="G41" s="383"/>
      <c r="H41" s="381"/>
      <c r="I41" s="349"/>
    </row>
    <row r="42" spans="1:9" ht="15.75">
      <c r="A42" s="61" t="s">
        <v>112</v>
      </c>
      <c r="B42" s="133"/>
      <c r="C42" s="131"/>
      <c r="D42" s="132"/>
      <c r="E42" s="131"/>
      <c r="F42" s="381"/>
      <c r="G42" s="383"/>
      <c r="H42" s="381"/>
      <c r="I42" s="349"/>
    </row>
    <row r="43" spans="1:9" ht="15">
      <c r="A43" s="31"/>
      <c r="B43" s="131"/>
      <c r="C43" s="131"/>
      <c r="D43" s="132"/>
      <c r="E43" s="131"/>
      <c r="F43" s="381"/>
      <c r="G43" s="383"/>
      <c r="H43" s="381"/>
      <c r="I43" s="349"/>
    </row>
    <row r="44" spans="1:9" ht="15">
      <c r="A44" s="31"/>
      <c r="B44" s="133"/>
      <c r="C44" s="132" t="s">
        <v>105</v>
      </c>
      <c r="E44" s="134" t="s">
        <v>107</v>
      </c>
      <c r="F44" s="381">
        <v>0.3741</v>
      </c>
      <c r="G44" s="383">
        <v>0.37407884431092986</v>
      </c>
      <c r="H44" s="381">
        <v>0.3741</v>
      </c>
      <c r="I44" s="377">
        <v>0</v>
      </c>
    </row>
    <row r="45" spans="1:9" ht="15">
      <c r="A45" s="31"/>
      <c r="B45" s="131"/>
      <c r="C45" s="132" t="s">
        <v>106</v>
      </c>
      <c r="E45" s="134" t="s">
        <v>109</v>
      </c>
      <c r="F45" s="381">
        <v>1.99</v>
      </c>
      <c r="G45" s="383">
        <v>2.2508714565593873</v>
      </c>
      <c r="H45" s="381">
        <v>2.25</v>
      </c>
      <c r="I45" s="377">
        <v>0.1306532663316582</v>
      </c>
    </row>
    <row r="46" spans="1:9" ht="15">
      <c r="A46" s="31"/>
      <c r="B46" s="131"/>
      <c r="C46" s="132"/>
      <c r="E46" s="134"/>
      <c r="F46" s="381"/>
      <c r="G46" s="383"/>
      <c r="H46" s="381"/>
      <c r="I46" s="349"/>
    </row>
    <row r="47" spans="1:5" ht="15">
      <c r="A47" s="31"/>
      <c r="B47" s="133"/>
      <c r="C47" s="131"/>
      <c r="D47" s="132"/>
      <c r="E47" s="131"/>
    </row>
    <row r="48" spans="1:5" ht="15">
      <c r="A48" s="31"/>
      <c r="B48" s="131"/>
      <c r="C48" s="131"/>
      <c r="D48" s="132"/>
      <c r="E48" s="131"/>
    </row>
    <row r="49" spans="1:5" ht="15">
      <c r="A49" s="31"/>
      <c r="B49" s="134"/>
      <c r="C49" s="131"/>
      <c r="D49" s="132"/>
      <c r="E49" s="131"/>
    </row>
    <row r="50" spans="1:5" ht="15">
      <c r="A50" s="31"/>
      <c r="B50" s="134"/>
      <c r="C50" s="134"/>
      <c r="D50" s="132"/>
      <c r="E50" s="131"/>
    </row>
    <row r="51" spans="1:5" ht="15">
      <c r="A51" s="31"/>
      <c r="B51" s="134"/>
      <c r="C51" s="134"/>
      <c r="D51" s="132"/>
      <c r="E51" s="131"/>
    </row>
    <row r="52" spans="1:5" ht="15">
      <c r="A52" s="31"/>
      <c r="B52" s="131"/>
      <c r="C52" s="134"/>
      <c r="D52" s="31"/>
      <c r="E52" s="131"/>
    </row>
    <row r="53" spans="1:5" ht="15">
      <c r="A53" s="31"/>
      <c r="B53" s="31"/>
      <c r="C53" s="131"/>
      <c r="D53" s="132"/>
      <c r="E53" s="131"/>
    </row>
    <row r="54" spans="1:5" ht="15">
      <c r="A54" s="31"/>
      <c r="C54" s="31"/>
      <c r="D54" s="31"/>
      <c r="E54" s="31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horizontalDpi="600" verticalDpi="600" orientation="landscape" scale="70" r:id="rId1"/>
  <headerFooter alignWithMargins="0">
    <oddFooter>&amp;L&amp;8Model A - &amp;A&amp;R&amp;P of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0"/>
  <sheetViews>
    <sheetView view="pageBreakPreview" zoomScale="60" zoomScaleNormal="75" zoomScalePageLayoutView="0" workbookViewId="0" topLeftCell="A418">
      <selection activeCell="K79" sqref="K79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2.1406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2.8515625" style="0" customWidth="1"/>
    <col min="11" max="11" width="14.0039062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204</v>
      </c>
      <c r="B1" s="15"/>
    </row>
    <row r="2" ht="12.75">
      <c r="A2" s="4" t="s">
        <v>218</v>
      </c>
    </row>
    <row r="3" spans="1:8" ht="18">
      <c r="A3" s="110" t="s">
        <v>0</v>
      </c>
      <c r="B3" s="1"/>
      <c r="C3" s="106" t="s">
        <v>410</v>
      </c>
      <c r="D3" s="107"/>
      <c r="F3" s="110" t="s">
        <v>1</v>
      </c>
      <c r="H3" s="114" t="s">
        <v>402</v>
      </c>
    </row>
    <row r="4" spans="1:8" ht="18">
      <c r="A4" s="110" t="s">
        <v>3</v>
      </c>
      <c r="B4" s="1"/>
      <c r="C4" s="106" t="s">
        <v>399</v>
      </c>
      <c r="D4" s="15"/>
      <c r="F4" s="110" t="s">
        <v>4</v>
      </c>
      <c r="H4" s="114" t="s">
        <v>401</v>
      </c>
    </row>
    <row r="5" spans="1:4" ht="18">
      <c r="A5" s="27" t="s">
        <v>35</v>
      </c>
      <c r="B5" s="15"/>
      <c r="C5" s="106" t="s">
        <v>400</v>
      </c>
      <c r="D5" s="15"/>
    </row>
    <row r="6" spans="1:4" ht="18">
      <c r="A6" s="110" t="s">
        <v>2</v>
      </c>
      <c r="B6" s="1"/>
      <c r="C6" s="106" t="s">
        <v>423</v>
      </c>
      <c r="D6" s="15"/>
    </row>
    <row r="7" spans="1:4" ht="18">
      <c r="A7" s="27" t="s">
        <v>36</v>
      </c>
      <c r="B7" s="15"/>
      <c r="C7" s="109">
        <v>38009</v>
      </c>
      <c r="D7" s="15"/>
    </row>
    <row r="8" ht="18">
      <c r="D8" s="15"/>
    </row>
    <row r="9" ht="14.25">
      <c r="A9" s="124" t="s">
        <v>225</v>
      </c>
    </row>
    <row r="10" ht="14.25">
      <c r="A10" s="124" t="s">
        <v>220</v>
      </c>
    </row>
    <row r="11" ht="14.25">
      <c r="A11" s="124"/>
    </row>
    <row r="12" ht="13.5" customHeight="1">
      <c r="A12" s="124"/>
    </row>
    <row r="13" spans="1:11" ht="16.5" customHeight="1">
      <c r="A13" s="81"/>
      <c r="B13" s="81"/>
      <c r="E13" s="400" t="s">
        <v>207</v>
      </c>
      <c r="F13" s="400"/>
      <c r="K13" s="82"/>
    </row>
    <row r="14" spans="1:11" ht="15.75" customHeight="1">
      <c r="A14" s="124" t="s">
        <v>309</v>
      </c>
      <c r="B14" s="83"/>
      <c r="E14" s="400" t="s">
        <v>304</v>
      </c>
      <c r="F14" s="400"/>
      <c r="K14" s="82"/>
    </row>
    <row r="15" spans="5:11" ht="15.75" customHeight="1">
      <c r="E15" s="400" t="s">
        <v>308</v>
      </c>
      <c r="F15" s="400"/>
      <c r="K15" s="82"/>
    </row>
    <row r="16" spans="1:11" ht="18">
      <c r="A16" s="98" t="s">
        <v>41</v>
      </c>
      <c r="B16" s="27"/>
      <c r="D16" s="36"/>
      <c r="E16" s="400" t="s">
        <v>305</v>
      </c>
      <c r="F16" s="400"/>
      <c r="K16" s="82"/>
    </row>
    <row r="17" spans="1:11" ht="18">
      <c r="A17" s="98"/>
      <c r="B17" s="27"/>
      <c r="D17" s="36"/>
      <c r="E17" s="400" t="s">
        <v>306</v>
      </c>
      <c r="F17" s="400"/>
      <c r="K17" s="82"/>
    </row>
    <row r="18" spans="1:11" ht="18">
      <c r="A18" s="98"/>
      <c r="B18" s="27"/>
      <c r="D18" s="36"/>
      <c r="E18" s="135"/>
      <c r="F18" s="135"/>
      <c r="K18" s="82"/>
    </row>
    <row r="19" spans="1:11" ht="15.75">
      <c r="A19" s="124" t="s">
        <v>212</v>
      </c>
      <c r="B19" s="27"/>
      <c r="D19" s="36"/>
      <c r="E19" s="135"/>
      <c r="F19" s="135"/>
      <c r="K19" s="82"/>
    </row>
    <row r="20" spans="1:11" ht="15.75">
      <c r="A20" s="124" t="s">
        <v>210</v>
      </c>
      <c r="B20" s="27"/>
      <c r="D20" s="36"/>
      <c r="E20" s="135"/>
      <c r="F20" s="135"/>
      <c r="K20" s="82"/>
    </row>
    <row r="21" spans="1:11" ht="15.75" customHeight="1">
      <c r="A21" s="124" t="s">
        <v>222</v>
      </c>
      <c r="E21" s="400"/>
      <c r="F21" s="400"/>
      <c r="K21" s="82"/>
    </row>
    <row r="22" spans="1:11" ht="15.75" customHeight="1">
      <c r="A22" s="124"/>
      <c r="E22" s="135"/>
      <c r="F22" s="135"/>
      <c r="K22" s="82"/>
    </row>
    <row r="23" spans="3:15" ht="15">
      <c r="C23" s="95" t="s">
        <v>206</v>
      </c>
      <c r="D23" s="47"/>
      <c r="E23" s="47"/>
      <c r="F23" s="47"/>
      <c r="H23" s="95" t="s">
        <v>223</v>
      </c>
      <c r="I23" s="47"/>
      <c r="J23" s="47"/>
      <c r="K23" s="89"/>
      <c r="L23" s="47"/>
      <c r="M23" s="47"/>
      <c r="N23" s="47"/>
      <c r="O23" s="36"/>
    </row>
    <row r="24" spans="6:11" ht="12.75">
      <c r="F24" s="82"/>
      <c r="K24" s="82"/>
    </row>
    <row r="25" spans="1:14" ht="15">
      <c r="A25" s="97" t="s">
        <v>70</v>
      </c>
      <c r="B25" s="4"/>
      <c r="D25" s="90" t="s">
        <v>38</v>
      </c>
      <c r="E25" s="90" t="s">
        <v>65</v>
      </c>
      <c r="F25" s="91" t="s">
        <v>66</v>
      </c>
      <c r="I25" s="90" t="s">
        <v>38</v>
      </c>
      <c r="J25" s="90" t="s">
        <v>65</v>
      </c>
      <c r="K25" s="93" t="s">
        <v>66</v>
      </c>
      <c r="L25" s="4"/>
      <c r="M25" s="4" t="s">
        <v>67</v>
      </c>
      <c r="N25" s="4" t="s">
        <v>67</v>
      </c>
    </row>
    <row r="26" spans="1:14" ht="12.75">
      <c r="A26" s="4" t="s">
        <v>81</v>
      </c>
      <c r="D26" s="92" t="s">
        <v>71</v>
      </c>
      <c r="E26" s="90" t="s">
        <v>97</v>
      </c>
      <c r="F26" s="91" t="s">
        <v>68</v>
      </c>
      <c r="I26" s="90"/>
      <c r="J26" s="90" t="s">
        <v>97</v>
      </c>
      <c r="K26" s="93" t="s">
        <v>68</v>
      </c>
      <c r="L26" s="4"/>
      <c r="M26" s="4" t="s">
        <v>69</v>
      </c>
      <c r="N26" s="90" t="s">
        <v>73</v>
      </c>
    </row>
    <row r="27" spans="1:13" ht="38.25">
      <c r="A27" s="96"/>
      <c r="B27" s="36"/>
      <c r="C27" s="24" t="s">
        <v>11</v>
      </c>
      <c r="D27" s="32" t="s">
        <v>72</v>
      </c>
      <c r="E27" s="32" t="s">
        <v>72</v>
      </c>
      <c r="F27" s="202">
        <v>11.0646189955764</v>
      </c>
      <c r="H27" s="24" t="s">
        <v>11</v>
      </c>
      <c r="I27" s="32" t="s">
        <v>72</v>
      </c>
      <c r="J27" s="32" t="s">
        <v>72</v>
      </c>
      <c r="K27" s="65">
        <v>11.0646189955764</v>
      </c>
      <c r="L27" s="65"/>
      <c r="M27" s="65"/>
    </row>
    <row r="28" spans="3:13" ht="25.5">
      <c r="C28" s="24" t="s">
        <v>208</v>
      </c>
      <c r="D28">
        <v>100</v>
      </c>
      <c r="E28" s="203">
        <v>0.0077</v>
      </c>
      <c r="F28" s="65">
        <v>0.77</v>
      </c>
      <c r="H28" s="24" t="s">
        <v>208</v>
      </c>
      <c r="I28">
        <v>100</v>
      </c>
      <c r="J28" s="104">
        <v>0.007996639046510485</v>
      </c>
      <c r="K28" s="65">
        <v>0.7996639046510484</v>
      </c>
      <c r="L28" s="65"/>
      <c r="M28" s="65"/>
    </row>
    <row r="29" spans="3:13" ht="27" customHeight="1">
      <c r="C29" s="24" t="s">
        <v>209</v>
      </c>
      <c r="D29">
        <v>100</v>
      </c>
      <c r="E29" s="204">
        <v>0.0239</v>
      </c>
      <c r="F29" s="65">
        <v>2.39</v>
      </c>
      <c r="H29" s="24" t="s">
        <v>209</v>
      </c>
      <c r="I29">
        <v>100</v>
      </c>
      <c r="J29" s="104">
        <v>0.0239</v>
      </c>
      <c r="K29" s="65">
        <v>2.39</v>
      </c>
      <c r="L29" s="65"/>
      <c r="M29" s="65"/>
    </row>
    <row r="30" spans="3:13" ht="25.5" customHeight="1">
      <c r="C30" s="24" t="s">
        <v>215</v>
      </c>
      <c r="D30">
        <v>100</v>
      </c>
      <c r="E30" s="84">
        <v>0.043</v>
      </c>
      <c r="F30" s="65">
        <v>4.3</v>
      </c>
      <c r="H30" s="24" t="s">
        <v>215</v>
      </c>
      <c r="I30">
        <v>100</v>
      </c>
      <c r="J30" s="104">
        <v>0.043</v>
      </c>
      <c r="K30" s="65">
        <v>4.3</v>
      </c>
      <c r="L30" s="65"/>
      <c r="M30" s="65"/>
    </row>
    <row r="31" spans="3:10" ht="12.75">
      <c r="C31" s="6"/>
      <c r="H31" s="6"/>
      <c r="J31" s="104"/>
    </row>
    <row r="32" spans="3:14" ht="12.75">
      <c r="C32" t="s">
        <v>206</v>
      </c>
      <c r="F32" s="105">
        <v>18.5246189955764</v>
      </c>
      <c r="H32" t="s">
        <v>211</v>
      </c>
      <c r="K32" s="105">
        <v>18.55428290022745</v>
      </c>
      <c r="L32" s="65"/>
      <c r="M32" s="65">
        <v>0.02966390465104851</v>
      </c>
      <c r="N32" s="88">
        <v>0.0016013233339984279</v>
      </c>
    </row>
    <row r="33" ht="12.75">
      <c r="K33" s="82"/>
    </row>
    <row r="34" spans="6:11" ht="12.75">
      <c r="F34" s="82"/>
      <c r="K34" s="82"/>
    </row>
    <row r="35" spans="1:14" ht="15">
      <c r="A35" s="97" t="s">
        <v>79</v>
      </c>
      <c r="B35" s="4"/>
      <c r="D35" s="90" t="s">
        <v>38</v>
      </c>
      <c r="E35" s="90" t="s">
        <v>65</v>
      </c>
      <c r="F35" s="91" t="s">
        <v>66</v>
      </c>
      <c r="I35" s="90" t="s">
        <v>38</v>
      </c>
      <c r="J35" s="90" t="s">
        <v>65</v>
      </c>
      <c r="K35" s="93" t="s">
        <v>66</v>
      </c>
      <c r="L35" s="4"/>
      <c r="M35" s="4" t="s">
        <v>67</v>
      </c>
      <c r="N35" s="4" t="s">
        <v>67</v>
      </c>
    </row>
    <row r="36" spans="1:14" ht="12.75">
      <c r="A36" s="4" t="s">
        <v>80</v>
      </c>
      <c r="D36" s="92" t="s">
        <v>71</v>
      </c>
      <c r="E36" s="90" t="s">
        <v>97</v>
      </c>
      <c r="F36" s="91" t="s">
        <v>68</v>
      </c>
      <c r="I36" s="90"/>
      <c r="J36" s="90" t="s">
        <v>97</v>
      </c>
      <c r="K36" s="93" t="s">
        <v>68</v>
      </c>
      <c r="L36" s="4"/>
      <c r="M36" s="4" t="s">
        <v>69</v>
      </c>
      <c r="N36" s="90" t="s">
        <v>73</v>
      </c>
    </row>
    <row r="37" spans="1:13" ht="38.25">
      <c r="A37" s="96"/>
      <c r="B37" s="36"/>
      <c r="C37" s="24" t="s">
        <v>11</v>
      </c>
      <c r="D37" s="32" t="s">
        <v>72</v>
      </c>
      <c r="E37" s="32" t="s">
        <v>72</v>
      </c>
      <c r="F37" s="102">
        <v>11.0646189955764</v>
      </c>
      <c r="H37" s="24" t="s">
        <v>11</v>
      </c>
      <c r="I37" s="32" t="s">
        <v>72</v>
      </c>
      <c r="J37" s="32" t="s">
        <v>72</v>
      </c>
      <c r="K37" s="65">
        <v>11.0646189955764</v>
      </c>
      <c r="L37" s="65"/>
      <c r="M37" s="65"/>
    </row>
    <row r="38" spans="3:13" ht="25.5">
      <c r="C38" s="24" t="s">
        <v>208</v>
      </c>
      <c r="D38">
        <v>250</v>
      </c>
      <c r="E38" s="84">
        <v>0.0077</v>
      </c>
      <c r="F38" s="65">
        <v>1.925</v>
      </c>
      <c r="H38" s="24" t="s">
        <v>208</v>
      </c>
      <c r="I38">
        <v>250</v>
      </c>
      <c r="J38" s="104">
        <v>0.007996639046510485</v>
      </c>
      <c r="K38" s="65">
        <v>1.999159761627621</v>
      </c>
      <c r="L38" s="65"/>
      <c r="M38" s="65"/>
    </row>
    <row r="39" spans="3:13" ht="24.75" customHeight="1">
      <c r="C39" s="24" t="s">
        <v>209</v>
      </c>
      <c r="D39">
        <v>250</v>
      </c>
      <c r="E39" s="84">
        <v>0.0239</v>
      </c>
      <c r="F39" s="65">
        <v>5.975</v>
      </c>
      <c r="H39" s="24" t="s">
        <v>209</v>
      </c>
      <c r="I39">
        <v>250</v>
      </c>
      <c r="J39" s="104">
        <v>0.0239</v>
      </c>
      <c r="K39" s="65">
        <v>5.975</v>
      </c>
      <c r="L39" s="65"/>
      <c r="M39" s="65"/>
    </row>
    <row r="40" spans="3:13" ht="27" customHeight="1">
      <c r="C40" s="24" t="s">
        <v>215</v>
      </c>
      <c r="D40">
        <v>250</v>
      </c>
      <c r="E40" s="84">
        <v>0.043</v>
      </c>
      <c r="F40" s="65">
        <v>10.75</v>
      </c>
      <c r="H40" s="24" t="s">
        <v>215</v>
      </c>
      <c r="I40">
        <v>250</v>
      </c>
      <c r="J40" s="104">
        <v>0.043</v>
      </c>
      <c r="K40" s="65">
        <v>10.75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206</v>
      </c>
      <c r="F42" s="105">
        <v>29.7146189955764</v>
      </c>
      <c r="H42" t="s">
        <v>211</v>
      </c>
      <c r="K42" s="105">
        <v>29.78877875720402</v>
      </c>
      <c r="L42" s="65"/>
      <c r="M42" s="65">
        <v>0.0741597616276195</v>
      </c>
      <c r="N42" s="88">
        <v>0.0024957332159856183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79</v>
      </c>
      <c r="B45" s="4"/>
      <c r="D45" s="90" t="s">
        <v>38</v>
      </c>
      <c r="E45" s="90" t="s">
        <v>65</v>
      </c>
      <c r="F45" s="91" t="s">
        <v>66</v>
      </c>
      <c r="I45" s="90" t="s">
        <v>38</v>
      </c>
      <c r="J45" s="90" t="s">
        <v>65</v>
      </c>
      <c r="K45" s="93" t="s">
        <v>66</v>
      </c>
      <c r="L45" s="4"/>
      <c r="M45" s="4" t="s">
        <v>67</v>
      </c>
      <c r="N45" s="4" t="s">
        <v>67</v>
      </c>
    </row>
    <row r="46" spans="1:14" ht="12.75">
      <c r="A46" s="4" t="s">
        <v>82</v>
      </c>
      <c r="D46" s="92" t="s">
        <v>71</v>
      </c>
      <c r="E46" s="90" t="s">
        <v>97</v>
      </c>
      <c r="F46" s="91" t="s">
        <v>68</v>
      </c>
      <c r="I46" s="90"/>
      <c r="J46" s="90" t="s">
        <v>97</v>
      </c>
      <c r="K46" s="93" t="s">
        <v>68</v>
      </c>
      <c r="L46" s="4"/>
      <c r="M46" s="4" t="s">
        <v>69</v>
      </c>
      <c r="N46" s="90" t="s">
        <v>73</v>
      </c>
    </row>
    <row r="47" spans="1:13" ht="38.25">
      <c r="A47" s="96"/>
      <c r="B47" s="36"/>
      <c r="C47" s="24" t="s">
        <v>11</v>
      </c>
      <c r="D47" s="32" t="s">
        <v>72</v>
      </c>
      <c r="E47" s="32" t="s">
        <v>72</v>
      </c>
      <c r="F47" s="102">
        <v>11.0646189955764</v>
      </c>
      <c r="H47" s="24" t="s">
        <v>11</v>
      </c>
      <c r="I47" s="32" t="s">
        <v>72</v>
      </c>
      <c r="J47" s="32" t="s">
        <v>72</v>
      </c>
      <c r="K47" s="65">
        <v>11.0646189955764</v>
      </c>
      <c r="L47" s="65"/>
      <c r="M47" s="65"/>
    </row>
    <row r="48" spans="3:13" ht="25.5">
      <c r="C48" s="24" t="s">
        <v>208</v>
      </c>
      <c r="D48">
        <v>500</v>
      </c>
      <c r="E48" s="84">
        <v>0.0077</v>
      </c>
      <c r="F48" s="65">
        <v>3.85</v>
      </c>
      <c r="H48" s="24" t="s">
        <v>208</v>
      </c>
      <c r="I48">
        <v>500</v>
      </c>
      <c r="J48" s="104">
        <v>0.007996639046510485</v>
      </c>
      <c r="K48" s="65">
        <v>3.998319523255242</v>
      </c>
      <c r="L48" s="65"/>
      <c r="M48" s="65"/>
    </row>
    <row r="49" spans="3:13" ht="25.5" customHeight="1">
      <c r="C49" s="24" t="s">
        <v>209</v>
      </c>
      <c r="D49">
        <v>500</v>
      </c>
      <c r="E49" s="84">
        <v>0.0239</v>
      </c>
      <c r="F49" s="65">
        <v>11.95</v>
      </c>
      <c r="H49" s="24" t="s">
        <v>209</v>
      </c>
      <c r="I49">
        <v>500</v>
      </c>
      <c r="J49" s="104">
        <v>0.0239</v>
      </c>
      <c r="K49" s="65">
        <v>11.95</v>
      </c>
      <c r="L49" s="65"/>
      <c r="M49" s="65"/>
    </row>
    <row r="50" spans="3:13" ht="25.5" customHeight="1">
      <c r="C50" s="24" t="s">
        <v>215</v>
      </c>
      <c r="D50">
        <v>500</v>
      </c>
      <c r="E50" s="84">
        <v>0.043</v>
      </c>
      <c r="F50" s="65">
        <v>21.5</v>
      </c>
      <c r="H50" s="24" t="s">
        <v>215</v>
      </c>
      <c r="I50">
        <v>500</v>
      </c>
      <c r="J50" s="104">
        <v>0.043</v>
      </c>
      <c r="K50" s="65">
        <v>21.5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206</v>
      </c>
      <c r="F52" s="105">
        <v>48.3646189955764</v>
      </c>
      <c r="H52" t="s">
        <v>211</v>
      </c>
      <c r="K52" s="105">
        <v>48.512938518831646</v>
      </c>
      <c r="L52" s="65"/>
      <c r="M52" s="65">
        <v>0.1483195232552461</v>
      </c>
      <c r="N52" s="88">
        <v>0.0030666947519799592</v>
      </c>
    </row>
    <row r="53" spans="6:14" ht="12.75">
      <c r="F53" s="75"/>
      <c r="K53" s="75"/>
      <c r="L53" s="65"/>
      <c r="M53" s="65"/>
      <c r="N53" s="94"/>
    </row>
    <row r="54" spans="6:13" ht="12.75">
      <c r="F54" s="65"/>
      <c r="J54" s="104"/>
      <c r="K54" s="65"/>
      <c r="L54" s="65"/>
      <c r="M54" s="65"/>
    </row>
    <row r="55" spans="1:14" ht="15">
      <c r="A55" s="97" t="s">
        <v>79</v>
      </c>
      <c r="B55" s="4"/>
      <c r="D55" s="90" t="s">
        <v>38</v>
      </c>
      <c r="E55" s="90" t="s">
        <v>65</v>
      </c>
      <c r="F55" s="91" t="s">
        <v>66</v>
      </c>
      <c r="I55" s="90" t="s">
        <v>38</v>
      </c>
      <c r="J55" s="90" t="s">
        <v>65</v>
      </c>
      <c r="K55" s="93" t="s">
        <v>66</v>
      </c>
      <c r="L55" s="4"/>
      <c r="M55" s="4" t="s">
        <v>67</v>
      </c>
      <c r="N55" s="4" t="s">
        <v>67</v>
      </c>
    </row>
    <row r="56" spans="1:14" ht="12.75">
      <c r="A56" s="4" t="s">
        <v>83</v>
      </c>
      <c r="D56" s="92" t="s">
        <v>71</v>
      </c>
      <c r="E56" s="90" t="s">
        <v>97</v>
      </c>
      <c r="F56" s="91" t="s">
        <v>68</v>
      </c>
      <c r="I56" s="90"/>
      <c r="J56" s="90" t="s">
        <v>97</v>
      </c>
      <c r="K56" s="93" t="s">
        <v>68</v>
      </c>
      <c r="L56" s="4"/>
      <c r="M56" s="4" t="s">
        <v>69</v>
      </c>
      <c r="N56" s="90" t="s">
        <v>73</v>
      </c>
    </row>
    <row r="57" spans="1:13" ht="38.25">
      <c r="A57" s="96"/>
      <c r="B57" s="36"/>
      <c r="C57" s="24" t="s">
        <v>11</v>
      </c>
      <c r="D57" s="32" t="s">
        <v>72</v>
      </c>
      <c r="E57" s="32" t="s">
        <v>72</v>
      </c>
      <c r="F57" s="102">
        <v>11.0646189955764</v>
      </c>
      <c r="H57" s="24" t="s">
        <v>11</v>
      </c>
      <c r="I57" s="32" t="s">
        <v>72</v>
      </c>
      <c r="J57" s="32" t="s">
        <v>72</v>
      </c>
      <c r="K57" s="65">
        <v>11.0646189955764</v>
      </c>
      <c r="L57" s="65"/>
      <c r="M57" s="65"/>
    </row>
    <row r="58" spans="3:13" ht="25.5">
      <c r="C58" s="24" t="s">
        <v>208</v>
      </c>
      <c r="D58">
        <v>750</v>
      </c>
      <c r="E58" s="84">
        <v>0.0077</v>
      </c>
      <c r="F58" s="65">
        <v>5.775</v>
      </c>
      <c r="H58" s="24" t="s">
        <v>208</v>
      </c>
      <c r="I58">
        <v>750</v>
      </c>
      <c r="J58" s="104">
        <v>0.007996639046510485</v>
      </c>
      <c r="K58" s="65">
        <v>5.997479284882863</v>
      </c>
      <c r="L58" s="65"/>
      <c r="M58" s="65"/>
    </row>
    <row r="59" spans="3:13" ht="26.25" customHeight="1">
      <c r="C59" s="24" t="s">
        <v>209</v>
      </c>
      <c r="D59">
        <v>750</v>
      </c>
      <c r="E59" s="84">
        <v>0.0239</v>
      </c>
      <c r="F59" s="65">
        <v>17.925</v>
      </c>
      <c r="H59" s="24" t="s">
        <v>209</v>
      </c>
      <c r="I59">
        <v>750</v>
      </c>
      <c r="J59" s="104">
        <v>0.0239</v>
      </c>
      <c r="K59" s="65">
        <v>17.925</v>
      </c>
      <c r="L59" s="65"/>
      <c r="M59" s="65"/>
    </row>
    <row r="60" spans="3:13" ht="26.25" customHeight="1">
      <c r="C60" s="24" t="s">
        <v>215</v>
      </c>
      <c r="D60">
        <v>750</v>
      </c>
      <c r="E60" s="84">
        <v>0.043</v>
      </c>
      <c r="F60" s="65">
        <v>32.25</v>
      </c>
      <c r="H60" s="24" t="s">
        <v>215</v>
      </c>
      <c r="I60">
        <v>750</v>
      </c>
      <c r="J60" s="104">
        <v>0.043</v>
      </c>
      <c r="K60" s="65">
        <v>32.25</v>
      </c>
      <c r="L60" s="65"/>
      <c r="M60" s="65"/>
    </row>
    <row r="61" spans="3:10" ht="12.75">
      <c r="C61" s="6"/>
      <c r="H61" s="6"/>
      <c r="J61" s="104"/>
    </row>
    <row r="62" spans="3:14" ht="12.75">
      <c r="C62" t="s">
        <v>206</v>
      </c>
      <c r="F62" s="105">
        <v>67.0146189955764</v>
      </c>
      <c r="H62" t="s">
        <v>211</v>
      </c>
      <c r="K62" s="105">
        <v>67.23709828045926</v>
      </c>
      <c r="L62" s="65"/>
      <c r="M62" s="65">
        <v>0.2224792848828656</v>
      </c>
      <c r="N62" s="88">
        <v>0.003319861967693294</v>
      </c>
    </row>
    <row r="63" spans="6:14" ht="12.75">
      <c r="F63" s="75"/>
      <c r="K63" s="75"/>
      <c r="L63" s="65"/>
      <c r="M63" s="65"/>
      <c r="N63" s="94"/>
    </row>
    <row r="64" spans="6:13" ht="12.75">
      <c r="F64" s="65"/>
      <c r="J64" s="104"/>
      <c r="K64" s="65"/>
      <c r="L64" s="65"/>
      <c r="M64" s="65"/>
    </row>
    <row r="65" spans="1:14" ht="15">
      <c r="A65" s="97" t="s">
        <v>79</v>
      </c>
      <c r="B65" s="4"/>
      <c r="D65" s="90" t="s">
        <v>38</v>
      </c>
      <c r="E65" s="90" t="s">
        <v>65</v>
      </c>
      <c r="F65" s="91" t="s">
        <v>66</v>
      </c>
      <c r="I65" s="90" t="s">
        <v>38</v>
      </c>
      <c r="J65" s="90" t="s">
        <v>65</v>
      </c>
      <c r="K65" s="93" t="s">
        <v>66</v>
      </c>
      <c r="L65" s="4"/>
      <c r="M65" s="4" t="s">
        <v>67</v>
      </c>
      <c r="N65" s="4" t="s">
        <v>67</v>
      </c>
    </row>
    <row r="66" spans="1:14" ht="12.75">
      <c r="A66" s="4" t="s">
        <v>84</v>
      </c>
      <c r="D66" s="92" t="s">
        <v>71</v>
      </c>
      <c r="E66" s="90" t="s">
        <v>97</v>
      </c>
      <c r="F66" s="91" t="s">
        <v>68</v>
      </c>
      <c r="I66" s="90"/>
      <c r="J66" s="90" t="s">
        <v>97</v>
      </c>
      <c r="K66" s="93" t="s">
        <v>68</v>
      </c>
      <c r="L66" s="4"/>
      <c r="M66" s="4" t="s">
        <v>69</v>
      </c>
      <c r="N66" s="90" t="s">
        <v>73</v>
      </c>
    </row>
    <row r="67" spans="1:13" ht="38.25">
      <c r="A67" s="96"/>
      <c r="B67" s="36"/>
      <c r="C67" s="24" t="s">
        <v>11</v>
      </c>
      <c r="D67" s="32" t="s">
        <v>72</v>
      </c>
      <c r="E67" s="32" t="s">
        <v>72</v>
      </c>
      <c r="F67" s="102">
        <v>11.0646189955764</v>
      </c>
      <c r="H67" s="24" t="s">
        <v>11</v>
      </c>
      <c r="I67" s="32" t="s">
        <v>72</v>
      </c>
      <c r="J67" s="32" t="s">
        <v>72</v>
      </c>
      <c r="K67" s="65">
        <v>11.0646189955764</v>
      </c>
      <c r="L67" s="65"/>
      <c r="M67" s="65"/>
    </row>
    <row r="68" spans="3:13" ht="25.5">
      <c r="C68" s="24" t="s">
        <v>208</v>
      </c>
      <c r="D68">
        <v>1000</v>
      </c>
      <c r="E68" s="84">
        <v>0.0077</v>
      </c>
      <c r="F68" s="65">
        <v>7.7</v>
      </c>
      <c r="H68" s="24" t="s">
        <v>208</v>
      </c>
      <c r="I68">
        <v>1000</v>
      </c>
      <c r="J68" s="104">
        <v>0.007996639046510485</v>
      </c>
      <c r="K68" s="65">
        <v>7.996639046510484</v>
      </c>
      <c r="L68" s="65"/>
      <c r="M68" s="65"/>
    </row>
    <row r="69" spans="3:13" ht="25.5" customHeight="1">
      <c r="C69" s="24" t="s">
        <v>209</v>
      </c>
      <c r="D69">
        <v>1000</v>
      </c>
      <c r="E69" s="84">
        <v>0.0239</v>
      </c>
      <c r="F69" s="65">
        <v>23.9</v>
      </c>
      <c r="H69" s="24" t="s">
        <v>209</v>
      </c>
      <c r="I69">
        <v>1000</v>
      </c>
      <c r="J69" s="103">
        <v>0.0239</v>
      </c>
      <c r="K69" s="65">
        <v>23.9</v>
      </c>
      <c r="L69" s="65"/>
      <c r="M69" s="65"/>
    </row>
    <row r="70" spans="3:13" ht="26.25" customHeight="1">
      <c r="C70" s="24" t="s">
        <v>215</v>
      </c>
      <c r="D70">
        <v>1000</v>
      </c>
      <c r="E70" s="84">
        <v>0.043</v>
      </c>
      <c r="F70" s="65">
        <v>43</v>
      </c>
      <c r="H70" s="24" t="s">
        <v>215</v>
      </c>
      <c r="I70">
        <v>1000</v>
      </c>
      <c r="J70" s="104">
        <v>0.043</v>
      </c>
      <c r="K70" s="65">
        <v>43</v>
      </c>
      <c r="L70" s="65"/>
      <c r="M70" s="65"/>
    </row>
    <row r="71" spans="3:11" ht="24" customHeight="1">
      <c r="C71" s="6"/>
      <c r="H71" s="24"/>
      <c r="J71" s="104"/>
      <c r="K71" s="65"/>
    </row>
    <row r="72" spans="3:11" ht="11.25" customHeight="1">
      <c r="C72" s="6"/>
      <c r="H72" s="24"/>
      <c r="J72" s="104"/>
      <c r="K72" s="65"/>
    </row>
    <row r="73" spans="3:14" ht="12.75">
      <c r="C73" t="s">
        <v>206</v>
      </c>
      <c r="F73" s="105">
        <v>85.6646189955764</v>
      </c>
      <c r="H73" t="s">
        <v>211</v>
      </c>
      <c r="K73" s="105">
        <v>85.96125804208688</v>
      </c>
      <c r="L73" s="65"/>
      <c r="M73" s="65">
        <v>0.296639046510478</v>
      </c>
      <c r="N73" s="88">
        <v>0.003462795375600791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79</v>
      </c>
      <c r="B76" s="4"/>
      <c r="D76" s="90" t="s">
        <v>38</v>
      </c>
      <c r="E76" s="90" t="s">
        <v>65</v>
      </c>
      <c r="F76" s="91" t="s">
        <v>66</v>
      </c>
      <c r="I76" s="90" t="s">
        <v>38</v>
      </c>
      <c r="J76" s="90" t="s">
        <v>65</v>
      </c>
      <c r="K76" s="93" t="s">
        <v>66</v>
      </c>
      <c r="L76" s="4"/>
      <c r="M76" s="4" t="s">
        <v>67</v>
      </c>
      <c r="N76" s="4" t="s">
        <v>67</v>
      </c>
    </row>
    <row r="77" spans="1:14" ht="12.75">
      <c r="A77" s="4" t="s">
        <v>85</v>
      </c>
      <c r="D77" s="92" t="s">
        <v>71</v>
      </c>
      <c r="E77" s="90" t="s">
        <v>97</v>
      </c>
      <c r="F77" s="91" t="s">
        <v>68</v>
      </c>
      <c r="I77" s="90"/>
      <c r="J77" s="90" t="s">
        <v>97</v>
      </c>
      <c r="K77" s="93" t="s">
        <v>68</v>
      </c>
      <c r="L77" s="4"/>
      <c r="M77" s="4" t="s">
        <v>69</v>
      </c>
      <c r="N77" s="90" t="s">
        <v>73</v>
      </c>
    </row>
    <row r="78" spans="1:13" ht="38.25">
      <c r="A78" s="96"/>
      <c r="B78" s="36"/>
      <c r="C78" s="24" t="s">
        <v>11</v>
      </c>
      <c r="D78" s="32" t="s">
        <v>72</v>
      </c>
      <c r="E78" s="32" t="s">
        <v>72</v>
      </c>
      <c r="F78" s="102">
        <v>11.0646189955764</v>
      </c>
      <c r="H78" s="24" t="s">
        <v>11</v>
      </c>
      <c r="I78" s="32" t="s">
        <v>72</v>
      </c>
      <c r="J78" s="32" t="s">
        <v>72</v>
      </c>
      <c r="K78" s="65">
        <v>11.0646189955764</v>
      </c>
      <c r="L78" s="65"/>
      <c r="M78" s="65"/>
    </row>
    <row r="79" spans="3:13" ht="25.5">
      <c r="C79" s="24" t="s">
        <v>208</v>
      </c>
      <c r="D79">
        <v>1500</v>
      </c>
      <c r="E79" s="84">
        <v>0.0077</v>
      </c>
      <c r="F79" s="65">
        <v>11.55</v>
      </c>
      <c r="H79" s="24" t="s">
        <v>208</v>
      </c>
      <c r="I79">
        <v>1500</v>
      </c>
      <c r="J79" s="104">
        <v>0.007996639046510485</v>
      </c>
      <c r="K79" s="65">
        <v>11.994958569765727</v>
      </c>
      <c r="L79" s="65"/>
      <c r="M79" s="65"/>
    </row>
    <row r="80" spans="3:13" ht="27.75" customHeight="1">
      <c r="C80" s="24" t="s">
        <v>209</v>
      </c>
      <c r="D80">
        <v>1500</v>
      </c>
      <c r="E80" s="84">
        <v>0.0239</v>
      </c>
      <c r="F80" s="65">
        <v>35.85</v>
      </c>
      <c r="H80" s="24" t="s">
        <v>209</v>
      </c>
      <c r="I80">
        <v>1500</v>
      </c>
      <c r="J80" s="104">
        <v>0.0239</v>
      </c>
      <c r="K80" s="65">
        <v>35.85</v>
      </c>
      <c r="L80" s="65"/>
      <c r="M80" s="65"/>
    </row>
    <row r="81" spans="3:13" ht="27.75" customHeight="1">
      <c r="C81" s="24" t="s">
        <v>215</v>
      </c>
      <c r="D81">
        <v>1500</v>
      </c>
      <c r="E81" s="84">
        <v>0.043</v>
      </c>
      <c r="F81" s="65">
        <v>64.5</v>
      </c>
      <c r="H81" s="24" t="s">
        <v>215</v>
      </c>
      <c r="I81">
        <v>1500</v>
      </c>
      <c r="J81" s="104">
        <v>0.043</v>
      </c>
      <c r="K81" s="65">
        <v>64.5</v>
      </c>
      <c r="L81" s="65"/>
      <c r="M81" s="65"/>
    </row>
    <row r="82" spans="3:13" ht="25.5" customHeight="1">
      <c r="C82" s="24"/>
      <c r="E82" s="84"/>
      <c r="F82" s="65"/>
      <c r="H82" s="24"/>
      <c r="J82" s="104"/>
      <c r="K82" s="65"/>
      <c r="L82" s="65"/>
      <c r="M82" s="65"/>
    </row>
    <row r="83" spans="3:10" ht="12.75">
      <c r="C83" s="6"/>
      <c r="H83" s="6"/>
      <c r="J83" s="104"/>
    </row>
    <row r="84" spans="3:14" ht="12.75">
      <c r="C84" t="s">
        <v>206</v>
      </c>
      <c r="F84" s="105">
        <v>122.9646189955764</v>
      </c>
      <c r="H84" t="s">
        <v>211</v>
      </c>
      <c r="K84" s="105">
        <v>123.40957756534212</v>
      </c>
      <c r="L84" s="65"/>
      <c r="M84" s="65">
        <v>0.444958569765717</v>
      </c>
      <c r="N84" s="88">
        <v>0.0036185902367715794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79</v>
      </c>
      <c r="B87" s="4"/>
      <c r="D87" s="90" t="s">
        <v>38</v>
      </c>
      <c r="E87" s="90" t="s">
        <v>65</v>
      </c>
      <c r="F87" s="91" t="s">
        <v>66</v>
      </c>
      <c r="I87" s="90" t="s">
        <v>38</v>
      </c>
      <c r="J87" s="90" t="s">
        <v>65</v>
      </c>
      <c r="K87" s="93" t="s">
        <v>66</v>
      </c>
      <c r="L87" s="4"/>
      <c r="M87" s="4" t="s">
        <v>67</v>
      </c>
      <c r="N87" s="4" t="s">
        <v>67</v>
      </c>
    </row>
    <row r="88" spans="1:14" ht="12.75">
      <c r="A88" s="4" t="s">
        <v>86</v>
      </c>
      <c r="D88" s="92" t="s">
        <v>71</v>
      </c>
      <c r="E88" s="90" t="s">
        <v>97</v>
      </c>
      <c r="F88" s="91" t="s">
        <v>68</v>
      </c>
      <c r="I88" s="90"/>
      <c r="J88" s="90" t="s">
        <v>97</v>
      </c>
      <c r="K88" s="93" t="s">
        <v>68</v>
      </c>
      <c r="L88" s="4"/>
      <c r="M88" s="4" t="s">
        <v>69</v>
      </c>
      <c r="N88" s="90" t="s">
        <v>73</v>
      </c>
    </row>
    <row r="89" spans="1:13" ht="38.25">
      <c r="A89" s="96"/>
      <c r="B89" s="36"/>
      <c r="C89" s="24" t="s">
        <v>11</v>
      </c>
      <c r="D89" s="32" t="s">
        <v>72</v>
      </c>
      <c r="E89" s="32" t="s">
        <v>72</v>
      </c>
      <c r="F89" s="102">
        <v>11.0646189955764</v>
      </c>
      <c r="H89" s="24" t="s">
        <v>11</v>
      </c>
      <c r="I89" s="32" t="s">
        <v>72</v>
      </c>
      <c r="J89" s="32" t="s">
        <v>72</v>
      </c>
      <c r="K89" s="65">
        <v>11.0646189955764</v>
      </c>
      <c r="L89" s="65"/>
      <c r="M89" s="65"/>
    </row>
    <row r="90" spans="3:13" ht="28.5" customHeight="1">
      <c r="C90" s="24" t="s">
        <v>208</v>
      </c>
      <c r="D90">
        <v>2000</v>
      </c>
      <c r="E90" s="84">
        <v>0.0077</v>
      </c>
      <c r="F90" s="65">
        <v>15.4</v>
      </c>
      <c r="H90" s="24" t="s">
        <v>208</v>
      </c>
      <c r="I90">
        <v>2000</v>
      </c>
      <c r="J90" s="104">
        <v>0.007996639046510485</v>
      </c>
      <c r="K90" s="65">
        <v>15.993278093020969</v>
      </c>
      <c r="L90" s="65"/>
      <c r="M90" s="65"/>
    </row>
    <row r="91" spans="3:13" ht="24.75" customHeight="1">
      <c r="C91" s="24" t="s">
        <v>209</v>
      </c>
      <c r="D91">
        <v>2000</v>
      </c>
      <c r="E91" s="84">
        <v>0.0239</v>
      </c>
      <c r="F91" s="65">
        <v>47.8</v>
      </c>
      <c r="H91" s="24" t="s">
        <v>209</v>
      </c>
      <c r="I91">
        <v>2000</v>
      </c>
      <c r="J91" s="104">
        <v>0.0239</v>
      </c>
      <c r="K91" s="65">
        <v>47.8</v>
      </c>
      <c r="L91" s="65"/>
      <c r="M91" s="65"/>
    </row>
    <row r="92" spans="3:13" ht="27" customHeight="1">
      <c r="C92" s="24" t="s">
        <v>215</v>
      </c>
      <c r="D92">
        <v>2000</v>
      </c>
      <c r="E92" s="84">
        <v>0.043</v>
      </c>
      <c r="F92" s="65">
        <v>86</v>
      </c>
      <c r="H92" s="24" t="s">
        <v>215</v>
      </c>
      <c r="I92">
        <v>2000</v>
      </c>
      <c r="J92" s="104">
        <v>0.043</v>
      </c>
      <c r="K92" s="65">
        <v>86</v>
      </c>
      <c r="L92" s="65"/>
      <c r="M92" s="65"/>
    </row>
    <row r="93" spans="3:13" ht="29.25" customHeight="1">
      <c r="C93" s="24"/>
      <c r="E93" s="84"/>
      <c r="F93" s="65"/>
      <c r="H93" s="24"/>
      <c r="J93" s="104"/>
      <c r="K93" s="65"/>
      <c r="L93" s="65"/>
      <c r="M93" s="65"/>
    </row>
    <row r="94" spans="3:10" ht="13.5" customHeight="1">
      <c r="C94" s="6"/>
      <c r="H94" s="6"/>
      <c r="J94" s="104"/>
    </row>
    <row r="95" spans="3:14" ht="12.75">
      <c r="C95" t="s">
        <v>206</v>
      </c>
      <c r="F95" s="105">
        <v>160.2646189955764</v>
      </c>
      <c r="H95" t="s">
        <v>211</v>
      </c>
      <c r="K95" s="105">
        <v>160.85789708859738</v>
      </c>
      <c r="L95" s="65"/>
      <c r="M95" s="65">
        <v>0.5932780930209844</v>
      </c>
      <c r="N95" s="88">
        <v>0.003701865681516203</v>
      </c>
    </row>
    <row r="96" spans="6:13" ht="12.75">
      <c r="F96" s="65"/>
      <c r="J96" s="104"/>
      <c r="K96" s="65"/>
      <c r="L96" s="65"/>
      <c r="M96" s="65"/>
    </row>
    <row r="97" spans="1:14" ht="13.5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1:11" ht="16.5" customHeight="1">
      <c r="A98" s="81"/>
      <c r="B98" s="81"/>
      <c r="E98" s="400" t="s">
        <v>207</v>
      </c>
      <c r="F98" s="400"/>
      <c r="K98" s="82"/>
    </row>
    <row r="99" spans="1:11" ht="15.75" customHeight="1">
      <c r="A99" s="124" t="s">
        <v>309</v>
      </c>
      <c r="B99" s="83"/>
      <c r="E99" s="400" t="s">
        <v>304</v>
      </c>
      <c r="F99" s="400"/>
      <c r="K99" s="82"/>
    </row>
    <row r="100" spans="5:11" ht="15.75" customHeight="1">
      <c r="E100" s="400" t="s">
        <v>308</v>
      </c>
      <c r="F100" s="400"/>
      <c r="K100" s="82"/>
    </row>
    <row r="101" spans="1:11" ht="18">
      <c r="A101" s="98" t="s">
        <v>314</v>
      </c>
      <c r="B101" s="27"/>
      <c r="D101" s="36"/>
      <c r="E101" s="400" t="s">
        <v>305</v>
      </c>
      <c r="F101" s="400"/>
      <c r="K101" s="82"/>
    </row>
    <row r="102" spans="1:11" ht="18">
      <c r="A102" s="98"/>
      <c r="B102" s="27"/>
      <c r="D102" s="36"/>
      <c r="E102" s="400" t="s">
        <v>306</v>
      </c>
      <c r="F102" s="400"/>
      <c r="K102" s="82"/>
    </row>
    <row r="103" spans="1:11" ht="18">
      <c r="A103" s="98"/>
      <c r="B103" s="27"/>
      <c r="D103" s="36"/>
      <c r="E103" s="135"/>
      <c r="F103" s="135"/>
      <c r="K103" s="82"/>
    </row>
    <row r="104" spans="1:11" ht="15.75">
      <c r="A104" s="124" t="s">
        <v>212</v>
      </c>
      <c r="B104" s="27"/>
      <c r="D104" s="36"/>
      <c r="E104" s="135"/>
      <c r="F104" s="135"/>
      <c r="K104" s="82"/>
    </row>
    <row r="105" spans="1:11" ht="15.75">
      <c r="A105" s="124" t="s">
        <v>210</v>
      </c>
      <c r="B105" s="27"/>
      <c r="D105" s="36"/>
      <c r="E105" s="135"/>
      <c r="F105" s="135"/>
      <c r="K105" s="82"/>
    </row>
    <row r="106" spans="1:11" ht="15.75" customHeight="1">
      <c r="A106" s="124" t="s">
        <v>222</v>
      </c>
      <c r="E106" s="400"/>
      <c r="F106" s="400"/>
      <c r="K106" s="82"/>
    </row>
    <row r="107" spans="1:11" ht="15.75" customHeight="1">
      <c r="A107" s="124"/>
      <c r="E107" s="135"/>
      <c r="F107" s="135"/>
      <c r="K107" s="82"/>
    </row>
    <row r="108" spans="3:15" ht="15">
      <c r="C108" s="95" t="s">
        <v>206</v>
      </c>
      <c r="D108" s="47"/>
      <c r="E108" s="47"/>
      <c r="F108" s="47"/>
      <c r="H108" s="95" t="s">
        <v>223</v>
      </c>
      <c r="I108" s="47"/>
      <c r="J108" s="47"/>
      <c r="K108" s="89"/>
      <c r="L108" s="47"/>
      <c r="M108" s="47"/>
      <c r="N108" s="47"/>
      <c r="O108" s="36"/>
    </row>
    <row r="109" spans="6:11" ht="12.75">
      <c r="F109" s="82"/>
      <c r="K109" s="82"/>
    </row>
    <row r="110" spans="1:14" ht="15">
      <c r="A110" s="97" t="s">
        <v>70</v>
      </c>
      <c r="B110" s="4"/>
      <c r="D110" s="90" t="s">
        <v>38</v>
      </c>
      <c r="E110" s="90" t="s">
        <v>65</v>
      </c>
      <c r="F110" s="91" t="s">
        <v>66</v>
      </c>
      <c r="I110" s="90" t="s">
        <v>38</v>
      </c>
      <c r="J110" s="90" t="s">
        <v>65</v>
      </c>
      <c r="K110" s="93" t="s">
        <v>66</v>
      </c>
      <c r="L110" s="4"/>
      <c r="M110" s="4" t="s">
        <v>67</v>
      </c>
      <c r="N110" s="4" t="s">
        <v>67</v>
      </c>
    </row>
    <row r="111" spans="1:14" ht="12.75">
      <c r="A111" s="4" t="s">
        <v>81</v>
      </c>
      <c r="D111" s="92" t="s">
        <v>71</v>
      </c>
      <c r="E111" s="90" t="s">
        <v>97</v>
      </c>
      <c r="F111" s="91" t="s">
        <v>68</v>
      </c>
      <c r="I111" s="90"/>
      <c r="J111" s="90" t="s">
        <v>97</v>
      </c>
      <c r="K111" s="93" t="s">
        <v>68</v>
      </c>
      <c r="L111" s="4"/>
      <c r="M111" s="4" t="s">
        <v>69</v>
      </c>
      <c r="N111" s="90" t="s">
        <v>73</v>
      </c>
    </row>
    <row r="112" spans="1:13" ht="38.25">
      <c r="A112" s="96"/>
      <c r="B112" s="36"/>
      <c r="C112" s="24" t="s">
        <v>11</v>
      </c>
      <c r="D112" s="32" t="s">
        <v>72</v>
      </c>
      <c r="E112" s="32" t="s">
        <v>72</v>
      </c>
      <c r="F112" s="263">
        <v>14.092449757692146</v>
      </c>
      <c r="H112" s="24" t="s">
        <v>11</v>
      </c>
      <c r="I112" s="32" t="s">
        <v>72</v>
      </c>
      <c r="J112" s="32" t="s">
        <v>72</v>
      </c>
      <c r="K112" s="65">
        <v>14.092449757692146</v>
      </c>
      <c r="L112" s="65"/>
      <c r="M112" s="65"/>
    </row>
    <row r="113" spans="3:13" ht="25.5">
      <c r="C113" s="24" t="s">
        <v>208</v>
      </c>
      <c r="D113">
        <v>100</v>
      </c>
      <c r="E113" s="203">
        <v>0.0178</v>
      </c>
      <c r="F113" s="65">
        <v>1.78</v>
      </c>
      <c r="H113" s="24" t="s">
        <v>208</v>
      </c>
      <c r="I113">
        <v>100</v>
      </c>
      <c r="J113" s="104">
        <v>0.016742206001919828</v>
      </c>
      <c r="K113" s="65">
        <v>1.6742206001919828</v>
      </c>
      <c r="L113" s="65"/>
      <c r="M113" s="65"/>
    </row>
    <row r="114" spans="3:13" ht="27" customHeight="1">
      <c r="C114" s="24" t="s">
        <v>209</v>
      </c>
      <c r="D114">
        <v>100</v>
      </c>
      <c r="E114" s="204">
        <v>0.0239</v>
      </c>
      <c r="F114" s="65">
        <v>2.39</v>
      </c>
      <c r="H114" s="24" t="s">
        <v>209</v>
      </c>
      <c r="I114">
        <v>100</v>
      </c>
      <c r="J114" s="104">
        <v>0.0239</v>
      </c>
      <c r="K114" s="65">
        <v>2.39</v>
      </c>
      <c r="L114" s="65"/>
      <c r="M114" s="65"/>
    </row>
    <row r="115" spans="3:13" ht="25.5" customHeight="1">
      <c r="C115" s="24" t="s">
        <v>215</v>
      </c>
      <c r="D115">
        <v>100</v>
      </c>
      <c r="E115" s="84">
        <v>0.043</v>
      </c>
      <c r="F115" s="65">
        <v>4.3</v>
      </c>
      <c r="H115" s="24" t="s">
        <v>215</v>
      </c>
      <c r="I115">
        <v>100</v>
      </c>
      <c r="J115" s="104">
        <v>0.043</v>
      </c>
      <c r="K115" s="65">
        <v>4.3</v>
      </c>
      <c r="L115" s="65"/>
      <c r="M115" s="65"/>
    </row>
    <row r="116" spans="3:10" ht="12.75">
      <c r="C116" s="6"/>
      <c r="H116" s="6"/>
      <c r="J116" s="104"/>
    </row>
    <row r="117" spans="3:14" ht="12.75">
      <c r="C117" t="s">
        <v>206</v>
      </c>
      <c r="F117" s="105">
        <v>22.562449757692146</v>
      </c>
      <c r="H117" t="s">
        <v>211</v>
      </c>
      <c r="K117" s="105">
        <v>22.45667035788413</v>
      </c>
      <c r="L117" s="65"/>
      <c r="M117" s="65">
        <v>-0.10577939980801787</v>
      </c>
      <c r="N117" s="88">
        <v>-0.004688294087921707</v>
      </c>
    </row>
    <row r="118" ht="12.75">
      <c r="K118" s="82"/>
    </row>
    <row r="119" spans="6:11" ht="12.75">
      <c r="F119" s="82"/>
      <c r="K119" s="82"/>
    </row>
    <row r="120" spans="1:14" ht="15">
      <c r="A120" s="97" t="s">
        <v>79</v>
      </c>
      <c r="B120" s="4"/>
      <c r="D120" s="90" t="s">
        <v>38</v>
      </c>
      <c r="E120" s="90" t="s">
        <v>65</v>
      </c>
      <c r="F120" s="91" t="s">
        <v>66</v>
      </c>
      <c r="I120" s="90" t="s">
        <v>38</v>
      </c>
      <c r="J120" s="90" t="s">
        <v>65</v>
      </c>
      <c r="K120" s="93" t="s">
        <v>66</v>
      </c>
      <c r="L120" s="4"/>
      <c r="M120" s="4" t="s">
        <v>67</v>
      </c>
      <c r="N120" s="4" t="s">
        <v>67</v>
      </c>
    </row>
    <row r="121" spans="1:14" ht="12.75">
      <c r="A121" s="4" t="s">
        <v>80</v>
      </c>
      <c r="D121" s="92" t="s">
        <v>71</v>
      </c>
      <c r="E121" s="90" t="s">
        <v>97</v>
      </c>
      <c r="F121" s="91" t="s">
        <v>68</v>
      </c>
      <c r="I121" s="90"/>
      <c r="J121" s="90" t="s">
        <v>97</v>
      </c>
      <c r="K121" s="93" t="s">
        <v>68</v>
      </c>
      <c r="L121" s="4"/>
      <c r="M121" s="4" t="s">
        <v>69</v>
      </c>
      <c r="N121" s="90" t="s">
        <v>73</v>
      </c>
    </row>
    <row r="122" spans="1:13" ht="38.25">
      <c r="A122" s="96"/>
      <c r="B122" s="36"/>
      <c r="C122" s="24" t="s">
        <v>11</v>
      </c>
      <c r="D122" s="32" t="s">
        <v>72</v>
      </c>
      <c r="E122" s="32" t="s">
        <v>72</v>
      </c>
      <c r="F122" s="102">
        <v>14.092449757692146</v>
      </c>
      <c r="H122" s="24" t="s">
        <v>11</v>
      </c>
      <c r="I122" s="32" t="s">
        <v>72</v>
      </c>
      <c r="J122" s="32" t="s">
        <v>72</v>
      </c>
      <c r="K122" s="65">
        <v>14.092449757692146</v>
      </c>
      <c r="L122" s="65"/>
      <c r="M122" s="65"/>
    </row>
    <row r="123" spans="3:13" ht="25.5">
      <c r="C123" s="24" t="s">
        <v>208</v>
      </c>
      <c r="D123">
        <v>250</v>
      </c>
      <c r="E123" s="84">
        <v>0.0178</v>
      </c>
      <c r="F123" s="65">
        <v>4.45</v>
      </c>
      <c r="H123" s="24" t="s">
        <v>208</v>
      </c>
      <c r="I123">
        <v>250</v>
      </c>
      <c r="J123" s="104">
        <v>0.016742206001919828</v>
      </c>
      <c r="K123" s="65">
        <v>4.185551500479957</v>
      </c>
      <c r="L123" s="65"/>
      <c r="M123" s="65"/>
    </row>
    <row r="124" spans="3:13" ht="24.75" customHeight="1">
      <c r="C124" s="24" t="s">
        <v>209</v>
      </c>
      <c r="D124">
        <v>250</v>
      </c>
      <c r="E124" s="84">
        <v>0.0239</v>
      </c>
      <c r="F124" s="65">
        <v>5.975</v>
      </c>
      <c r="H124" s="24" t="s">
        <v>209</v>
      </c>
      <c r="I124">
        <v>250</v>
      </c>
      <c r="J124" s="104">
        <v>0.0239</v>
      </c>
      <c r="K124" s="65">
        <v>5.975</v>
      </c>
      <c r="L124" s="65"/>
      <c r="M124" s="65"/>
    </row>
    <row r="125" spans="3:13" ht="27" customHeight="1">
      <c r="C125" s="24" t="s">
        <v>215</v>
      </c>
      <c r="D125">
        <v>250</v>
      </c>
      <c r="E125" s="84">
        <v>0.043</v>
      </c>
      <c r="F125" s="65">
        <v>10.75</v>
      </c>
      <c r="H125" s="24" t="s">
        <v>215</v>
      </c>
      <c r="I125">
        <v>250</v>
      </c>
      <c r="J125" s="104">
        <v>0.043</v>
      </c>
      <c r="K125" s="65">
        <v>10.75</v>
      </c>
      <c r="L125" s="65"/>
      <c r="M125" s="65"/>
    </row>
    <row r="126" spans="3:10" ht="12.75">
      <c r="C126" s="6"/>
      <c r="H126" s="6"/>
      <c r="J126" s="104"/>
    </row>
    <row r="127" spans="3:14" ht="12.75">
      <c r="C127" t="s">
        <v>206</v>
      </c>
      <c r="F127" s="105">
        <v>35.26744975769215</v>
      </c>
      <c r="H127" t="s">
        <v>211</v>
      </c>
      <c r="K127" s="105">
        <v>35.003001258172105</v>
      </c>
      <c r="L127" s="65"/>
      <c r="M127" s="65">
        <v>-0.2644484995200429</v>
      </c>
      <c r="N127" s="88">
        <v>-0.007498373183685181</v>
      </c>
    </row>
    <row r="128" spans="6:14" ht="12.75">
      <c r="F128" s="75"/>
      <c r="K128" s="75"/>
      <c r="L128" s="65"/>
      <c r="M128" s="65"/>
      <c r="N128" s="94"/>
    </row>
    <row r="129" ht="12.75">
      <c r="K129" s="82"/>
    </row>
    <row r="130" spans="1:14" ht="15">
      <c r="A130" s="97" t="s">
        <v>79</v>
      </c>
      <c r="B130" s="4"/>
      <c r="D130" s="90" t="s">
        <v>38</v>
      </c>
      <c r="E130" s="90" t="s">
        <v>65</v>
      </c>
      <c r="F130" s="91" t="s">
        <v>66</v>
      </c>
      <c r="I130" s="90" t="s">
        <v>38</v>
      </c>
      <c r="J130" s="90" t="s">
        <v>65</v>
      </c>
      <c r="K130" s="93" t="s">
        <v>66</v>
      </c>
      <c r="L130" s="4"/>
      <c r="M130" s="4" t="s">
        <v>67</v>
      </c>
      <c r="N130" s="4" t="s">
        <v>67</v>
      </c>
    </row>
    <row r="131" spans="1:14" ht="12.75">
      <c r="A131" s="4" t="s">
        <v>82</v>
      </c>
      <c r="D131" s="92" t="s">
        <v>71</v>
      </c>
      <c r="E131" s="90" t="s">
        <v>97</v>
      </c>
      <c r="F131" s="91" t="s">
        <v>68</v>
      </c>
      <c r="I131" s="90"/>
      <c r="J131" s="90" t="s">
        <v>97</v>
      </c>
      <c r="K131" s="93" t="s">
        <v>68</v>
      </c>
      <c r="L131" s="4"/>
      <c r="M131" s="4" t="s">
        <v>69</v>
      </c>
      <c r="N131" s="90" t="s">
        <v>73</v>
      </c>
    </row>
    <row r="132" spans="1:13" ht="38.25">
      <c r="A132" s="96"/>
      <c r="B132" s="36"/>
      <c r="C132" s="24" t="s">
        <v>11</v>
      </c>
      <c r="D132" s="32" t="s">
        <v>72</v>
      </c>
      <c r="E132" s="32" t="s">
        <v>72</v>
      </c>
      <c r="F132" s="102">
        <v>14.092449757692146</v>
      </c>
      <c r="H132" s="24" t="s">
        <v>11</v>
      </c>
      <c r="I132" s="32" t="s">
        <v>72</v>
      </c>
      <c r="J132" s="32" t="s">
        <v>72</v>
      </c>
      <c r="K132" s="65">
        <v>14.092449757692146</v>
      </c>
      <c r="L132" s="65"/>
      <c r="M132" s="65"/>
    </row>
    <row r="133" spans="3:13" ht="25.5">
      <c r="C133" s="24" t="s">
        <v>208</v>
      </c>
      <c r="D133">
        <v>500</v>
      </c>
      <c r="E133" s="84">
        <v>0.0178</v>
      </c>
      <c r="F133" s="65">
        <v>8.9</v>
      </c>
      <c r="H133" s="24" t="s">
        <v>208</v>
      </c>
      <c r="I133">
        <v>500</v>
      </c>
      <c r="J133" s="104">
        <v>0.016742206001919828</v>
      </c>
      <c r="K133" s="65">
        <v>8.371103000959915</v>
      </c>
      <c r="L133" s="65"/>
      <c r="M133" s="65"/>
    </row>
    <row r="134" spans="3:13" ht="25.5" customHeight="1">
      <c r="C134" s="24" t="s">
        <v>209</v>
      </c>
      <c r="D134">
        <v>500</v>
      </c>
      <c r="E134" s="84">
        <v>0.0239</v>
      </c>
      <c r="F134" s="65">
        <v>11.95</v>
      </c>
      <c r="H134" s="24" t="s">
        <v>209</v>
      </c>
      <c r="I134">
        <v>500</v>
      </c>
      <c r="J134" s="104">
        <v>0.0239</v>
      </c>
      <c r="K134" s="65">
        <v>11.95</v>
      </c>
      <c r="L134" s="65"/>
      <c r="M134" s="65"/>
    </row>
    <row r="135" spans="3:13" ht="25.5" customHeight="1">
      <c r="C135" s="24" t="s">
        <v>215</v>
      </c>
      <c r="D135">
        <v>500</v>
      </c>
      <c r="E135" s="84">
        <v>0.043</v>
      </c>
      <c r="F135" s="65">
        <v>21.5</v>
      </c>
      <c r="H135" s="24" t="s">
        <v>215</v>
      </c>
      <c r="I135">
        <v>500</v>
      </c>
      <c r="J135" s="104">
        <v>0.043</v>
      </c>
      <c r="K135" s="65">
        <v>21.5</v>
      </c>
      <c r="L135" s="65"/>
      <c r="M135" s="65"/>
    </row>
    <row r="136" spans="3:10" ht="12.75">
      <c r="C136" s="6"/>
      <c r="H136" s="6"/>
      <c r="J136" s="104"/>
    </row>
    <row r="137" spans="3:14" ht="12.75">
      <c r="C137" t="s">
        <v>206</v>
      </c>
      <c r="F137" s="105">
        <v>56.442449757692145</v>
      </c>
      <c r="H137" t="s">
        <v>211</v>
      </c>
      <c r="K137" s="105">
        <v>55.91355275865206</v>
      </c>
      <c r="L137" s="65"/>
      <c r="M137" s="65">
        <v>-0.5288969990400858</v>
      </c>
      <c r="N137" s="88">
        <v>-0.009370553569355011</v>
      </c>
    </row>
    <row r="138" spans="6:14" ht="12.75">
      <c r="F138" s="75"/>
      <c r="K138" s="75"/>
      <c r="L138" s="65"/>
      <c r="M138" s="65"/>
      <c r="N138" s="94"/>
    </row>
    <row r="139" spans="6:13" ht="12.75">
      <c r="F139" s="65"/>
      <c r="J139" s="104"/>
      <c r="K139" s="65"/>
      <c r="L139" s="65"/>
      <c r="M139" s="65"/>
    </row>
    <row r="140" spans="1:14" ht="15">
      <c r="A140" s="97" t="s">
        <v>79</v>
      </c>
      <c r="B140" s="4"/>
      <c r="D140" s="90" t="s">
        <v>38</v>
      </c>
      <c r="E140" s="90" t="s">
        <v>65</v>
      </c>
      <c r="F140" s="91" t="s">
        <v>66</v>
      </c>
      <c r="I140" s="90" t="s">
        <v>38</v>
      </c>
      <c r="J140" s="90" t="s">
        <v>65</v>
      </c>
      <c r="K140" s="93" t="s">
        <v>66</v>
      </c>
      <c r="L140" s="4"/>
      <c r="M140" s="4" t="s">
        <v>67</v>
      </c>
      <c r="N140" s="4" t="s">
        <v>67</v>
      </c>
    </row>
    <row r="141" spans="1:14" ht="12.75">
      <c r="A141" s="4" t="s">
        <v>83</v>
      </c>
      <c r="D141" s="92" t="s">
        <v>71</v>
      </c>
      <c r="E141" s="90" t="s">
        <v>97</v>
      </c>
      <c r="F141" s="91" t="s">
        <v>68</v>
      </c>
      <c r="I141" s="90"/>
      <c r="J141" s="90" t="s">
        <v>97</v>
      </c>
      <c r="K141" s="93" t="s">
        <v>68</v>
      </c>
      <c r="L141" s="4"/>
      <c r="M141" s="4" t="s">
        <v>69</v>
      </c>
      <c r="N141" s="90" t="s">
        <v>73</v>
      </c>
    </row>
    <row r="142" spans="1:13" ht="38.25">
      <c r="A142" s="96"/>
      <c r="B142" s="36"/>
      <c r="C142" s="24" t="s">
        <v>11</v>
      </c>
      <c r="D142" s="32" t="s">
        <v>72</v>
      </c>
      <c r="E142" s="32" t="s">
        <v>72</v>
      </c>
      <c r="F142" s="102">
        <v>14.092449757692146</v>
      </c>
      <c r="H142" s="24" t="s">
        <v>11</v>
      </c>
      <c r="I142" s="32" t="s">
        <v>72</v>
      </c>
      <c r="J142" s="32" t="s">
        <v>72</v>
      </c>
      <c r="K142" s="65">
        <v>14.092449757692146</v>
      </c>
      <c r="L142" s="65"/>
      <c r="M142" s="65"/>
    </row>
    <row r="143" spans="3:13" ht="25.5">
      <c r="C143" s="24" t="s">
        <v>208</v>
      </c>
      <c r="D143">
        <v>750</v>
      </c>
      <c r="E143" s="84">
        <v>0.0178</v>
      </c>
      <c r="F143" s="65">
        <v>13.35</v>
      </c>
      <c r="H143" s="24" t="s">
        <v>208</v>
      </c>
      <c r="I143">
        <v>750</v>
      </c>
      <c r="J143" s="104">
        <v>0.016742206001919828</v>
      </c>
      <c r="K143" s="65">
        <v>12.556654501439871</v>
      </c>
      <c r="L143" s="65"/>
      <c r="M143" s="65"/>
    </row>
    <row r="144" spans="3:13" ht="26.25" customHeight="1">
      <c r="C144" s="24" t="s">
        <v>209</v>
      </c>
      <c r="D144">
        <v>750</v>
      </c>
      <c r="E144" s="84">
        <v>0.0239</v>
      </c>
      <c r="F144" s="65">
        <v>17.925</v>
      </c>
      <c r="H144" s="24" t="s">
        <v>209</v>
      </c>
      <c r="I144">
        <v>750</v>
      </c>
      <c r="J144" s="104">
        <v>0.0239</v>
      </c>
      <c r="K144" s="65">
        <v>17.925</v>
      </c>
      <c r="L144" s="65"/>
      <c r="M144" s="65"/>
    </row>
    <row r="145" spans="3:13" ht="26.25" customHeight="1">
      <c r="C145" s="24" t="s">
        <v>215</v>
      </c>
      <c r="D145">
        <v>750</v>
      </c>
      <c r="E145" s="84">
        <v>0.043</v>
      </c>
      <c r="F145" s="65">
        <v>32.25</v>
      </c>
      <c r="H145" s="24" t="s">
        <v>215</v>
      </c>
      <c r="I145">
        <v>750</v>
      </c>
      <c r="J145" s="104">
        <v>0.043</v>
      </c>
      <c r="K145" s="65">
        <v>32.25</v>
      </c>
      <c r="L145" s="65"/>
      <c r="M145" s="65"/>
    </row>
    <row r="146" spans="3:10" ht="12.75">
      <c r="C146" s="6"/>
      <c r="H146" s="6"/>
      <c r="J146" s="104"/>
    </row>
    <row r="147" spans="3:14" ht="12.75">
      <c r="C147" t="s">
        <v>206</v>
      </c>
      <c r="F147" s="105">
        <v>77.61744975769214</v>
      </c>
      <c r="H147" t="s">
        <v>211</v>
      </c>
      <c r="K147" s="105">
        <v>76.82410425913201</v>
      </c>
      <c r="L147" s="65"/>
      <c r="M147" s="65">
        <v>-0.7933454985601287</v>
      </c>
      <c r="N147" s="88">
        <v>-0.010221226039206499</v>
      </c>
    </row>
    <row r="148" spans="6:14" ht="12.75">
      <c r="F148" s="75"/>
      <c r="K148" s="75"/>
      <c r="L148" s="65"/>
      <c r="M148" s="65"/>
      <c r="N148" s="94"/>
    </row>
    <row r="149" spans="6:13" ht="12.75">
      <c r="F149" s="65"/>
      <c r="J149" s="104"/>
      <c r="K149" s="65"/>
      <c r="L149" s="65"/>
      <c r="M149" s="65"/>
    </row>
    <row r="150" spans="1:14" ht="15">
      <c r="A150" s="97" t="s">
        <v>79</v>
      </c>
      <c r="B150" s="4"/>
      <c r="D150" s="90" t="s">
        <v>38</v>
      </c>
      <c r="E150" s="90" t="s">
        <v>65</v>
      </c>
      <c r="F150" s="91" t="s">
        <v>66</v>
      </c>
      <c r="I150" s="90" t="s">
        <v>38</v>
      </c>
      <c r="J150" s="90" t="s">
        <v>65</v>
      </c>
      <c r="K150" s="93" t="s">
        <v>66</v>
      </c>
      <c r="L150" s="4"/>
      <c r="M150" s="4" t="s">
        <v>67</v>
      </c>
      <c r="N150" s="4" t="s">
        <v>67</v>
      </c>
    </row>
    <row r="151" spans="1:14" ht="12.75">
      <c r="A151" s="4" t="s">
        <v>84</v>
      </c>
      <c r="D151" s="92" t="s">
        <v>71</v>
      </c>
      <c r="E151" s="90" t="s">
        <v>97</v>
      </c>
      <c r="F151" s="91" t="s">
        <v>68</v>
      </c>
      <c r="I151" s="90"/>
      <c r="J151" s="90" t="s">
        <v>97</v>
      </c>
      <c r="K151" s="93" t="s">
        <v>68</v>
      </c>
      <c r="L151" s="4"/>
      <c r="M151" s="4" t="s">
        <v>69</v>
      </c>
      <c r="N151" s="90" t="s">
        <v>73</v>
      </c>
    </row>
    <row r="152" spans="1:13" ht="38.25">
      <c r="A152" s="96"/>
      <c r="B152" s="36"/>
      <c r="C152" s="24" t="s">
        <v>11</v>
      </c>
      <c r="D152" s="32" t="s">
        <v>72</v>
      </c>
      <c r="E152" s="32" t="s">
        <v>72</v>
      </c>
      <c r="F152" s="102">
        <v>14.092449757692146</v>
      </c>
      <c r="H152" s="24" t="s">
        <v>11</v>
      </c>
      <c r="I152" s="32" t="s">
        <v>72</v>
      </c>
      <c r="J152" s="32" t="s">
        <v>72</v>
      </c>
      <c r="K152" s="65">
        <v>14.092449757692146</v>
      </c>
      <c r="L152" s="65"/>
      <c r="M152" s="65"/>
    </row>
    <row r="153" spans="3:13" ht="25.5">
      <c r="C153" s="24" t="s">
        <v>208</v>
      </c>
      <c r="D153">
        <v>1000</v>
      </c>
      <c r="E153" s="84">
        <v>0.0178</v>
      </c>
      <c r="F153" s="65">
        <v>17.8</v>
      </c>
      <c r="H153" s="24" t="s">
        <v>208</v>
      </c>
      <c r="I153">
        <v>1000</v>
      </c>
      <c r="J153" s="104">
        <v>0.016742206001919828</v>
      </c>
      <c r="K153" s="65">
        <v>16.74220600191983</v>
      </c>
      <c r="L153" s="65"/>
      <c r="M153" s="65"/>
    </row>
    <row r="154" spans="3:13" ht="25.5" customHeight="1">
      <c r="C154" s="24" t="s">
        <v>209</v>
      </c>
      <c r="D154">
        <v>1000</v>
      </c>
      <c r="E154" s="84">
        <v>0.0239</v>
      </c>
      <c r="F154" s="65">
        <v>23.9</v>
      </c>
      <c r="H154" s="24" t="s">
        <v>209</v>
      </c>
      <c r="I154">
        <v>1000</v>
      </c>
      <c r="J154" s="103">
        <v>0.0239</v>
      </c>
      <c r="K154" s="65">
        <v>23.9</v>
      </c>
      <c r="L154" s="65"/>
      <c r="M154" s="65"/>
    </row>
    <row r="155" spans="3:13" ht="26.25" customHeight="1">
      <c r="C155" s="24" t="s">
        <v>215</v>
      </c>
      <c r="D155">
        <v>1000</v>
      </c>
      <c r="E155" s="84">
        <v>0.043</v>
      </c>
      <c r="F155" s="65">
        <v>43</v>
      </c>
      <c r="H155" s="24" t="s">
        <v>215</v>
      </c>
      <c r="I155">
        <v>1000</v>
      </c>
      <c r="J155" s="104">
        <v>0.043</v>
      </c>
      <c r="K155" s="65">
        <v>43</v>
      </c>
      <c r="L155" s="65"/>
      <c r="M155" s="65"/>
    </row>
    <row r="156" spans="3:11" ht="24" customHeight="1">
      <c r="C156" s="6"/>
      <c r="H156" s="24"/>
      <c r="J156" s="104"/>
      <c r="K156" s="65"/>
    </row>
    <row r="157" spans="3:11" ht="11.25" customHeight="1">
      <c r="C157" s="6"/>
      <c r="H157" s="24"/>
      <c r="J157" s="104"/>
      <c r="K157" s="65"/>
    </row>
    <row r="158" spans="3:14" ht="12.75">
      <c r="C158" t="s">
        <v>206</v>
      </c>
      <c r="F158" s="105">
        <v>98.79244975769215</v>
      </c>
      <c r="H158" t="s">
        <v>211</v>
      </c>
      <c r="K158" s="105">
        <v>97.73465575961198</v>
      </c>
      <c r="L158" s="65"/>
      <c r="M158" s="65">
        <v>-1.0577939980801716</v>
      </c>
      <c r="N158" s="88">
        <v>-0.010707235225714262</v>
      </c>
    </row>
    <row r="159" spans="6:14" ht="12.75">
      <c r="F159" s="75"/>
      <c r="K159" s="75"/>
      <c r="L159" s="65"/>
      <c r="M159" s="65"/>
      <c r="N159" s="94"/>
    </row>
    <row r="160" spans="6:13" ht="12.75">
      <c r="F160" s="65"/>
      <c r="J160" s="104"/>
      <c r="K160" s="65"/>
      <c r="L160" s="65"/>
      <c r="M160" s="65"/>
    </row>
    <row r="161" spans="1:14" ht="15">
      <c r="A161" s="97" t="s">
        <v>79</v>
      </c>
      <c r="B161" s="4"/>
      <c r="D161" s="90" t="s">
        <v>38</v>
      </c>
      <c r="E161" s="90" t="s">
        <v>65</v>
      </c>
      <c r="F161" s="91" t="s">
        <v>66</v>
      </c>
      <c r="I161" s="90" t="s">
        <v>38</v>
      </c>
      <c r="J161" s="90" t="s">
        <v>65</v>
      </c>
      <c r="K161" s="93" t="s">
        <v>66</v>
      </c>
      <c r="L161" s="4"/>
      <c r="M161" s="4" t="s">
        <v>67</v>
      </c>
      <c r="N161" s="4" t="s">
        <v>67</v>
      </c>
    </row>
    <row r="162" spans="1:14" ht="12.75">
      <c r="A162" s="4" t="s">
        <v>85</v>
      </c>
      <c r="D162" s="92" t="s">
        <v>71</v>
      </c>
      <c r="E162" s="90" t="s">
        <v>97</v>
      </c>
      <c r="F162" s="91" t="s">
        <v>68</v>
      </c>
      <c r="I162" s="90"/>
      <c r="J162" s="90" t="s">
        <v>97</v>
      </c>
      <c r="K162" s="93" t="s">
        <v>68</v>
      </c>
      <c r="L162" s="4"/>
      <c r="M162" s="4" t="s">
        <v>69</v>
      </c>
      <c r="N162" s="90" t="s">
        <v>73</v>
      </c>
    </row>
    <row r="163" spans="1:13" ht="38.25">
      <c r="A163" s="96"/>
      <c r="B163" s="36"/>
      <c r="C163" s="24" t="s">
        <v>11</v>
      </c>
      <c r="D163" s="32" t="s">
        <v>72</v>
      </c>
      <c r="E163" s="32" t="s">
        <v>72</v>
      </c>
      <c r="F163" s="102">
        <v>14.092449757692146</v>
      </c>
      <c r="H163" s="24" t="s">
        <v>11</v>
      </c>
      <c r="I163" s="32" t="s">
        <v>72</v>
      </c>
      <c r="J163" s="32" t="s">
        <v>72</v>
      </c>
      <c r="K163" s="65">
        <v>14.092449757692146</v>
      </c>
      <c r="L163" s="65"/>
      <c r="M163" s="65"/>
    </row>
    <row r="164" spans="3:13" ht="25.5">
      <c r="C164" s="24" t="s">
        <v>208</v>
      </c>
      <c r="D164">
        <v>1500</v>
      </c>
      <c r="E164" s="84">
        <v>0.0178</v>
      </c>
      <c r="F164" s="65">
        <v>26.7</v>
      </c>
      <c r="H164" s="24" t="s">
        <v>208</v>
      </c>
      <c r="I164">
        <v>1500</v>
      </c>
      <c r="J164" s="104">
        <v>0.016742206001919828</v>
      </c>
      <c r="K164" s="65">
        <v>25.113309002879742</v>
      </c>
      <c r="L164" s="65"/>
      <c r="M164" s="65"/>
    </row>
    <row r="165" spans="3:13" ht="27.75" customHeight="1">
      <c r="C165" s="24" t="s">
        <v>209</v>
      </c>
      <c r="D165">
        <v>1500</v>
      </c>
      <c r="E165" s="84">
        <v>0.0239</v>
      </c>
      <c r="F165" s="65">
        <v>35.85</v>
      </c>
      <c r="H165" s="24" t="s">
        <v>209</v>
      </c>
      <c r="I165">
        <v>1500</v>
      </c>
      <c r="J165" s="104">
        <v>0.0239</v>
      </c>
      <c r="K165" s="65">
        <v>35.85</v>
      </c>
      <c r="L165" s="65"/>
      <c r="M165" s="65"/>
    </row>
    <row r="166" spans="3:13" ht="27.75" customHeight="1">
      <c r="C166" s="24" t="s">
        <v>215</v>
      </c>
      <c r="D166">
        <v>1500</v>
      </c>
      <c r="E166" s="84">
        <v>0.043</v>
      </c>
      <c r="F166" s="65">
        <v>64.5</v>
      </c>
      <c r="H166" s="24" t="s">
        <v>215</v>
      </c>
      <c r="I166">
        <v>1500</v>
      </c>
      <c r="J166" s="104">
        <v>0.043</v>
      </c>
      <c r="K166" s="65">
        <v>64.5</v>
      </c>
      <c r="L166" s="65"/>
      <c r="M166" s="65"/>
    </row>
    <row r="167" spans="3:13" ht="25.5" customHeight="1">
      <c r="C167" s="24"/>
      <c r="E167" s="84"/>
      <c r="F167" s="65"/>
      <c r="H167" s="24"/>
      <c r="J167" s="104"/>
      <c r="K167" s="65"/>
      <c r="L167" s="65"/>
      <c r="M167" s="65"/>
    </row>
    <row r="168" spans="3:10" ht="12.75">
      <c r="C168" s="6"/>
      <c r="H168" s="6"/>
      <c r="J168" s="104"/>
    </row>
    <row r="169" spans="3:14" ht="12.75">
      <c r="C169" t="s">
        <v>206</v>
      </c>
      <c r="F169" s="105">
        <v>141.14244975769213</v>
      </c>
      <c r="H169" t="s">
        <v>211</v>
      </c>
      <c r="K169" s="105">
        <v>139.5557587605719</v>
      </c>
      <c r="L169" s="65"/>
      <c r="M169" s="65">
        <v>-1.586690997120229</v>
      </c>
      <c r="N169" s="88">
        <v>-0.011241770281330665</v>
      </c>
    </row>
    <row r="170" spans="6:14" ht="12.75">
      <c r="F170" s="75"/>
      <c r="K170" s="75"/>
      <c r="L170" s="65"/>
      <c r="M170" s="65"/>
      <c r="N170" s="94"/>
    </row>
    <row r="171" spans="6:13" ht="12.75">
      <c r="F171" s="65"/>
      <c r="J171" s="104"/>
      <c r="K171" s="65"/>
      <c r="L171" s="65"/>
      <c r="M171" s="65"/>
    </row>
    <row r="172" spans="1:14" ht="15">
      <c r="A172" s="97" t="s">
        <v>79</v>
      </c>
      <c r="B172" s="4"/>
      <c r="D172" s="90" t="s">
        <v>38</v>
      </c>
      <c r="E172" s="90" t="s">
        <v>65</v>
      </c>
      <c r="F172" s="91" t="s">
        <v>66</v>
      </c>
      <c r="I172" s="90" t="s">
        <v>38</v>
      </c>
      <c r="J172" s="90" t="s">
        <v>65</v>
      </c>
      <c r="K172" s="93" t="s">
        <v>66</v>
      </c>
      <c r="L172" s="4"/>
      <c r="M172" s="4" t="s">
        <v>67</v>
      </c>
      <c r="N172" s="4" t="s">
        <v>67</v>
      </c>
    </row>
    <row r="173" spans="1:14" ht="12.75">
      <c r="A173" s="4" t="s">
        <v>86</v>
      </c>
      <c r="D173" s="92" t="s">
        <v>71</v>
      </c>
      <c r="E173" s="90" t="s">
        <v>97</v>
      </c>
      <c r="F173" s="91" t="s">
        <v>68</v>
      </c>
      <c r="I173" s="90"/>
      <c r="J173" s="90" t="s">
        <v>97</v>
      </c>
      <c r="K173" s="93" t="s">
        <v>68</v>
      </c>
      <c r="L173" s="4"/>
      <c r="M173" s="4" t="s">
        <v>69</v>
      </c>
      <c r="N173" s="90" t="s">
        <v>73</v>
      </c>
    </row>
    <row r="174" spans="1:13" ht="38.25">
      <c r="A174" s="96"/>
      <c r="B174" s="36"/>
      <c r="C174" s="24" t="s">
        <v>11</v>
      </c>
      <c r="D174" s="32" t="s">
        <v>72</v>
      </c>
      <c r="E174" s="32" t="s">
        <v>72</v>
      </c>
      <c r="F174" s="102">
        <v>14.092449757692146</v>
      </c>
      <c r="H174" s="24" t="s">
        <v>11</v>
      </c>
      <c r="I174" s="32" t="s">
        <v>72</v>
      </c>
      <c r="J174" s="32" t="s">
        <v>72</v>
      </c>
      <c r="K174" s="65">
        <v>14.092449757692146</v>
      </c>
      <c r="L174" s="65"/>
      <c r="M174" s="65"/>
    </row>
    <row r="175" spans="3:13" ht="28.5" customHeight="1">
      <c r="C175" s="24" t="s">
        <v>208</v>
      </c>
      <c r="D175">
        <v>2000</v>
      </c>
      <c r="E175" s="84">
        <v>0.0178</v>
      </c>
      <c r="F175" s="65">
        <v>35.6</v>
      </c>
      <c r="H175" s="24" t="s">
        <v>208</v>
      </c>
      <c r="I175">
        <v>2000</v>
      </c>
      <c r="J175" s="104">
        <v>0.016742206001919828</v>
      </c>
      <c r="K175" s="65">
        <v>33.48441200383966</v>
      </c>
      <c r="L175" s="65"/>
      <c r="M175" s="65"/>
    </row>
    <row r="176" spans="3:13" ht="24.75" customHeight="1">
      <c r="C176" s="24" t="s">
        <v>209</v>
      </c>
      <c r="D176">
        <v>2000</v>
      </c>
      <c r="E176" s="84">
        <v>0.0239</v>
      </c>
      <c r="F176" s="65">
        <v>47.8</v>
      </c>
      <c r="H176" s="24" t="s">
        <v>209</v>
      </c>
      <c r="I176">
        <v>2000</v>
      </c>
      <c r="J176" s="104">
        <v>0.0239</v>
      </c>
      <c r="K176" s="65">
        <v>47.8</v>
      </c>
      <c r="L176" s="65"/>
      <c r="M176" s="65"/>
    </row>
    <row r="177" spans="3:13" ht="27" customHeight="1">
      <c r="C177" s="24" t="s">
        <v>215</v>
      </c>
      <c r="D177">
        <v>2000</v>
      </c>
      <c r="E177" s="84">
        <v>0.043</v>
      </c>
      <c r="F177" s="65">
        <v>86</v>
      </c>
      <c r="H177" s="24" t="s">
        <v>215</v>
      </c>
      <c r="I177">
        <v>2000</v>
      </c>
      <c r="J177" s="104">
        <v>0.043</v>
      </c>
      <c r="K177" s="65">
        <v>86</v>
      </c>
      <c r="L177" s="65"/>
      <c r="M177" s="65"/>
    </row>
    <row r="178" spans="3:13" ht="29.25" customHeight="1">
      <c r="C178" s="24"/>
      <c r="E178" s="84"/>
      <c r="F178" s="65"/>
      <c r="H178" s="24"/>
      <c r="J178" s="104"/>
      <c r="K178" s="65"/>
      <c r="L178" s="65"/>
      <c r="M178" s="65"/>
    </row>
    <row r="179" spans="3:10" ht="13.5" customHeight="1">
      <c r="C179" s="6"/>
      <c r="H179" s="6"/>
      <c r="J179" s="104"/>
    </row>
    <row r="180" spans="3:14" ht="12.75">
      <c r="C180" t="s">
        <v>206</v>
      </c>
      <c r="F180" s="105">
        <v>183.49244975769216</v>
      </c>
      <c r="H180" t="s">
        <v>211</v>
      </c>
      <c r="K180" s="105">
        <v>181.3768617615318</v>
      </c>
      <c r="L180" s="65"/>
      <c r="M180" s="65">
        <v>-2.115587996160343</v>
      </c>
      <c r="N180" s="88">
        <v>-0.011529564289724403</v>
      </c>
    </row>
    <row r="181" spans="6:13" ht="12.75">
      <c r="F181" s="65"/>
      <c r="J181" s="104"/>
      <c r="K181" s="65"/>
      <c r="L181" s="65"/>
      <c r="M181" s="65"/>
    </row>
    <row r="182" spans="1:14" ht="13.5" thickBot="1">
      <c r="A182" s="117"/>
      <c r="B182" s="117"/>
      <c r="C182" s="117"/>
      <c r="D182" s="117"/>
      <c r="E182" s="117"/>
      <c r="F182" s="126"/>
      <c r="G182" s="117"/>
      <c r="H182" s="117"/>
      <c r="I182" s="117"/>
      <c r="J182" s="127"/>
      <c r="K182" s="126"/>
      <c r="L182" s="126"/>
      <c r="M182" s="126"/>
      <c r="N182" s="117"/>
    </row>
    <row r="183" spans="1:13" ht="15.75">
      <c r="A183" s="61" t="s">
        <v>9</v>
      </c>
      <c r="B183" s="61"/>
      <c r="D183" s="36"/>
      <c r="F183" s="65"/>
      <c r="J183" s="104"/>
      <c r="K183" s="65"/>
      <c r="L183" s="65"/>
      <c r="M183" s="65"/>
    </row>
    <row r="184" spans="1:13" ht="15.75">
      <c r="A184" s="61"/>
      <c r="B184" s="61"/>
      <c r="D184" s="36"/>
      <c r="F184" s="65"/>
      <c r="J184" s="104"/>
      <c r="K184" s="65"/>
      <c r="L184" s="65"/>
      <c r="M184" s="65"/>
    </row>
    <row r="185" spans="1:13" ht="15.75">
      <c r="A185" s="124" t="s">
        <v>216</v>
      </c>
      <c r="B185" s="61"/>
      <c r="D185" s="36"/>
      <c r="F185" s="65"/>
      <c r="J185" s="104"/>
      <c r="K185" s="65"/>
      <c r="L185" s="65"/>
      <c r="M185" s="65"/>
    </row>
    <row r="186" spans="1:13" ht="15.75">
      <c r="A186" s="124" t="s">
        <v>217</v>
      </c>
      <c r="B186" s="61"/>
      <c r="D186" s="36"/>
      <c r="F186" s="65"/>
      <c r="J186" s="104"/>
      <c r="K186" s="65"/>
      <c r="L186" s="65"/>
      <c r="M186" s="65"/>
    </row>
    <row r="187" spans="1:13" ht="15.75">
      <c r="A187" s="124" t="s">
        <v>222</v>
      </c>
      <c r="B187" s="61"/>
      <c r="D187" s="36"/>
      <c r="F187" s="65"/>
      <c r="J187" s="104"/>
      <c r="K187" s="65"/>
      <c r="L187" s="65"/>
      <c r="M187" s="65"/>
    </row>
    <row r="188" spans="1:13" ht="15.75">
      <c r="A188" s="124"/>
      <c r="B188" s="61"/>
      <c r="D188" s="36"/>
      <c r="F188" s="65"/>
      <c r="J188" s="104"/>
      <c r="K188" s="65"/>
      <c r="L188" s="65"/>
      <c r="M188" s="65"/>
    </row>
    <row r="189" spans="3:15" ht="15">
      <c r="C189" s="95" t="s">
        <v>206</v>
      </c>
      <c r="D189" s="47"/>
      <c r="E189" s="47"/>
      <c r="F189" s="47"/>
      <c r="H189" s="95" t="s">
        <v>223</v>
      </c>
      <c r="I189" s="47"/>
      <c r="J189" s="47"/>
      <c r="K189" s="89"/>
      <c r="L189" s="47"/>
      <c r="M189" s="47"/>
      <c r="N189" s="47"/>
      <c r="O189" s="36"/>
    </row>
    <row r="190" spans="1:11" ht="15">
      <c r="A190" s="97" t="s">
        <v>70</v>
      </c>
      <c r="B190" s="4"/>
      <c r="F190" s="82"/>
      <c r="K190" s="82"/>
    </row>
    <row r="191" spans="1:14" ht="12.75">
      <c r="A191" s="4" t="s">
        <v>88</v>
      </c>
      <c r="D191" s="90" t="s">
        <v>38</v>
      </c>
      <c r="E191" s="90" t="s">
        <v>65</v>
      </c>
      <c r="F191" s="91" t="s">
        <v>66</v>
      </c>
      <c r="I191" s="90" t="s">
        <v>38</v>
      </c>
      <c r="J191" s="90" t="s">
        <v>65</v>
      </c>
      <c r="K191" s="93" t="s">
        <v>66</v>
      </c>
      <c r="L191" s="4"/>
      <c r="M191" s="4" t="s">
        <v>67</v>
      </c>
      <c r="N191" s="4" t="s">
        <v>67</v>
      </c>
    </row>
    <row r="192" spans="4:14" ht="12.75">
      <c r="D192" s="92" t="s">
        <v>71</v>
      </c>
      <c r="E192" s="90" t="s">
        <v>97</v>
      </c>
      <c r="F192" s="91" t="s">
        <v>68</v>
      </c>
      <c r="I192" s="90"/>
      <c r="J192" s="90" t="s">
        <v>97</v>
      </c>
      <c r="K192" s="93" t="s">
        <v>68</v>
      </c>
      <c r="L192" s="4"/>
      <c r="M192" s="4" t="s">
        <v>69</v>
      </c>
      <c r="N192" s="90" t="s">
        <v>73</v>
      </c>
    </row>
    <row r="193" spans="1:13" ht="38.25">
      <c r="A193" s="96"/>
      <c r="B193" s="36"/>
      <c r="C193" s="24" t="s">
        <v>11</v>
      </c>
      <c r="D193" s="32" t="s">
        <v>72</v>
      </c>
      <c r="E193" s="32" t="s">
        <v>72</v>
      </c>
      <c r="F193" s="263">
        <v>27.9643017135535</v>
      </c>
      <c r="H193" s="24" t="s">
        <v>11</v>
      </c>
      <c r="I193" s="32" t="s">
        <v>72</v>
      </c>
      <c r="J193" s="32" t="s">
        <v>72</v>
      </c>
      <c r="K193" s="65">
        <v>27.9643017135535</v>
      </c>
      <c r="L193" s="65"/>
      <c r="M193" s="65"/>
    </row>
    <row r="194" spans="3:13" ht="25.5">
      <c r="C194" s="24" t="s">
        <v>208</v>
      </c>
      <c r="D194">
        <v>1000</v>
      </c>
      <c r="E194" s="203">
        <v>0.0118</v>
      </c>
      <c r="F194" s="65">
        <v>11.8</v>
      </c>
      <c r="H194" s="24" t="s">
        <v>208</v>
      </c>
      <c r="I194">
        <v>1000</v>
      </c>
      <c r="J194" s="104">
        <v>0.01169763967158085</v>
      </c>
      <c r="K194" s="65">
        <v>11.697639671580848</v>
      </c>
      <c r="L194" s="65"/>
      <c r="M194" s="65"/>
    </row>
    <row r="195" spans="3:13" ht="30" customHeight="1">
      <c r="C195" s="24" t="s">
        <v>209</v>
      </c>
      <c r="D195">
        <v>1000</v>
      </c>
      <c r="E195" s="204">
        <v>0.0229</v>
      </c>
      <c r="F195" s="65">
        <v>22.9</v>
      </c>
      <c r="H195" s="24" t="s">
        <v>209</v>
      </c>
      <c r="I195">
        <v>1000</v>
      </c>
      <c r="J195" s="104">
        <v>0.0229</v>
      </c>
      <c r="K195" s="65">
        <v>22.9</v>
      </c>
      <c r="L195" s="65"/>
      <c r="M195" s="65"/>
    </row>
    <row r="196" spans="3:13" ht="25.5">
      <c r="C196" s="24" t="s">
        <v>215</v>
      </c>
      <c r="D196">
        <v>1000</v>
      </c>
      <c r="E196" s="84">
        <v>0.043</v>
      </c>
      <c r="F196" s="65">
        <v>43</v>
      </c>
      <c r="H196" s="24" t="s">
        <v>215</v>
      </c>
      <c r="I196">
        <v>1000</v>
      </c>
      <c r="J196" s="104">
        <v>0.043</v>
      </c>
      <c r="K196" s="65">
        <v>43</v>
      </c>
      <c r="L196" s="65"/>
      <c r="M196" s="65"/>
    </row>
    <row r="197" spans="3:10" ht="12.75">
      <c r="C197" s="6"/>
      <c r="H197" s="6"/>
      <c r="J197" s="104"/>
    </row>
    <row r="198" spans="3:14" ht="12.75">
      <c r="C198" t="s">
        <v>206</v>
      </c>
      <c r="F198" s="105">
        <v>105.6643017135535</v>
      </c>
      <c r="H198" t="s">
        <v>211</v>
      </c>
      <c r="K198" s="105">
        <v>105.56194138513435</v>
      </c>
      <c r="L198" s="65"/>
      <c r="M198" s="65">
        <v>-0.10236032841915232</v>
      </c>
      <c r="N198" s="88">
        <v>-0.000968731414102808</v>
      </c>
    </row>
    <row r="199" ht="12.75">
      <c r="K199" s="82"/>
    </row>
    <row r="200" ht="12.75">
      <c r="K200" s="82"/>
    </row>
    <row r="201" spans="1:14" ht="12.75">
      <c r="A201" s="4" t="s">
        <v>87</v>
      </c>
      <c r="B201" s="4"/>
      <c r="D201" s="90" t="s">
        <v>38</v>
      </c>
      <c r="E201" s="90" t="s">
        <v>65</v>
      </c>
      <c r="F201" s="91" t="s">
        <v>66</v>
      </c>
      <c r="I201" s="90" t="s">
        <v>38</v>
      </c>
      <c r="J201" s="90" t="s">
        <v>65</v>
      </c>
      <c r="K201" s="93" t="s">
        <v>66</v>
      </c>
      <c r="L201" s="4"/>
      <c r="M201" s="4" t="s">
        <v>67</v>
      </c>
      <c r="N201" s="4" t="s">
        <v>67</v>
      </c>
    </row>
    <row r="202" spans="1:14" ht="12.75">
      <c r="A202" s="4" t="s">
        <v>89</v>
      </c>
      <c r="D202" s="92" t="s">
        <v>71</v>
      </c>
      <c r="E202" s="90" t="s">
        <v>97</v>
      </c>
      <c r="F202" s="91" t="s">
        <v>68</v>
      </c>
      <c r="I202" s="90"/>
      <c r="J202" s="90" t="s">
        <v>97</v>
      </c>
      <c r="K202" s="93" t="s">
        <v>68</v>
      </c>
      <c r="L202" s="4"/>
      <c r="M202" s="4" t="s">
        <v>69</v>
      </c>
      <c r="N202" s="90" t="s">
        <v>73</v>
      </c>
    </row>
    <row r="203" spans="1:13" ht="38.25">
      <c r="A203" s="96"/>
      <c r="B203" s="36"/>
      <c r="C203" s="24" t="s">
        <v>11</v>
      </c>
      <c r="D203" s="32" t="s">
        <v>72</v>
      </c>
      <c r="E203" s="32" t="s">
        <v>72</v>
      </c>
      <c r="F203" s="102">
        <v>27.9643017135535</v>
      </c>
      <c r="H203" s="24" t="s">
        <v>11</v>
      </c>
      <c r="I203" s="32" t="s">
        <v>72</v>
      </c>
      <c r="J203" s="32" t="s">
        <v>72</v>
      </c>
      <c r="K203" s="65">
        <v>27.9643017135535</v>
      </c>
      <c r="L203" s="65"/>
      <c r="M203" s="65"/>
    </row>
    <row r="204" spans="3:13" ht="25.5">
      <c r="C204" s="24" t="s">
        <v>208</v>
      </c>
      <c r="D204">
        <v>2000</v>
      </c>
      <c r="E204" s="84">
        <v>0.0118</v>
      </c>
      <c r="F204" s="65">
        <v>23.6</v>
      </c>
      <c r="H204" s="24" t="s">
        <v>208</v>
      </c>
      <c r="I204">
        <v>2000</v>
      </c>
      <c r="J204" s="104">
        <v>0.01169763967158085</v>
      </c>
      <c r="K204" s="65">
        <v>23.395279343161697</v>
      </c>
      <c r="L204" s="65"/>
      <c r="M204" s="65"/>
    </row>
    <row r="205" spans="3:13" ht="25.5" customHeight="1">
      <c r="C205" s="24" t="s">
        <v>209</v>
      </c>
      <c r="D205">
        <v>2000</v>
      </c>
      <c r="E205" s="84">
        <v>0.0229</v>
      </c>
      <c r="F205" s="65">
        <v>45.8</v>
      </c>
      <c r="H205" s="24" t="s">
        <v>209</v>
      </c>
      <c r="I205">
        <v>2000</v>
      </c>
      <c r="J205" s="104">
        <v>0.0229</v>
      </c>
      <c r="K205" s="65">
        <v>45.8</v>
      </c>
      <c r="L205" s="65"/>
      <c r="M205" s="65"/>
    </row>
    <row r="206" spans="3:13" ht="25.5">
      <c r="C206" s="24" t="s">
        <v>215</v>
      </c>
      <c r="D206">
        <v>2000</v>
      </c>
      <c r="E206" s="84">
        <v>0.043</v>
      </c>
      <c r="F206" s="65">
        <v>86</v>
      </c>
      <c r="H206" s="24" t="s">
        <v>215</v>
      </c>
      <c r="I206">
        <v>2000</v>
      </c>
      <c r="J206" s="104">
        <v>0.043</v>
      </c>
      <c r="K206" s="65">
        <v>86</v>
      </c>
      <c r="L206" s="65"/>
      <c r="M206" s="65"/>
    </row>
    <row r="207" spans="3:10" ht="12.75">
      <c r="C207" s="6"/>
      <c r="H207" s="6"/>
      <c r="J207" s="104"/>
    </row>
    <row r="208" spans="3:14" ht="12.75">
      <c r="C208" t="s">
        <v>206</v>
      </c>
      <c r="F208" s="105">
        <v>183.3643017135535</v>
      </c>
      <c r="H208" t="s">
        <v>211</v>
      </c>
      <c r="K208" s="105">
        <v>183.15958105671518</v>
      </c>
      <c r="L208" s="65"/>
      <c r="M208" s="65">
        <v>-0.20472065683830465</v>
      </c>
      <c r="N208" s="88">
        <v>-0.0011164695359193733</v>
      </c>
    </row>
    <row r="209" ht="12.75">
      <c r="K209" s="82"/>
    </row>
    <row r="210" ht="12.75">
      <c r="K210" s="82"/>
    </row>
    <row r="211" spans="1:14" ht="12.75">
      <c r="A211" s="4" t="s">
        <v>87</v>
      </c>
      <c r="B211" s="4"/>
      <c r="D211" s="90" t="s">
        <v>38</v>
      </c>
      <c r="E211" s="90" t="s">
        <v>65</v>
      </c>
      <c r="F211" s="91" t="s">
        <v>66</v>
      </c>
      <c r="I211" s="90" t="s">
        <v>38</v>
      </c>
      <c r="J211" s="90" t="s">
        <v>65</v>
      </c>
      <c r="K211" s="93" t="s">
        <v>66</v>
      </c>
      <c r="L211" s="4"/>
      <c r="M211" s="4" t="s">
        <v>67</v>
      </c>
      <c r="N211" s="4" t="s">
        <v>67</v>
      </c>
    </row>
    <row r="212" spans="1:14" ht="12.75">
      <c r="A212" s="4" t="s">
        <v>90</v>
      </c>
      <c r="D212" s="92" t="s">
        <v>71</v>
      </c>
      <c r="E212" s="90" t="s">
        <v>97</v>
      </c>
      <c r="F212" s="91" t="s">
        <v>68</v>
      </c>
      <c r="I212" s="90"/>
      <c r="J212" s="90" t="s">
        <v>97</v>
      </c>
      <c r="K212" s="93" t="s">
        <v>68</v>
      </c>
      <c r="L212" s="4"/>
      <c r="M212" s="4" t="s">
        <v>69</v>
      </c>
      <c r="N212" s="90" t="s">
        <v>73</v>
      </c>
    </row>
    <row r="213" spans="1:13" ht="38.25">
      <c r="A213" s="96"/>
      <c r="B213" s="36"/>
      <c r="C213" s="24" t="s">
        <v>11</v>
      </c>
      <c r="D213" s="32" t="s">
        <v>72</v>
      </c>
      <c r="E213" s="32" t="s">
        <v>72</v>
      </c>
      <c r="F213" s="102">
        <v>27.9643017135535</v>
      </c>
      <c r="H213" s="24" t="s">
        <v>11</v>
      </c>
      <c r="I213" s="32" t="s">
        <v>72</v>
      </c>
      <c r="J213" s="32" t="s">
        <v>72</v>
      </c>
      <c r="K213" s="65">
        <v>27.9643017135535</v>
      </c>
      <c r="L213" s="65"/>
      <c r="M213" s="65"/>
    </row>
    <row r="214" spans="3:13" ht="25.5">
      <c r="C214" s="24" t="s">
        <v>208</v>
      </c>
      <c r="D214">
        <v>5000</v>
      </c>
      <c r="E214" s="84">
        <v>0.0118</v>
      </c>
      <c r="F214" s="65">
        <v>59</v>
      </c>
      <c r="H214" s="24" t="s">
        <v>208</v>
      </c>
      <c r="I214">
        <v>5000</v>
      </c>
      <c r="J214" s="104">
        <v>0.01169763967158085</v>
      </c>
      <c r="K214" s="65">
        <v>58.488198357904245</v>
      </c>
      <c r="L214" s="65"/>
      <c r="M214" s="65"/>
    </row>
    <row r="215" spans="3:13" ht="30" customHeight="1">
      <c r="C215" s="24" t="s">
        <v>209</v>
      </c>
      <c r="D215">
        <v>5000</v>
      </c>
      <c r="E215" s="84">
        <v>0.0229</v>
      </c>
      <c r="F215" s="65">
        <v>114.5</v>
      </c>
      <c r="H215" s="24" t="s">
        <v>209</v>
      </c>
      <c r="I215">
        <v>5000</v>
      </c>
      <c r="J215" s="104">
        <v>0.0229</v>
      </c>
      <c r="K215" s="65">
        <v>114.5</v>
      </c>
      <c r="L215" s="65"/>
      <c r="M215" s="65"/>
    </row>
    <row r="216" spans="3:13" ht="25.5">
      <c r="C216" s="24" t="s">
        <v>215</v>
      </c>
      <c r="D216">
        <v>5000</v>
      </c>
      <c r="E216" s="84">
        <v>0.043</v>
      </c>
      <c r="F216" s="65">
        <v>215</v>
      </c>
      <c r="H216" s="24" t="s">
        <v>215</v>
      </c>
      <c r="I216">
        <v>5000</v>
      </c>
      <c r="J216" s="104">
        <v>0.043</v>
      </c>
      <c r="K216" s="65">
        <v>215</v>
      </c>
      <c r="L216" s="65"/>
      <c r="M216" s="65"/>
    </row>
    <row r="217" spans="3:10" ht="12.75">
      <c r="C217" s="6"/>
      <c r="H217" s="6"/>
      <c r="J217" s="104"/>
    </row>
    <row r="218" spans="3:14" ht="12.75">
      <c r="C218" t="s">
        <v>206</v>
      </c>
      <c r="F218" s="105">
        <v>416.4643017135535</v>
      </c>
      <c r="H218" t="s">
        <v>211</v>
      </c>
      <c r="K218" s="105">
        <v>415.95250007145773</v>
      </c>
      <c r="L218" s="65"/>
      <c r="M218" s="65">
        <v>-0.5118016420957474</v>
      </c>
      <c r="N218" s="88">
        <v>-0.0012289207982291162</v>
      </c>
    </row>
    <row r="219" spans="6:14" ht="12.75">
      <c r="F219" s="75"/>
      <c r="K219" s="75"/>
      <c r="L219" s="65"/>
      <c r="M219" s="65"/>
      <c r="N219" s="94"/>
    </row>
    <row r="220" spans="6:14" ht="12.75">
      <c r="F220" s="75"/>
      <c r="K220" s="75"/>
      <c r="L220" s="65"/>
      <c r="M220" s="65"/>
      <c r="N220" s="94"/>
    </row>
    <row r="221" spans="1:14" ht="12.75">
      <c r="A221" s="4" t="s">
        <v>87</v>
      </c>
      <c r="B221" s="4"/>
      <c r="D221" s="90" t="s">
        <v>38</v>
      </c>
      <c r="E221" s="90" t="s">
        <v>65</v>
      </c>
      <c r="F221" s="91" t="s">
        <v>66</v>
      </c>
      <c r="I221" s="90" t="s">
        <v>38</v>
      </c>
      <c r="J221" s="90" t="s">
        <v>65</v>
      </c>
      <c r="K221" s="93" t="s">
        <v>66</v>
      </c>
      <c r="L221" s="4"/>
      <c r="M221" s="4" t="s">
        <v>67</v>
      </c>
      <c r="N221" s="4" t="s">
        <v>67</v>
      </c>
    </row>
    <row r="222" spans="1:14" ht="12.75">
      <c r="A222" s="4" t="s">
        <v>91</v>
      </c>
      <c r="D222" s="92" t="s">
        <v>71</v>
      </c>
      <c r="E222" s="90" t="s">
        <v>97</v>
      </c>
      <c r="F222" s="91" t="s">
        <v>68</v>
      </c>
      <c r="I222" s="90"/>
      <c r="J222" s="90" t="s">
        <v>97</v>
      </c>
      <c r="K222" s="93" t="s">
        <v>68</v>
      </c>
      <c r="L222" s="4"/>
      <c r="M222" s="4" t="s">
        <v>69</v>
      </c>
      <c r="N222" s="90" t="s">
        <v>73</v>
      </c>
    </row>
    <row r="223" spans="1:13" ht="38.25">
      <c r="A223" s="96"/>
      <c r="B223" s="36"/>
      <c r="C223" s="24" t="s">
        <v>11</v>
      </c>
      <c r="D223" s="32" t="s">
        <v>72</v>
      </c>
      <c r="E223" s="32" t="s">
        <v>72</v>
      </c>
      <c r="F223" s="102">
        <v>27.9643017135535</v>
      </c>
      <c r="H223" s="24" t="s">
        <v>11</v>
      </c>
      <c r="I223" s="32" t="s">
        <v>72</v>
      </c>
      <c r="J223" s="32" t="s">
        <v>72</v>
      </c>
      <c r="K223" s="65">
        <v>27.9643017135535</v>
      </c>
      <c r="L223" s="65"/>
      <c r="M223" s="65"/>
    </row>
    <row r="224" spans="3:13" ht="25.5">
      <c r="C224" s="24" t="s">
        <v>208</v>
      </c>
      <c r="D224">
        <v>10000</v>
      </c>
      <c r="E224" s="84">
        <v>0.0118</v>
      </c>
      <c r="F224" s="65">
        <v>118</v>
      </c>
      <c r="H224" s="24" t="s">
        <v>208</v>
      </c>
      <c r="I224">
        <v>10000</v>
      </c>
      <c r="J224" s="104">
        <v>0.01169763967158085</v>
      </c>
      <c r="K224" s="65">
        <v>116.97639671580849</v>
      </c>
      <c r="L224" s="65"/>
      <c r="M224" s="65"/>
    </row>
    <row r="225" spans="3:13" ht="27" customHeight="1">
      <c r="C225" s="24" t="s">
        <v>209</v>
      </c>
      <c r="D225">
        <v>10000</v>
      </c>
      <c r="E225" s="84">
        <v>0.0229</v>
      </c>
      <c r="F225" s="65">
        <v>229</v>
      </c>
      <c r="H225" s="24" t="s">
        <v>209</v>
      </c>
      <c r="I225">
        <v>10000</v>
      </c>
      <c r="J225" s="104">
        <v>0.0229</v>
      </c>
      <c r="K225" s="65">
        <v>229</v>
      </c>
      <c r="L225" s="65"/>
      <c r="M225" s="65"/>
    </row>
    <row r="226" spans="3:13" ht="25.5">
      <c r="C226" s="24" t="s">
        <v>215</v>
      </c>
      <c r="D226">
        <v>10000</v>
      </c>
      <c r="E226" s="84">
        <v>0.043</v>
      </c>
      <c r="F226" s="65">
        <v>430</v>
      </c>
      <c r="H226" s="24" t="s">
        <v>215</v>
      </c>
      <c r="I226">
        <v>10000</v>
      </c>
      <c r="J226" s="104">
        <v>0.043</v>
      </c>
      <c r="K226" s="65">
        <v>430</v>
      </c>
      <c r="L226" s="65"/>
      <c r="M226" s="65"/>
    </row>
    <row r="227" spans="3:10" ht="12.75">
      <c r="C227" s="6"/>
      <c r="H227" s="6"/>
      <c r="J227" s="104"/>
    </row>
    <row r="228" spans="3:14" ht="12.75">
      <c r="C228" t="s">
        <v>206</v>
      </c>
      <c r="F228" s="105">
        <v>804.9643017135534</v>
      </c>
      <c r="H228" t="s">
        <v>211</v>
      </c>
      <c r="K228" s="105">
        <v>803.9406984293619</v>
      </c>
      <c r="L228" s="65"/>
      <c r="M228" s="65">
        <v>-1.0236032841914948</v>
      </c>
      <c r="N228" s="88">
        <v>-0.0012716132653491918</v>
      </c>
    </row>
    <row r="229" spans="6:14" ht="12.75">
      <c r="F229" s="75"/>
      <c r="K229" s="75"/>
      <c r="L229" s="65"/>
      <c r="M229" s="65"/>
      <c r="N229" s="94"/>
    </row>
    <row r="230" spans="6:14" ht="12.75">
      <c r="F230" s="75"/>
      <c r="K230" s="75"/>
      <c r="L230" s="65"/>
      <c r="M230" s="65"/>
      <c r="N230" s="94"/>
    </row>
    <row r="231" spans="1:14" ht="12.75">
      <c r="A231" s="4" t="s">
        <v>87</v>
      </c>
      <c r="B231" s="4"/>
      <c r="D231" s="90" t="s">
        <v>38</v>
      </c>
      <c r="E231" s="90" t="s">
        <v>65</v>
      </c>
      <c r="F231" s="91" t="s">
        <v>66</v>
      </c>
      <c r="I231" s="90" t="s">
        <v>38</v>
      </c>
      <c r="J231" s="90" t="s">
        <v>65</v>
      </c>
      <c r="K231" s="93" t="s">
        <v>66</v>
      </c>
      <c r="L231" s="4"/>
      <c r="M231" s="4" t="s">
        <v>67</v>
      </c>
      <c r="N231" s="4" t="s">
        <v>67</v>
      </c>
    </row>
    <row r="232" spans="1:14" ht="12.75">
      <c r="A232" s="4" t="s">
        <v>224</v>
      </c>
      <c r="D232" s="92" t="s">
        <v>71</v>
      </c>
      <c r="E232" s="90" t="s">
        <v>97</v>
      </c>
      <c r="F232" s="91" t="s">
        <v>68</v>
      </c>
      <c r="I232" s="90"/>
      <c r="J232" s="90" t="s">
        <v>97</v>
      </c>
      <c r="K232" s="93" t="s">
        <v>68</v>
      </c>
      <c r="L232" s="4"/>
      <c r="M232" s="4" t="s">
        <v>69</v>
      </c>
      <c r="N232" s="90" t="s">
        <v>73</v>
      </c>
    </row>
    <row r="233" spans="1:13" ht="38.25">
      <c r="A233" s="96"/>
      <c r="B233" s="36"/>
      <c r="C233" s="24" t="s">
        <v>11</v>
      </c>
      <c r="D233" s="32" t="s">
        <v>72</v>
      </c>
      <c r="E233" s="32" t="s">
        <v>72</v>
      </c>
      <c r="F233" s="102">
        <v>27.9643017135535</v>
      </c>
      <c r="H233" s="24" t="s">
        <v>11</v>
      </c>
      <c r="I233" s="32" t="s">
        <v>72</v>
      </c>
      <c r="J233" s="32" t="s">
        <v>72</v>
      </c>
      <c r="K233" s="65">
        <v>27.9643017135535</v>
      </c>
      <c r="L233" s="65"/>
      <c r="M233" s="65"/>
    </row>
    <row r="234" spans="3:13" ht="25.5">
      <c r="C234" s="24" t="s">
        <v>208</v>
      </c>
      <c r="D234">
        <v>15000</v>
      </c>
      <c r="E234" s="84">
        <v>0.0118</v>
      </c>
      <c r="F234" s="65">
        <v>177</v>
      </c>
      <c r="H234" s="24" t="s">
        <v>208</v>
      </c>
      <c r="I234">
        <v>15000</v>
      </c>
      <c r="J234" s="104">
        <v>0.01169763967158085</v>
      </c>
      <c r="K234" s="65">
        <v>175.46459507371273</v>
      </c>
      <c r="L234" s="65"/>
      <c r="M234" s="65"/>
    </row>
    <row r="235" spans="3:13" ht="27" customHeight="1">
      <c r="C235" s="24" t="s">
        <v>209</v>
      </c>
      <c r="D235">
        <v>15000</v>
      </c>
      <c r="E235" s="84">
        <v>0.0229</v>
      </c>
      <c r="F235" s="65">
        <v>343.5</v>
      </c>
      <c r="H235" s="24" t="s">
        <v>209</v>
      </c>
      <c r="I235">
        <v>15000</v>
      </c>
      <c r="J235" s="104">
        <v>0.0229</v>
      </c>
      <c r="K235" s="65">
        <v>343.5</v>
      </c>
      <c r="L235" s="65"/>
      <c r="M235" s="65"/>
    </row>
    <row r="236" spans="3:13" ht="27" customHeight="1">
      <c r="C236" s="24" t="s">
        <v>215</v>
      </c>
      <c r="D236">
        <v>15000</v>
      </c>
      <c r="E236" s="84">
        <v>0.043</v>
      </c>
      <c r="F236" s="65">
        <v>645</v>
      </c>
      <c r="H236" s="24" t="s">
        <v>215</v>
      </c>
      <c r="I236">
        <v>15000</v>
      </c>
      <c r="J236" s="104">
        <v>0.043</v>
      </c>
      <c r="K236" s="65">
        <v>645</v>
      </c>
      <c r="L236" s="65"/>
      <c r="M236" s="65"/>
    </row>
    <row r="237" spans="3:10" ht="12.75">
      <c r="C237" s="6"/>
      <c r="H237" s="6"/>
      <c r="J237" s="104"/>
    </row>
    <row r="238" spans="3:14" ht="12.75">
      <c r="C238" t="s">
        <v>206</v>
      </c>
      <c r="F238" s="105">
        <v>1193.4643017135536</v>
      </c>
      <c r="H238" t="s">
        <v>211</v>
      </c>
      <c r="K238" s="105">
        <v>1191.9288967872662</v>
      </c>
      <c r="L238" s="65"/>
      <c r="M238" s="65">
        <v>-1.535404926287356</v>
      </c>
      <c r="N238" s="88">
        <v>-0.0012865109782360662</v>
      </c>
    </row>
    <row r="239" ht="12.75">
      <c r="K239" s="82"/>
    </row>
    <row r="240" spans="1:14" ht="13.5" thickBo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228"/>
      <c r="L240" s="117"/>
      <c r="M240" s="117"/>
      <c r="N240" s="117"/>
    </row>
    <row r="241" ht="12.75">
      <c r="K241" s="82"/>
    </row>
    <row r="242" spans="1:13" ht="15.75">
      <c r="A242" s="61" t="s">
        <v>315</v>
      </c>
      <c r="B242" s="27"/>
      <c r="F242" s="65"/>
      <c r="J242" s="104"/>
      <c r="K242" s="65"/>
      <c r="L242" s="65"/>
      <c r="M242" s="65"/>
    </row>
    <row r="243" spans="1:13" ht="15.75">
      <c r="A243" s="27"/>
      <c r="B243" s="27"/>
      <c r="D243" s="36"/>
      <c r="F243" s="65"/>
      <c r="J243" s="104"/>
      <c r="K243" s="65"/>
      <c r="L243" s="65"/>
      <c r="M243" s="65"/>
    </row>
    <row r="244" spans="1:13" ht="15.75">
      <c r="A244" s="124" t="s">
        <v>228</v>
      </c>
      <c r="B244" s="27"/>
      <c r="D244" s="36"/>
      <c r="F244" s="65"/>
      <c r="J244" s="104"/>
      <c r="K244" s="65"/>
      <c r="L244" s="65"/>
      <c r="M244" s="65"/>
    </row>
    <row r="245" spans="1:13" ht="15.75">
      <c r="A245" s="124" t="s">
        <v>229</v>
      </c>
      <c r="B245" s="27"/>
      <c r="D245" s="36"/>
      <c r="F245" s="65"/>
      <c r="J245" s="104"/>
      <c r="K245" s="65"/>
      <c r="L245" s="65"/>
      <c r="M245" s="65"/>
    </row>
    <row r="246" spans="1:13" ht="15.75">
      <c r="A246" s="124" t="s">
        <v>310</v>
      </c>
      <c r="B246" s="27"/>
      <c r="D246" s="36"/>
      <c r="F246" s="65"/>
      <c r="J246" s="104"/>
      <c r="K246" s="65"/>
      <c r="L246" s="65"/>
      <c r="M246" s="65"/>
    </row>
    <row r="247" spans="1:13" ht="15.75">
      <c r="A247" s="124" t="s">
        <v>230</v>
      </c>
      <c r="B247" s="27"/>
      <c r="D247" s="36"/>
      <c r="F247" s="65"/>
      <c r="J247" s="104"/>
      <c r="K247" s="65"/>
      <c r="L247" s="65"/>
      <c r="M247" s="65"/>
    </row>
    <row r="248" spans="1:13" ht="15.75">
      <c r="A248" s="27"/>
      <c r="B248" s="27"/>
      <c r="D248" s="36"/>
      <c r="F248" s="65"/>
      <c r="J248" s="104"/>
      <c r="K248" s="65"/>
      <c r="L248" s="65"/>
      <c r="M248" s="65"/>
    </row>
    <row r="249" spans="3:15" ht="15">
      <c r="C249" s="95" t="s">
        <v>206</v>
      </c>
      <c r="D249" s="47"/>
      <c r="E249" s="47"/>
      <c r="F249" s="47"/>
      <c r="H249" s="95" t="s">
        <v>223</v>
      </c>
      <c r="I249" s="47"/>
      <c r="J249" s="47"/>
      <c r="K249" s="89"/>
      <c r="L249" s="47"/>
      <c r="M249" s="47"/>
      <c r="N249" s="47"/>
      <c r="O249" s="47"/>
    </row>
    <row r="250" spans="1:11" ht="15">
      <c r="A250" s="97" t="s">
        <v>70</v>
      </c>
      <c r="B250" s="4"/>
      <c r="F250" s="82"/>
      <c r="K250" s="82"/>
    </row>
    <row r="251" spans="4:14" ht="12.75">
      <c r="D251" s="90" t="s">
        <v>233</v>
      </c>
      <c r="E251" s="90" t="s">
        <v>65</v>
      </c>
      <c r="F251" s="91" t="s">
        <v>66</v>
      </c>
      <c r="I251" s="90" t="s">
        <v>233</v>
      </c>
      <c r="J251" s="90" t="s">
        <v>65</v>
      </c>
      <c r="K251" s="93" t="s">
        <v>66</v>
      </c>
      <c r="L251" s="4"/>
      <c r="M251" s="4" t="s">
        <v>67</v>
      </c>
      <c r="N251" s="4" t="s">
        <v>67</v>
      </c>
    </row>
    <row r="252" spans="4:14" ht="12.75">
      <c r="D252" s="92" t="s">
        <v>71</v>
      </c>
      <c r="E252" s="90" t="s">
        <v>234</v>
      </c>
      <c r="F252" s="91" t="s">
        <v>68</v>
      </c>
      <c r="I252" s="90"/>
      <c r="J252" s="90" t="s">
        <v>234</v>
      </c>
      <c r="K252" s="93" t="s">
        <v>68</v>
      </c>
      <c r="L252" s="4"/>
      <c r="M252" s="4" t="s">
        <v>69</v>
      </c>
      <c r="N252" s="90" t="s">
        <v>73</v>
      </c>
    </row>
    <row r="253" spans="1:13" ht="38.25">
      <c r="A253" s="96"/>
      <c r="B253" s="36"/>
      <c r="C253" s="24" t="s">
        <v>11</v>
      </c>
      <c r="D253" s="32" t="s">
        <v>72</v>
      </c>
      <c r="E253" s="32" t="s">
        <v>72</v>
      </c>
      <c r="F253" s="263">
        <v>72.2016205147233</v>
      </c>
      <c r="H253" s="24" t="s">
        <v>11</v>
      </c>
      <c r="I253" s="32" t="s">
        <v>72</v>
      </c>
      <c r="J253" s="32" t="s">
        <v>72</v>
      </c>
      <c r="K253" s="65">
        <v>72.2016205147233</v>
      </c>
      <c r="L253" s="65"/>
      <c r="M253" s="65"/>
    </row>
    <row r="254" spans="3:13" ht="25.5">
      <c r="C254" s="24" t="s">
        <v>98</v>
      </c>
      <c r="D254">
        <v>60</v>
      </c>
      <c r="E254" s="203">
        <v>3.68</v>
      </c>
      <c r="F254" s="65">
        <v>220.8</v>
      </c>
      <c r="H254" s="24" t="s">
        <v>98</v>
      </c>
      <c r="I254">
        <v>60</v>
      </c>
      <c r="J254" s="104">
        <v>3.7674617953533565</v>
      </c>
      <c r="K254" s="65">
        <v>226.0477077212014</v>
      </c>
      <c r="L254" s="65"/>
      <c r="M254" s="65"/>
    </row>
    <row r="255" spans="3:13" ht="25.5">
      <c r="C255" s="24" t="s">
        <v>226</v>
      </c>
      <c r="D255">
        <v>60</v>
      </c>
      <c r="E255" s="84">
        <v>3.91</v>
      </c>
      <c r="F255" s="65">
        <v>234.6</v>
      </c>
      <c r="H255" s="24" t="s">
        <v>226</v>
      </c>
      <c r="I255">
        <v>60</v>
      </c>
      <c r="J255" s="104">
        <v>3.91</v>
      </c>
      <c r="K255" s="65">
        <v>234.6</v>
      </c>
      <c r="L255" s="65"/>
      <c r="M255" s="65"/>
    </row>
    <row r="256" spans="3:13" ht="28.5" customHeight="1">
      <c r="C256" s="24" t="s">
        <v>209</v>
      </c>
      <c r="D256" s="12">
        <v>15000</v>
      </c>
      <c r="E256" s="84">
        <v>0.0132</v>
      </c>
      <c r="F256" s="65">
        <v>198</v>
      </c>
      <c r="H256" s="24" t="s">
        <v>209</v>
      </c>
      <c r="I256" s="12">
        <v>15000</v>
      </c>
      <c r="J256" s="104">
        <v>0.0132</v>
      </c>
      <c r="K256" s="65">
        <v>198</v>
      </c>
      <c r="L256" s="65"/>
      <c r="M256" s="65"/>
    </row>
    <row r="257" spans="3:11" ht="25.5">
      <c r="C257" s="24" t="s">
        <v>227</v>
      </c>
      <c r="D257" s="12">
        <v>15000</v>
      </c>
      <c r="E257" s="84">
        <v>0.055</v>
      </c>
      <c r="F257" s="65">
        <v>825</v>
      </c>
      <c r="H257" s="24" t="s">
        <v>227</v>
      </c>
      <c r="I257" s="12">
        <v>15000</v>
      </c>
      <c r="J257" s="104">
        <v>0.055</v>
      </c>
      <c r="K257" s="65">
        <v>825</v>
      </c>
    </row>
    <row r="258" spans="3:11" ht="12.75">
      <c r="C258" s="6"/>
      <c r="H258" s="6"/>
      <c r="J258" s="104"/>
      <c r="K258" s="65"/>
    </row>
    <row r="259" spans="3:14" ht="12.75">
      <c r="C259" t="s">
        <v>206</v>
      </c>
      <c r="F259" s="105">
        <v>1550.6016205147234</v>
      </c>
      <c r="H259" t="s">
        <v>211</v>
      </c>
      <c r="K259" s="105">
        <v>1555.8493282359248</v>
      </c>
      <c r="L259" s="65"/>
      <c r="M259" s="65">
        <v>5.247707721201323</v>
      </c>
      <c r="N259" s="88">
        <v>0.003384304293103657</v>
      </c>
    </row>
    <row r="260" spans="1:13" ht="12" customHeight="1">
      <c r="A260" s="27"/>
      <c r="B260" s="27"/>
      <c r="F260" s="65"/>
      <c r="J260" s="104"/>
      <c r="K260" s="65"/>
      <c r="L260" s="65"/>
      <c r="M260" s="65"/>
    </row>
    <row r="261" spans="6:14" ht="12.75">
      <c r="F261" s="65"/>
      <c r="J261" s="104"/>
      <c r="K261" s="65"/>
      <c r="L261" s="65"/>
      <c r="M261" s="65"/>
      <c r="N261" s="85"/>
    </row>
    <row r="262" spans="6:13" ht="12.75">
      <c r="F262" s="65"/>
      <c r="J262" s="104"/>
      <c r="K262" s="65"/>
      <c r="L262" s="65"/>
      <c r="M262" s="65"/>
    </row>
    <row r="263" spans="1:14" ht="12.75">
      <c r="A263" s="4" t="s">
        <v>87</v>
      </c>
      <c r="B263" s="4"/>
      <c r="D263" s="90" t="s">
        <v>233</v>
      </c>
      <c r="E263" s="90" t="s">
        <v>65</v>
      </c>
      <c r="F263" s="91" t="s">
        <v>66</v>
      </c>
      <c r="I263" s="90" t="s">
        <v>233</v>
      </c>
      <c r="J263" s="90" t="s">
        <v>65</v>
      </c>
      <c r="K263" s="93" t="s">
        <v>66</v>
      </c>
      <c r="L263" s="4"/>
      <c r="M263" s="4" t="s">
        <v>67</v>
      </c>
      <c r="N263" s="4" t="s">
        <v>67</v>
      </c>
    </row>
    <row r="264" spans="1:14" ht="12.75">
      <c r="A264" s="4" t="s">
        <v>92</v>
      </c>
      <c r="D264" s="92" t="s">
        <v>71</v>
      </c>
      <c r="E264" s="90" t="s">
        <v>234</v>
      </c>
      <c r="F264" s="91" t="s">
        <v>68</v>
      </c>
      <c r="I264" s="90"/>
      <c r="J264" s="90" t="s">
        <v>234</v>
      </c>
      <c r="K264" s="93" t="s">
        <v>68</v>
      </c>
      <c r="L264" s="4"/>
      <c r="M264" s="4" t="s">
        <v>69</v>
      </c>
      <c r="N264" s="90" t="s">
        <v>73</v>
      </c>
    </row>
    <row r="265" spans="1:13" ht="38.25">
      <c r="A265" s="96"/>
      <c r="B265" s="36"/>
      <c r="C265" s="24" t="s">
        <v>11</v>
      </c>
      <c r="D265" s="32" t="s">
        <v>72</v>
      </c>
      <c r="E265" s="32" t="s">
        <v>72</v>
      </c>
      <c r="F265" s="102">
        <v>72.2016205147233</v>
      </c>
      <c r="H265" s="24" t="s">
        <v>11</v>
      </c>
      <c r="I265" s="32" t="s">
        <v>72</v>
      </c>
      <c r="J265" s="32" t="s">
        <v>72</v>
      </c>
      <c r="K265" s="65">
        <v>72.2016205147233</v>
      </c>
      <c r="L265" s="65"/>
      <c r="M265" s="65"/>
    </row>
    <row r="266" spans="3:13" ht="25.5">
      <c r="C266" s="24" t="s">
        <v>231</v>
      </c>
      <c r="D266">
        <v>100</v>
      </c>
      <c r="E266" s="84">
        <v>3.68</v>
      </c>
      <c r="F266" s="65">
        <v>368</v>
      </c>
      <c r="H266" s="24" t="s">
        <v>231</v>
      </c>
      <c r="I266">
        <v>100</v>
      </c>
      <c r="J266" s="104">
        <v>3.7674617953533565</v>
      </c>
      <c r="K266" s="65">
        <v>376.74617953533567</v>
      </c>
      <c r="L266" s="65"/>
      <c r="M266" s="65"/>
    </row>
    <row r="267" spans="3:13" ht="24.75" customHeight="1">
      <c r="C267" s="24" t="s">
        <v>226</v>
      </c>
      <c r="D267">
        <v>100</v>
      </c>
      <c r="E267" s="84">
        <v>3.91</v>
      </c>
      <c r="F267" s="65">
        <v>391</v>
      </c>
      <c r="H267" s="24" t="s">
        <v>226</v>
      </c>
      <c r="I267">
        <v>100</v>
      </c>
      <c r="J267" s="104">
        <v>3.91</v>
      </c>
      <c r="K267" s="65">
        <v>391</v>
      </c>
      <c r="L267" s="65"/>
      <c r="M267" s="65"/>
    </row>
    <row r="268" spans="3:13" ht="25.5" customHeight="1">
      <c r="C268" s="24" t="s">
        <v>209</v>
      </c>
      <c r="D268" s="12">
        <v>40000</v>
      </c>
      <c r="E268" s="84">
        <v>0.0132</v>
      </c>
      <c r="F268" s="65">
        <v>528</v>
      </c>
      <c r="H268" s="24" t="s">
        <v>209</v>
      </c>
      <c r="I268" s="12">
        <v>40000</v>
      </c>
      <c r="J268" s="104">
        <v>0.0132</v>
      </c>
      <c r="K268" s="65">
        <v>528</v>
      </c>
      <c r="L268" s="65"/>
      <c r="M268" s="65"/>
    </row>
    <row r="269" spans="3:11" ht="25.5">
      <c r="C269" s="24" t="s">
        <v>227</v>
      </c>
      <c r="D269" s="128">
        <v>40000</v>
      </c>
      <c r="E269" s="84">
        <v>0.055</v>
      </c>
      <c r="F269" s="65">
        <v>2200</v>
      </c>
      <c r="H269" s="24" t="s">
        <v>227</v>
      </c>
      <c r="I269" s="205">
        <v>40000</v>
      </c>
      <c r="J269" s="104">
        <v>0.055</v>
      </c>
      <c r="K269" s="65">
        <v>2200</v>
      </c>
    </row>
    <row r="270" spans="3:11" ht="12.75">
      <c r="C270" s="6"/>
      <c r="H270" s="6"/>
      <c r="J270" s="104"/>
      <c r="K270" s="65"/>
    </row>
    <row r="271" spans="3:14" ht="12.75">
      <c r="C271" t="s">
        <v>206</v>
      </c>
      <c r="F271" s="105">
        <v>3559.2016205147233</v>
      </c>
      <c r="H271" t="s">
        <v>211</v>
      </c>
      <c r="K271" s="105">
        <v>3567.947800050059</v>
      </c>
      <c r="L271" s="65"/>
      <c r="M271" s="65">
        <v>8.746179535335614</v>
      </c>
      <c r="N271" s="88">
        <v>0.002457343097655329</v>
      </c>
    </row>
    <row r="272" ht="12.75">
      <c r="K272" s="82"/>
    </row>
    <row r="273" spans="6:14" ht="12.75">
      <c r="F273" s="65"/>
      <c r="J273" s="104"/>
      <c r="K273" s="65"/>
      <c r="L273" s="65"/>
      <c r="M273" s="65"/>
      <c r="N273" s="85"/>
    </row>
    <row r="274" spans="6:13" ht="12.75">
      <c r="F274" s="65"/>
      <c r="J274" s="104"/>
      <c r="K274" s="65"/>
      <c r="L274" s="65"/>
      <c r="M274" s="65"/>
    </row>
    <row r="275" spans="1:14" ht="12.75">
      <c r="A275" s="4" t="s">
        <v>87</v>
      </c>
      <c r="B275" s="4"/>
      <c r="D275" s="90" t="s">
        <v>233</v>
      </c>
      <c r="E275" s="90" t="s">
        <v>65</v>
      </c>
      <c r="F275" s="91" t="s">
        <v>66</v>
      </c>
      <c r="I275" s="90" t="s">
        <v>233</v>
      </c>
      <c r="J275" s="90" t="s">
        <v>65</v>
      </c>
      <c r="K275" s="93" t="s">
        <v>66</v>
      </c>
      <c r="L275" s="4"/>
      <c r="M275" s="4" t="s">
        <v>67</v>
      </c>
      <c r="N275" s="4" t="s">
        <v>67</v>
      </c>
    </row>
    <row r="276" spans="1:14" ht="12.75">
      <c r="A276" s="4" t="s">
        <v>93</v>
      </c>
      <c r="D276" s="92" t="s">
        <v>71</v>
      </c>
      <c r="E276" s="90" t="s">
        <v>234</v>
      </c>
      <c r="F276" s="91" t="s">
        <v>68</v>
      </c>
      <c r="I276" s="90"/>
      <c r="J276" s="90" t="s">
        <v>234</v>
      </c>
      <c r="K276" s="93" t="s">
        <v>68</v>
      </c>
      <c r="L276" s="4"/>
      <c r="M276" s="4" t="s">
        <v>69</v>
      </c>
      <c r="N276" s="90" t="s">
        <v>73</v>
      </c>
    </row>
    <row r="277" spans="1:13" ht="38.25">
      <c r="A277" s="96"/>
      <c r="B277" s="36"/>
      <c r="C277" s="24" t="s">
        <v>11</v>
      </c>
      <c r="D277" s="32" t="s">
        <v>72</v>
      </c>
      <c r="E277" s="32" t="s">
        <v>72</v>
      </c>
      <c r="F277" s="102">
        <v>72.2016205147233</v>
      </c>
      <c r="H277" s="24" t="s">
        <v>11</v>
      </c>
      <c r="I277" s="32" t="s">
        <v>72</v>
      </c>
      <c r="J277" s="32" t="s">
        <v>72</v>
      </c>
      <c r="K277" s="65">
        <v>72.2016205147233</v>
      </c>
      <c r="L277" s="65"/>
      <c r="M277" s="65"/>
    </row>
    <row r="278" spans="3:13" ht="25.5">
      <c r="C278" s="24" t="s">
        <v>231</v>
      </c>
      <c r="D278">
        <v>500</v>
      </c>
      <c r="E278" s="84">
        <v>3.68</v>
      </c>
      <c r="F278" s="65">
        <v>1840</v>
      </c>
      <c r="H278" s="24" t="s">
        <v>231</v>
      </c>
      <c r="I278">
        <v>500</v>
      </c>
      <c r="J278" s="104">
        <v>3.7674617953533565</v>
      </c>
      <c r="K278" s="65">
        <v>1883.7308976766783</v>
      </c>
      <c r="L278" s="65"/>
      <c r="M278" s="65"/>
    </row>
    <row r="279" spans="3:13" ht="27.75" customHeight="1">
      <c r="C279" s="24" t="s">
        <v>226</v>
      </c>
      <c r="D279">
        <v>500</v>
      </c>
      <c r="E279" s="84">
        <v>3.91</v>
      </c>
      <c r="F279" s="65">
        <v>1955</v>
      </c>
      <c r="H279" s="24" t="s">
        <v>226</v>
      </c>
      <c r="I279">
        <v>500</v>
      </c>
      <c r="J279" s="104">
        <v>3.91</v>
      </c>
      <c r="K279" s="65">
        <v>1955</v>
      </c>
      <c r="L279" s="65"/>
      <c r="M279" s="65"/>
    </row>
    <row r="280" spans="3:13" ht="27.75" customHeight="1">
      <c r="C280" s="24" t="s">
        <v>209</v>
      </c>
      <c r="D280" s="12">
        <v>100000</v>
      </c>
      <c r="E280" s="84">
        <v>0.0132</v>
      </c>
      <c r="F280" s="65">
        <v>1320</v>
      </c>
      <c r="H280" s="24" t="s">
        <v>209</v>
      </c>
      <c r="I280" s="12">
        <v>100000</v>
      </c>
      <c r="J280" s="104">
        <v>0.0132</v>
      </c>
      <c r="K280" s="65">
        <v>1320</v>
      </c>
      <c r="L280" s="65"/>
      <c r="M280" s="65"/>
    </row>
    <row r="281" spans="3:11" ht="25.5">
      <c r="C281" s="24" t="s">
        <v>227</v>
      </c>
      <c r="D281" s="128">
        <v>100000</v>
      </c>
      <c r="E281" s="84">
        <v>0.055</v>
      </c>
      <c r="F281" s="65">
        <v>5500</v>
      </c>
      <c r="H281" s="24" t="s">
        <v>227</v>
      </c>
      <c r="I281" s="128">
        <v>100000</v>
      </c>
      <c r="J281" s="104">
        <v>0.055</v>
      </c>
      <c r="K281" s="65">
        <v>5500</v>
      </c>
    </row>
    <row r="282" spans="3:11" ht="12.75">
      <c r="C282" s="6"/>
      <c r="H282" s="6"/>
      <c r="J282" s="104"/>
      <c r="K282" s="65"/>
    </row>
    <row r="283" spans="3:14" ht="12.75">
      <c r="C283" t="s">
        <v>206</v>
      </c>
      <c r="F283" s="105">
        <v>10687.201620514723</v>
      </c>
      <c r="H283" t="s">
        <v>211</v>
      </c>
      <c r="K283" s="105">
        <v>10730.932518191403</v>
      </c>
      <c r="L283" s="65"/>
      <c r="M283" s="65">
        <v>43.73089767667989</v>
      </c>
      <c r="N283" s="88">
        <v>0.004091894139316654</v>
      </c>
    </row>
    <row r="284" spans="6:14" ht="12.75">
      <c r="F284" s="75"/>
      <c r="K284" s="75"/>
      <c r="L284" s="65"/>
      <c r="M284" s="65"/>
      <c r="N284" s="94"/>
    </row>
    <row r="285" spans="1:14" ht="12.75">
      <c r="A285" s="36"/>
      <c r="B285" s="36"/>
      <c r="C285" s="36"/>
      <c r="D285" s="36"/>
      <c r="E285" s="36"/>
      <c r="F285" s="75"/>
      <c r="G285" s="36"/>
      <c r="H285" s="36"/>
      <c r="I285" s="36"/>
      <c r="J285" s="36"/>
      <c r="K285" s="75"/>
      <c r="L285" s="75"/>
      <c r="M285" s="75"/>
      <c r="N285" s="94"/>
    </row>
    <row r="286" ht="12.75">
      <c r="K286" s="82"/>
    </row>
    <row r="287" spans="1:14" ht="12.75">
      <c r="A287" s="4" t="s">
        <v>87</v>
      </c>
      <c r="B287" s="4"/>
      <c r="D287" s="90" t="s">
        <v>233</v>
      </c>
      <c r="E287" s="90" t="s">
        <v>65</v>
      </c>
      <c r="F287" s="91" t="s">
        <v>66</v>
      </c>
      <c r="I287" s="90" t="s">
        <v>233</v>
      </c>
      <c r="J287" s="90" t="s">
        <v>65</v>
      </c>
      <c r="K287" s="93" t="s">
        <v>66</v>
      </c>
      <c r="L287" s="4"/>
      <c r="M287" s="4" t="s">
        <v>67</v>
      </c>
      <c r="N287" s="4" t="s">
        <v>67</v>
      </c>
    </row>
    <row r="288" spans="1:14" ht="12.75">
      <c r="A288" s="4" t="s">
        <v>94</v>
      </c>
      <c r="D288" s="92" t="s">
        <v>71</v>
      </c>
      <c r="E288" s="90" t="s">
        <v>234</v>
      </c>
      <c r="F288" s="91" t="s">
        <v>68</v>
      </c>
      <c r="I288" s="90"/>
      <c r="J288" s="90" t="s">
        <v>234</v>
      </c>
      <c r="K288" s="93" t="s">
        <v>68</v>
      </c>
      <c r="L288" s="4"/>
      <c r="M288" s="4" t="s">
        <v>69</v>
      </c>
      <c r="N288" s="90" t="s">
        <v>73</v>
      </c>
    </row>
    <row r="289" spans="1:13" ht="38.25">
      <c r="A289" s="96"/>
      <c r="B289" s="36"/>
      <c r="C289" s="24" t="s">
        <v>11</v>
      </c>
      <c r="D289" s="32" t="s">
        <v>72</v>
      </c>
      <c r="E289" s="32" t="s">
        <v>72</v>
      </c>
      <c r="F289" s="102">
        <v>72.2016205147233</v>
      </c>
      <c r="H289" s="24" t="s">
        <v>11</v>
      </c>
      <c r="I289" s="32" t="s">
        <v>72</v>
      </c>
      <c r="J289" s="32" t="s">
        <v>72</v>
      </c>
      <c r="K289" s="65">
        <v>72.2016205147233</v>
      </c>
      <c r="L289" s="65"/>
      <c r="M289" s="65"/>
    </row>
    <row r="290" spans="3:13" ht="25.5">
      <c r="C290" s="24" t="s">
        <v>231</v>
      </c>
      <c r="D290">
        <v>1000</v>
      </c>
      <c r="E290" s="84">
        <v>3.68</v>
      </c>
      <c r="F290" s="65">
        <v>3680</v>
      </c>
      <c r="H290" s="24" t="s">
        <v>231</v>
      </c>
      <c r="I290">
        <v>1000</v>
      </c>
      <c r="J290" s="104">
        <v>3.7674617953533565</v>
      </c>
      <c r="K290" s="65">
        <v>3767.4617953533566</v>
      </c>
      <c r="L290" s="65"/>
      <c r="M290" s="65"/>
    </row>
    <row r="291" spans="3:13" ht="30" customHeight="1">
      <c r="C291" s="24" t="s">
        <v>226</v>
      </c>
      <c r="D291">
        <v>1000</v>
      </c>
      <c r="E291" s="84">
        <v>3.91</v>
      </c>
      <c r="F291" s="65">
        <v>3910</v>
      </c>
      <c r="H291" s="24" t="s">
        <v>226</v>
      </c>
      <c r="I291">
        <v>1000</v>
      </c>
      <c r="J291" s="104">
        <v>3.91</v>
      </c>
      <c r="K291" s="65">
        <v>3910</v>
      </c>
      <c r="L291" s="65"/>
      <c r="M291" s="65"/>
    </row>
    <row r="292" spans="3:13" ht="24.75" customHeight="1">
      <c r="C292" s="24" t="s">
        <v>209</v>
      </c>
      <c r="D292" s="128">
        <v>400000</v>
      </c>
      <c r="E292" s="84">
        <v>0.0132</v>
      </c>
      <c r="F292" s="65">
        <v>5280</v>
      </c>
      <c r="H292" s="24" t="s">
        <v>209</v>
      </c>
      <c r="I292" s="206">
        <v>400000</v>
      </c>
      <c r="J292" s="104">
        <v>0.0132</v>
      </c>
      <c r="K292" s="65">
        <v>5280</v>
      </c>
      <c r="L292" s="65"/>
      <c r="M292" s="65"/>
    </row>
    <row r="293" spans="3:11" ht="25.5">
      <c r="C293" s="24" t="s">
        <v>227</v>
      </c>
      <c r="D293" s="128">
        <v>400000</v>
      </c>
      <c r="E293" s="84">
        <v>0.055</v>
      </c>
      <c r="F293" s="65">
        <v>22000</v>
      </c>
      <c r="H293" s="24" t="s">
        <v>227</v>
      </c>
      <c r="I293" s="128">
        <v>400000</v>
      </c>
      <c r="J293" s="104">
        <v>0.055</v>
      </c>
      <c r="K293" s="65">
        <v>22000</v>
      </c>
    </row>
    <row r="294" spans="3:11" ht="12.75">
      <c r="C294" s="6"/>
      <c r="H294" s="6"/>
      <c r="J294" s="104"/>
      <c r="K294" s="65"/>
    </row>
    <row r="295" spans="3:14" ht="12.75">
      <c r="C295" t="s">
        <v>206</v>
      </c>
      <c r="F295" s="105">
        <v>34942.20162051472</v>
      </c>
      <c r="H295" t="s">
        <v>211</v>
      </c>
      <c r="K295" s="105">
        <v>35029.66341586808</v>
      </c>
      <c r="L295" s="65"/>
      <c r="M295" s="65">
        <v>87.46179535335978</v>
      </c>
      <c r="N295" s="88">
        <v>0.0025030419177138885</v>
      </c>
    </row>
    <row r="296" spans="6:14" ht="12.75">
      <c r="F296" s="75"/>
      <c r="K296" s="75"/>
      <c r="L296" s="65"/>
      <c r="M296" s="65"/>
      <c r="N296" s="94"/>
    </row>
    <row r="297" spans="3:13" ht="12.75">
      <c r="C297" s="6"/>
      <c r="E297" s="86"/>
      <c r="F297" s="65"/>
      <c r="H297" s="6"/>
      <c r="J297" s="104"/>
      <c r="K297" s="65"/>
      <c r="L297" s="65"/>
      <c r="M297" s="65"/>
    </row>
    <row r="298" spans="6:13" ht="12.75">
      <c r="F298" s="65"/>
      <c r="J298" s="104"/>
      <c r="K298" s="65"/>
      <c r="L298" s="65"/>
      <c r="M298" s="65"/>
    </row>
    <row r="299" spans="1:14" ht="12.75">
      <c r="A299" s="4" t="s">
        <v>87</v>
      </c>
      <c r="B299" s="4"/>
      <c r="D299" s="90" t="s">
        <v>233</v>
      </c>
      <c r="E299" s="90" t="s">
        <v>65</v>
      </c>
      <c r="F299" s="91" t="s">
        <v>66</v>
      </c>
      <c r="I299" s="90" t="s">
        <v>233</v>
      </c>
      <c r="J299" s="90" t="s">
        <v>65</v>
      </c>
      <c r="K299" s="93" t="s">
        <v>66</v>
      </c>
      <c r="L299" s="4"/>
      <c r="M299" s="4" t="s">
        <v>67</v>
      </c>
      <c r="N299" s="4" t="s">
        <v>67</v>
      </c>
    </row>
    <row r="300" spans="1:14" ht="12.75">
      <c r="A300" s="4" t="s">
        <v>95</v>
      </c>
      <c r="D300" s="92" t="s">
        <v>71</v>
      </c>
      <c r="E300" s="90" t="s">
        <v>234</v>
      </c>
      <c r="F300" s="91" t="s">
        <v>68</v>
      </c>
      <c r="I300" s="90"/>
      <c r="J300" s="90" t="s">
        <v>234</v>
      </c>
      <c r="K300" s="93" t="s">
        <v>68</v>
      </c>
      <c r="L300" s="4"/>
      <c r="M300" s="4" t="s">
        <v>69</v>
      </c>
      <c r="N300" s="90" t="s">
        <v>73</v>
      </c>
    </row>
    <row r="301" spans="1:13" ht="38.25">
      <c r="A301" s="96"/>
      <c r="B301" s="36"/>
      <c r="C301" s="24" t="s">
        <v>11</v>
      </c>
      <c r="D301" s="32" t="s">
        <v>72</v>
      </c>
      <c r="E301" s="32" t="s">
        <v>72</v>
      </c>
      <c r="F301" s="102">
        <v>72.2016205147233</v>
      </c>
      <c r="H301" s="24" t="s">
        <v>11</v>
      </c>
      <c r="I301" s="32" t="s">
        <v>72</v>
      </c>
      <c r="J301" s="32" t="s">
        <v>72</v>
      </c>
      <c r="K301" s="65">
        <v>72.2016205147233</v>
      </c>
      <c r="L301" s="65"/>
      <c r="M301" s="65"/>
    </row>
    <row r="302" spans="3:13" ht="25.5">
      <c r="C302" s="24" t="s">
        <v>231</v>
      </c>
      <c r="D302">
        <v>3000</v>
      </c>
      <c r="E302" s="84">
        <v>3.68</v>
      </c>
      <c r="F302" s="65">
        <v>11040</v>
      </c>
      <c r="H302" s="24" t="s">
        <v>231</v>
      </c>
      <c r="I302">
        <v>3000</v>
      </c>
      <c r="J302" s="104">
        <v>3.7674617953533565</v>
      </c>
      <c r="K302" s="65">
        <v>11302.38538606007</v>
      </c>
      <c r="L302" s="65"/>
      <c r="M302" s="65"/>
    </row>
    <row r="303" spans="3:13" ht="27" customHeight="1">
      <c r="C303" s="24" t="s">
        <v>226</v>
      </c>
      <c r="D303">
        <v>3000</v>
      </c>
      <c r="E303" s="84">
        <v>3.91</v>
      </c>
      <c r="F303" s="65">
        <v>11730</v>
      </c>
      <c r="H303" s="24" t="s">
        <v>226</v>
      </c>
      <c r="I303">
        <v>3000</v>
      </c>
      <c r="J303" s="104">
        <v>3.91</v>
      </c>
      <c r="K303" s="65">
        <v>11730</v>
      </c>
      <c r="L303" s="65"/>
      <c r="M303" s="65"/>
    </row>
    <row r="304" spans="3:13" ht="27" customHeight="1">
      <c r="C304" s="24" t="s">
        <v>209</v>
      </c>
      <c r="D304" s="12">
        <v>1000000</v>
      </c>
      <c r="E304" s="84">
        <v>0.0132</v>
      </c>
      <c r="F304" s="65">
        <v>13200</v>
      </c>
      <c r="H304" s="24" t="s">
        <v>209</v>
      </c>
      <c r="I304" s="206">
        <v>1000000</v>
      </c>
      <c r="J304" s="104">
        <v>0.0132</v>
      </c>
      <c r="K304" s="65">
        <v>13200</v>
      </c>
      <c r="L304" s="65"/>
      <c r="M304" s="65"/>
    </row>
    <row r="305" spans="3:11" ht="25.5">
      <c r="C305" s="24" t="s">
        <v>227</v>
      </c>
      <c r="D305" s="12">
        <v>1000000</v>
      </c>
      <c r="E305" s="84">
        <v>0.055</v>
      </c>
      <c r="F305" s="65">
        <v>55000</v>
      </c>
      <c r="H305" s="24" t="s">
        <v>227</v>
      </c>
      <c r="I305" s="128">
        <v>1000000</v>
      </c>
      <c r="J305" s="104">
        <v>0.055</v>
      </c>
      <c r="K305" s="65">
        <v>55000</v>
      </c>
    </row>
    <row r="306" spans="3:11" ht="12.75">
      <c r="C306" s="6"/>
      <c r="H306" s="6"/>
      <c r="J306" s="104"/>
      <c r="K306" s="65"/>
    </row>
    <row r="307" spans="3:14" ht="12.75">
      <c r="C307" t="s">
        <v>206</v>
      </c>
      <c r="F307" s="105">
        <v>91042.20162051472</v>
      </c>
      <c r="H307" t="s">
        <v>211</v>
      </c>
      <c r="K307" s="105">
        <v>91304.58700657479</v>
      </c>
      <c r="L307" s="65"/>
      <c r="M307" s="65">
        <v>262.3853860600648</v>
      </c>
      <c r="N307" s="88">
        <v>0.0028820193425653784</v>
      </c>
    </row>
    <row r="308" spans="6:14" ht="12.75">
      <c r="F308" s="75"/>
      <c r="K308" s="75"/>
      <c r="L308" s="65"/>
      <c r="M308" s="65"/>
      <c r="N308" s="94"/>
    </row>
    <row r="309" spans="6:13" ht="12.75">
      <c r="F309" s="65"/>
      <c r="J309" s="104"/>
      <c r="K309" s="65"/>
      <c r="L309" s="65"/>
      <c r="M309" s="65"/>
    </row>
    <row r="310" spans="3:13" ht="12.75">
      <c r="C310" s="6"/>
      <c r="E310" s="86"/>
      <c r="F310" s="65"/>
      <c r="J310" s="104"/>
      <c r="K310" s="65"/>
      <c r="L310" s="65"/>
      <c r="M310" s="65"/>
    </row>
    <row r="311" spans="1:14" ht="12.75">
      <c r="A311" s="4" t="s">
        <v>87</v>
      </c>
      <c r="B311" s="4"/>
      <c r="D311" s="90" t="s">
        <v>233</v>
      </c>
      <c r="E311" s="90" t="s">
        <v>65</v>
      </c>
      <c r="F311" s="91" t="s">
        <v>66</v>
      </c>
      <c r="I311" s="90" t="s">
        <v>233</v>
      </c>
      <c r="J311" s="90" t="s">
        <v>65</v>
      </c>
      <c r="K311" s="93" t="s">
        <v>66</v>
      </c>
      <c r="L311" s="4"/>
      <c r="M311" s="4" t="s">
        <v>67</v>
      </c>
      <c r="N311" s="4" t="s">
        <v>67</v>
      </c>
    </row>
    <row r="312" spans="1:14" ht="12.75">
      <c r="A312" s="4" t="s">
        <v>96</v>
      </c>
      <c r="D312" s="92" t="s">
        <v>71</v>
      </c>
      <c r="E312" s="90" t="s">
        <v>234</v>
      </c>
      <c r="F312" s="91" t="s">
        <v>68</v>
      </c>
      <c r="I312" s="90"/>
      <c r="J312" s="90" t="s">
        <v>234</v>
      </c>
      <c r="K312" s="93" t="s">
        <v>68</v>
      </c>
      <c r="L312" s="4"/>
      <c r="M312" s="4" t="s">
        <v>69</v>
      </c>
      <c r="N312" s="90" t="s">
        <v>73</v>
      </c>
    </row>
    <row r="313" spans="1:13" ht="38.25">
      <c r="A313" s="96"/>
      <c r="B313" s="36"/>
      <c r="C313" s="24" t="s">
        <v>11</v>
      </c>
      <c r="D313" s="32" t="s">
        <v>72</v>
      </c>
      <c r="E313" s="32" t="s">
        <v>72</v>
      </c>
      <c r="F313" s="102">
        <v>72.2016205147233</v>
      </c>
      <c r="H313" s="24" t="s">
        <v>11</v>
      </c>
      <c r="I313" s="32" t="s">
        <v>72</v>
      </c>
      <c r="J313" s="32" t="s">
        <v>72</v>
      </c>
      <c r="K313" s="65">
        <v>72.2016205147233</v>
      </c>
      <c r="L313" s="65"/>
      <c r="M313" s="65"/>
    </row>
    <row r="314" spans="3:13" ht="25.5">
      <c r="C314" s="24" t="s">
        <v>231</v>
      </c>
      <c r="D314">
        <v>4000</v>
      </c>
      <c r="E314" s="84">
        <v>3.68</v>
      </c>
      <c r="F314" s="65">
        <v>14720</v>
      </c>
      <c r="H314" s="24" t="s">
        <v>231</v>
      </c>
      <c r="I314">
        <v>4000</v>
      </c>
      <c r="J314" s="103">
        <v>3.7674617953533565</v>
      </c>
      <c r="K314" s="65">
        <v>15069.847181413426</v>
      </c>
      <c r="L314" s="65"/>
      <c r="M314" s="65"/>
    </row>
    <row r="315" spans="3:13" ht="33" customHeight="1">
      <c r="C315" s="24" t="s">
        <v>226</v>
      </c>
      <c r="D315">
        <v>4000</v>
      </c>
      <c r="E315" s="84">
        <v>3.91</v>
      </c>
      <c r="F315" s="65">
        <v>15640</v>
      </c>
      <c r="H315" s="24" t="s">
        <v>226</v>
      </c>
      <c r="I315">
        <v>4000</v>
      </c>
      <c r="J315" s="104">
        <v>3.91</v>
      </c>
      <c r="K315" s="65">
        <v>15640</v>
      </c>
      <c r="L315" s="65"/>
      <c r="M315" s="65"/>
    </row>
    <row r="316" spans="3:13" ht="30.75" customHeight="1">
      <c r="C316" s="24" t="s">
        <v>209</v>
      </c>
      <c r="D316" s="12">
        <v>1800000</v>
      </c>
      <c r="E316" s="84">
        <v>0.0132</v>
      </c>
      <c r="F316" s="65">
        <v>23760</v>
      </c>
      <c r="H316" s="24" t="s">
        <v>209</v>
      </c>
      <c r="I316" s="206">
        <v>1800000</v>
      </c>
      <c r="J316" s="104">
        <v>0.0132</v>
      </c>
      <c r="K316" s="65">
        <v>23760</v>
      </c>
      <c r="L316" s="65"/>
      <c r="M316" s="65"/>
    </row>
    <row r="317" spans="3:11" ht="25.5">
      <c r="C317" s="24" t="s">
        <v>227</v>
      </c>
      <c r="D317" s="12">
        <v>1800000</v>
      </c>
      <c r="E317" s="84">
        <v>0.055</v>
      </c>
      <c r="F317" s="65">
        <v>99000</v>
      </c>
      <c r="H317" s="24" t="s">
        <v>227</v>
      </c>
      <c r="I317" s="128">
        <v>1800000</v>
      </c>
      <c r="J317" s="104">
        <v>0.055</v>
      </c>
      <c r="K317" s="65">
        <v>99000</v>
      </c>
    </row>
    <row r="318" spans="3:11" ht="12.75">
      <c r="C318" s="6"/>
      <c r="H318" s="6"/>
      <c r="J318" s="104"/>
      <c r="K318" s="65"/>
    </row>
    <row r="319" spans="3:14" ht="12.75">
      <c r="C319" t="s">
        <v>206</v>
      </c>
      <c r="F319" s="105">
        <v>153192.20162051474</v>
      </c>
      <c r="H319" t="s">
        <v>211</v>
      </c>
      <c r="K319" s="105">
        <v>153542.04880192815</v>
      </c>
      <c r="L319" s="65"/>
      <c r="M319" s="65">
        <v>349.84718141341</v>
      </c>
      <c r="N319" s="88">
        <v>0.0022837140383951127</v>
      </c>
    </row>
    <row r="320" spans="1:14" ht="13.5" thickBot="1">
      <c r="A320" s="117"/>
      <c r="B320" s="117"/>
      <c r="C320" s="226"/>
      <c r="D320" s="117"/>
      <c r="E320" s="227"/>
      <c r="F320" s="126"/>
      <c r="G320" s="117"/>
      <c r="H320" s="226"/>
      <c r="I320" s="117"/>
      <c r="J320" s="127"/>
      <c r="K320" s="126"/>
      <c r="L320" s="126"/>
      <c r="M320" s="126"/>
      <c r="N320" s="117"/>
    </row>
    <row r="321" spans="3:13" ht="12.75">
      <c r="C321" s="6"/>
      <c r="E321" s="86"/>
      <c r="F321" s="65"/>
      <c r="J321" s="104"/>
      <c r="K321" s="65"/>
      <c r="L321" s="65"/>
      <c r="M321" s="65"/>
    </row>
    <row r="322" spans="1:14" ht="18">
      <c r="A322" s="98" t="s">
        <v>316</v>
      </c>
      <c r="B322" s="27"/>
      <c r="F322" s="65"/>
      <c r="J322" s="104"/>
      <c r="K322" s="65"/>
      <c r="L322" s="65"/>
      <c r="M322" s="65"/>
      <c r="N322" s="85"/>
    </row>
    <row r="323" spans="1:14" ht="15.75">
      <c r="A323" s="27"/>
      <c r="B323" s="27"/>
      <c r="F323" s="65"/>
      <c r="J323" s="104"/>
      <c r="K323" s="65"/>
      <c r="L323" s="65"/>
      <c r="M323" s="65"/>
      <c r="N323" s="85"/>
    </row>
    <row r="324" spans="1:14" ht="15.75">
      <c r="A324" s="124" t="s">
        <v>235</v>
      </c>
      <c r="B324" s="27"/>
      <c r="F324" s="65"/>
      <c r="J324" s="104"/>
      <c r="K324" s="65"/>
      <c r="L324" s="65"/>
      <c r="M324" s="65"/>
      <c r="N324" s="85"/>
    </row>
    <row r="325" spans="1:14" ht="15.75">
      <c r="A325" s="124" t="s">
        <v>229</v>
      </c>
      <c r="B325" s="27"/>
      <c r="F325" s="65"/>
      <c r="J325" s="104"/>
      <c r="K325" s="65"/>
      <c r="L325" s="65"/>
      <c r="M325" s="65"/>
      <c r="N325" s="85"/>
    </row>
    <row r="326" spans="1:14" ht="15.75">
      <c r="A326" s="124" t="s">
        <v>310</v>
      </c>
      <c r="B326" s="27"/>
      <c r="F326" s="65"/>
      <c r="J326" s="104"/>
      <c r="K326" s="65"/>
      <c r="L326" s="65"/>
      <c r="M326" s="65"/>
      <c r="N326" s="85"/>
    </row>
    <row r="327" spans="1:14" ht="14.25">
      <c r="A327" s="124" t="s">
        <v>230</v>
      </c>
      <c r="F327" s="65"/>
      <c r="J327" s="104"/>
      <c r="K327" s="65"/>
      <c r="L327" s="65"/>
      <c r="M327" s="65"/>
      <c r="N327" s="85"/>
    </row>
    <row r="328" spans="1:14" ht="14.25">
      <c r="A328" s="124"/>
      <c r="F328" s="65"/>
      <c r="J328" s="104"/>
      <c r="K328" s="65"/>
      <c r="L328" s="65"/>
      <c r="M328" s="65"/>
      <c r="N328" s="85"/>
    </row>
    <row r="329" spans="3:15" ht="15">
      <c r="C329" s="95" t="s">
        <v>206</v>
      </c>
      <c r="D329" s="47"/>
      <c r="E329" s="47"/>
      <c r="F329" s="47"/>
      <c r="H329" s="95" t="s">
        <v>223</v>
      </c>
      <c r="I329" s="47"/>
      <c r="J329" s="47"/>
      <c r="K329" s="89"/>
      <c r="L329" s="47"/>
      <c r="M329" s="47"/>
      <c r="N329" s="47"/>
      <c r="O329" s="36"/>
    </row>
    <row r="330" spans="6:13" ht="12.75">
      <c r="F330" s="65"/>
      <c r="J330" s="104"/>
      <c r="K330" s="65"/>
      <c r="L330" s="65"/>
      <c r="M330" s="65"/>
    </row>
    <row r="331" spans="1:11" ht="15">
      <c r="A331" s="97" t="s">
        <v>70</v>
      </c>
      <c r="B331" s="4"/>
      <c r="F331" s="82"/>
      <c r="K331" s="82"/>
    </row>
    <row r="332" spans="4:14" ht="12.75">
      <c r="D332" s="90" t="s">
        <v>233</v>
      </c>
      <c r="E332" s="90" t="s">
        <v>65</v>
      </c>
      <c r="F332" s="91" t="s">
        <v>66</v>
      </c>
      <c r="I332" s="90" t="s">
        <v>233</v>
      </c>
      <c r="J332" s="90" t="s">
        <v>65</v>
      </c>
      <c r="K332" s="93" t="s">
        <v>66</v>
      </c>
      <c r="L332" s="4"/>
      <c r="M332" s="4" t="s">
        <v>67</v>
      </c>
      <c r="N332" s="4" t="s">
        <v>67</v>
      </c>
    </row>
    <row r="333" spans="4:14" ht="12.75">
      <c r="D333" s="92" t="s">
        <v>71</v>
      </c>
      <c r="E333" s="90" t="s">
        <v>234</v>
      </c>
      <c r="F333" s="91" t="s">
        <v>68</v>
      </c>
      <c r="I333" s="90"/>
      <c r="J333" s="90" t="s">
        <v>234</v>
      </c>
      <c r="K333" s="93" t="s">
        <v>68</v>
      </c>
      <c r="L333" s="4"/>
      <c r="M333" s="4" t="s">
        <v>69</v>
      </c>
      <c r="N333" s="90" t="s">
        <v>73</v>
      </c>
    </row>
    <row r="334" spans="1:13" ht="38.25">
      <c r="A334" s="96"/>
      <c r="B334" s="36"/>
      <c r="C334" s="24" t="s">
        <v>11</v>
      </c>
      <c r="D334" s="32" t="s">
        <v>72</v>
      </c>
      <c r="E334" s="32" t="s">
        <v>72</v>
      </c>
      <c r="F334" s="263">
        <v>1229.2075908193208</v>
      </c>
      <c r="H334" s="24" t="s">
        <v>11</v>
      </c>
      <c r="I334" s="32" t="s">
        <v>72</v>
      </c>
      <c r="J334" s="32" t="s">
        <v>72</v>
      </c>
      <c r="K334" s="65">
        <v>1229.2075908193208</v>
      </c>
      <c r="L334" s="65"/>
      <c r="M334" s="65"/>
    </row>
    <row r="335" spans="3:13" ht="25.5">
      <c r="C335" s="24" t="s">
        <v>98</v>
      </c>
      <c r="D335">
        <v>60</v>
      </c>
      <c r="E335" s="203">
        <v>1.26</v>
      </c>
      <c r="F335" s="65">
        <v>75.6</v>
      </c>
      <c r="H335" s="24" t="s">
        <v>98</v>
      </c>
      <c r="I335">
        <v>60</v>
      </c>
      <c r="J335" s="104">
        <v>1.4124902741974634</v>
      </c>
      <c r="K335" s="65">
        <v>84.74941645184781</v>
      </c>
      <c r="L335" s="65"/>
      <c r="M335" s="65"/>
    </row>
    <row r="336" spans="3:13" ht="25.5">
      <c r="C336" s="24" t="s">
        <v>226</v>
      </c>
      <c r="D336">
        <v>60</v>
      </c>
      <c r="E336" s="84">
        <v>4.2138</v>
      </c>
      <c r="F336" s="65">
        <v>252.828</v>
      </c>
      <c r="H336" s="24" t="s">
        <v>226</v>
      </c>
      <c r="I336">
        <v>60</v>
      </c>
      <c r="J336" s="104">
        <v>4.2138</v>
      </c>
      <c r="K336" s="65">
        <v>252.828</v>
      </c>
      <c r="L336" s="65"/>
      <c r="M336" s="65"/>
    </row>
    <row r="337" spans="3:13" ht="25.5">
      <c r="C337" s="24" t="s">
        <v>209</v>
      </c>
      <c r="D337" s="12">
        <v>15000</v>
      </c>
      <c r="E337" s="84">
        <v>0.0132</v>
      </c>
      <c r="F337" s="65">
        <v>198</v>
      </c>
      <c r="H337" s="24" t="s">
        <v>209</v>
      </c>
      <c r="I337" s="12">
        <v>15000</v>
      </c>
      <c r="J337" s="104">
        <v>0.0132</v>
      </c>
      <c r="K337" s="65">
        <v>198</v>
      </c>
      <c r="L337" s="65"/>
      <c r="M337" s="65"/>
    </row>
    <row r="338" spans="3:11" ht="25.5">
      <c r="C338" s="24" t="s">
        <v>227</v>
      </c>
      <c r="D338" s="12">
        <v>15000</v>
      </c>
      <c r="E338" s="84">
        <v>0.055</v>
      </c>
      <c r="F338" s="65">
        <v>825</v>
      </c>
      <c r="H338" s="24" t="s">
        <v>227</v>
      </c>
      <c r="I338" s="12">
        <v>15000</v>
      </c>
      <c r="J338" s="104">
        <v>0.055</v>
      </c>
      <c r="K338" s="65">
        <v>825</v>
      </c>
    </row>
    <row r="339" spans="3:11" ht="12.75">
      <c r="C339" s="6"/>
      <c r="H339" s="6"/>
      <c r="J339" s="104"/>
      <c r="K339" s="65"/>
    </row>
    <row r="340" spans="3:14" ht="12.75">
      <c r="C340" t="s">
        <v>206</v>
      </c>
      <c r="F340" s="105">
        <v>2580.635590819321</v>
      </c>
      <c r="H340" t="s">
        <v>211</v>
      </c>
      <c r="K340" s="105">
        <v>2589.7850072711685</v>
      </c>
      <c r="L340" s="65"/>
      <c r="M340" s="65">
        <v>9.149416451847628</v>
      </c>
      <c r="N340" s="88">
        <v>0.0035454120234552633</v>
      </c>
    </row>
    <row r="341" spans="6:14" ht="12.75">
      <c r="F341" s="75"/>
      <c r="K341" s="75"/>
      <c r="L341" s="65"/>
      <c r="M341" s="65"/>
      <c r="N341" s="94"/>
    </row>
    <row r="342" spans="1:13" ht="15.75">
      <c r="A342" s="27"/>
      <c r="B342" s="27"/>
      <c r="F342" s="65"/>
      <c r="J342" s="104"/>
      <c r="K342" s="65"/>
      <c r="L342" s="65"/>
      <c r="M342" s="65"/>
    </row>
    <row r="343" spans="3:14" ht="12.75">
      <c r="C343" s="6"/>
      <c r="E343" s="86"/>
      <c r="F343" s="65"/>
      <c r="J343" s="104"/>
      <c r="K343" s="65"/>
      <c r="L343" s="65"/>
      <c r="M343" s="65"/>
      <c r="N343" s="85"/>
    </row>
    <row r="344" spans="1:14" ht="12.75">
      <c r="A344" s="4" t="s">
        <v>87</v>
      </c>
      <c r="B344" s="4"/>
      <c r="D344" s="90" t="s">
        <v>233</v>
      </c>
      <c r="E344" s="90" t="s">
        <v>65</v>
      </c>
      <c r="F344" s="91" t="s">
        <v>66</v>
      </c>
      <c r="I344" s="90" t="s">
        <v>233</v>
      </c>
      <c r="J344" s="90" t="s">
        <v>65</v>
      </c>
      <c r="K344" s="93" t="s">
        <v>66</v>
      </c>
      <c r="L344" s="4"/>
      <c r="M344" s="4" t="s">
        <v>67</v>
      </c>
      <c r="N344" s="4" t="s">
        <v>67</v>
      </c>
    </row>
    <row r="345" spans="1:14" ht="12.75">
      <c r="A345" s="4" t="s">
        <v>92</v>
      </c>
      <c r="D345" s="92" t="s">
        <v>71</v>
      </c>
      <c r="E345" s="90" t="s">
        <v>234</v>
      </c>
      <c r="F345" s="91" t="s">
        <v>68</v>
      </c>
      <c r="I345" s="90"/>
      <c r="J345" s="90" t="s">
        <v>234</v>
      </c>
      <c r="K345" s="93" t="s">
        <v>68</v>
      </c>
      <c r="L345" s="4"/>
      <c r="M345" s="4" t="s">
        <v>69</v>
      </c>
      <c r="N345" s="90" t="s">
        <v>73</v>
      </c>
    </row>
    <row r="346" spans="1:13" ht="38.25">
      <c r="A346" s="96"/>
      <c r="B346" s="36"/>
      <c r="C346" s="24" t="s">
        <v>11</v>
      </c>
      <c r="D346" s="32" t="s">
        <v>72</v>
      </c>
      <c r="E346" s="32" t="s">
        <v>72</v>
      </c>
      <c r="F346" s="102">
        <v>1229.2075908193208</v>
      </c>
      <c r="H346" s="24" t="s">
        <v>11</v>
      </c>
      <c r="I346" s="32" t="s">
        <v>72</v>
      </c>
      <c r="J346" s="32" t="s">
        <v>72</v>
      </c>
      <c r="K346" s="65">
        <v>1229.2075908193208</v>
      </c>
      <c r="L346" s="65"/>
      <c r="M346" s="65"/>
    </row>
    <row r="347" spans="3:13" ht="25.5">
      <c r="C347" s="24" t="s">
        <v>231</v>
      </c>
      <c r="D347">
        <v>100</v>
      </c>
      <c r="E347" s="84">
        <v>1.26</v>
      </c>
      <c r="F347" s="65">
        <v>126</v>
      </c>
      <c r="H347" s="24" t="s">
        <v>231</v>
      </c>
      <c r="I347">
        <v>100</v>
      </c>
      <c r="J347" s="104">
        <v>1.4124902741974634</v>
      </c>
      <c r="K347" s="65">
        <v>141.24902741974634</v>
      </c>
      <c r="L347" s="65"/>
      <c r="M347" s="65"/>
    </row>
    <row r="348" spans="3:13" ht="25.5">
      <c r="C348" s="24" t="s">
        <v>226</v>
      </c>
      <c r="D348">
        <v>100</v>
      </c>
      <c r="E348" s="84">
        <v>4.2138</v>
      </c>
      <c r="F348" s="65">
        <v>421.38</v>
      </c>
      <c r="H348" s="24" t="s">
        <v>226</v>
      </c>
      <c r="I348">
        <v>100</v>
      </c>
      <c r="J348" s="104">
        <v>4.2138</v>
      </c>
      <c r="K348" s="65">
        <v>421.38</v>
      </c>
      <c r="L348" s="65"/>
      <c r="M348" s="65"/>
    </row>
    <row r="349" spans="3:13" ht="25.5">
      <c r="C349" s="24" t="s">
        <v>209</v>
      </c>
      <c r="D349" s="12">
        <v>40000</v>
      </c>
      <c r="E349" s="84">
        <v>0.0132</v>
      </c>
      <c r="F349" s="65">
        <v>528</v>
      </c>
      <c r="H349" s="24" t="s">
        <v>209</v>
      </c>
      <c r="I349" s="12">
        <v>40000</v>
      </c>
      <c r="J349" s="104">
        <v>0.0132</v>
      </c>
      <c r="K349" s="65">
        <v>528</v>
      </c>
      <c r="L349" s="65"/>
      <c r="M349" s="65"/>
    </row>
    <row r="350" spans="3:11" ht="25.5">
      <c r="C350" s="24" t="s">
        <v>227</v>
      </c>
      <c r="D350" s="128">
        <v>40000</v>
      </c>
      <c r="E350" s="84">
        <v>0.055</v>
      </c>
      <c r="F350" s="65">
        <v>2200</v>
      </c>
      <c r="H350" s="24" t="s">
        <v>227</v>
      </c>
      <c r="I350" s="205">
        <v>40000</v>
      </c>
      <c r="J350" s="104">
        <v>0.055</v>
      </c>
      <c r="K350" s="65">
        <v>2200</v>
      </c>
    </row>
    <row r="351" spans="3:11" ht="12.75">
      <c r="C351" s="6"/>
      <c r="H351" s="6"/>
      <c r="J351" s="104"/>
      <c r="K351" s="65"/>
    </row>
    <row r="352" spans="3:14" ht="12.75">
      <c r="C352" t="s">
        <v>206</v>
      </c>
      <c r="F352" s="105">
        <v>4504.587590819321</v>
      </c>
      <c r="H352" t="s">
        <v>211</v>
      </c>
      <c r="K352" s="105">
        <v>4519.836618239067</v>
      </c>
      <c r="L352" s="65"/>
      <c r="M352" s="65">
        <v>15.249027419746199</v>
      </c>
      <c r="N352" s="88">
        <v>0.0033852216462224582</v>
      </c>
    </row>
    <row r="353" ht="12.75">
      <c r="K353" s="82"/>
    </row>
    <row r="354" spans="6:14" ht="12.75">
      <c r="F354" s="65"/>
      <c r="J354" s="104"/>
      <c r="K354" s="65"/>
      <c r="L354" s="65"/>
      <c r="M354" s="65"/>
      <c r="N354" s="85"/>
    </row>
    <row r="355" spans="6:13" ht="12.75">
      <c r="F355" s="65"/>
      <c r="J355" s="104"/>
      <c r="K355" s="65"/>
      <c r="L355" s="65"/>
      <c r="M355" s="65"/>
    </row>
    <row r="356" spans="1:14" ht="12.75">
      <c r="A356" s="4" t="s">
        <v>87</v>
      </c>
      <c r="B356" s="4"/>
      <c r="D356" s="90" t="s">
        <v>233</v>
      </c>
      <c r="E356" s="90" t="s">
        <v>65</v>
      </c>
      <c r="F356" s="91" t="s">
        <v>66</v>
      </c>
      <c r="I356" s="90" t="s">
        <v>233</v>
      </c>
      <c r="J356" s="90" t="s">
        <v>65</v>
      </c>
      <c r="K356" s="93" t="s">
        <v>66</v>
      </c>
      <c r="L356" s="4"/>
      <c r="M356" s="4" t="s">
        <v>67</v>
      </c>
      <c r="N356" s="4" t="s">
        <v>67</v>
      </c>
    </row>
    <row r="357" spans="1:14" ht="12.75">
      <c r="A357" s="4" t="s">
        <v>93</v>
      </c>
      <c r="D357" s="92" t="s">
        <v>71</v>
      </c>
      <c r="E357" s="90" t="s">
        <v>234</v>
      </c>
      <c r="F357" s="91" t="s">
        <v>68</v>
      </c>
      <c r="I357" s="90"/>
      <c r="J357" s="90" t="s">
        <v>234</v>
      </c>
      <c r="K357" s="93" t="s">
        <v>68</v>
      </c>
      <c r="L357" s="4"/>
      <c r="M357" s="4" t="s">
        <v>69</v>
      </c>
      <c r="N357" s="90" t="s">
        <v>73</v>
      </c>
    </row>
    <row r="358" spans="1:13" ht="38.25">
      <c r="A358" s="96"/>
      <c r="B358" s="36"/>
      <c r="C358" s="24" t="s">
        <v>11</v>
      </c>
      <c r="D358" s="32" t="s">
        <v>72</v>
      </c>
      <c r="E358" s="32" t="s">
        <v>72</v>
      </c>
      <c r="F358" s="102">
        <v>1229.2075908193208</v>
      </c>
      <c r="H358" s="24" t="s">
        <v>11</v>
      </c>
      <c r="I358" s="32" t="s">
        <v>72</v>
      </c>
      <c r="J358" s="32" t="s">
        <v>72</v>
      </c>
      <c r="K358" s="65">
        <v>1229.2075908193208</v>
      </c>
      <c r="L358" s="65"/>
      <c r="M358" s="65"/>
    </row>
    <row r="359" spans="3:13" ht="25.5">
      <c r="C359" s="24" t="s">
        <v>231</v>
      </c>
      <c r="D359">
        <v>500</v>
      </c>
      <c r="E359" s="84">
        <v>1.26</v>
      </c>
      <c r="F359" s="65">
        <v>630</v>
      </c>
      <c r="H359" s="24" t="s">
        <v>231</v>
      </c>
      <c r="I359">
        <v>500</v>
      </c>
      <c r="J359" s="104">
        <v>1.4124902741974634</v>
      </c>
      <c r="K359" s="65">
        <v>706.2451370987317</v>
      </c>
      <c r="L359" s="65"/>
      <c r="M359" s="65"/>
    </row>
    <row r="360" spans="3:13" ht="25.5">
      <c r="C360" s="24" t="s">
        <v>226</v>
      </c>
      <c r="D360">
        <v>500</v>
      </c>
      <c r="E360" s="84">
        <v>4.2138</v>
      </c>
      <c r="F360" s="65">
        <v>2106.9</v>
      </c>
      <c r="H360" s="24" t="s">
        <v>226</v>
      </c>
      <c r="I360">
        <v>500</v>
      </c>
      <c r="J360" s="104">
        <v>4.2138</v>
      </c>
      <c r="K360" s="65">
        <v>2106.9</v>
      </c>
      <c r="L360" s="65"/>
      <c r="M360" s="65"/>
    </row>
    <row r="361" spans="3:13" ht="25.5">
      <c r="C361" s="24" t="s">
        <v>209</v>
      </c>
      <c r="D361" s="12">
        <v>100000</v>
      </c>
      <c r="E361" s="84">
        <v>0.0132</v>
      </c>
      <c r="F361" s="65">
        <v>1320</v>
      </c>
      <c r="H361" s="24" t="s">
        <v>209</v>
      </c>
      <c r="I361" s="12">
        <v>100000</v>
      </c>
      <c r="J361" s="104">
        <v>0.0132</v>
      </c>
      <c r="K361" s="65">
        <v>1320</v>
      </c>
      <c r="L361" s="65"/>
      <c r="M361" s="65"/>
    </row>
    <row r="362" spans="3:11" ht="25.5">
      <c r="C362" s="24" t="s">
        <v>227</v>
      </c>
      <c r="D362" s="128">
        <v>100000</v>
      </c>
      <c r="E362" s="84">
        <v>0.055</v>
      </c>
      <c r="F362" s="65">
        <v>5500</v>
      </c>
      <c r="H362" s="24" t="s">
        <v>227</v>
      </c>
      <c r="I362" s="128">
        <v>100000</v>
      </c>
      <c r="J362" s="104">
        <v>0.055</v>
      </c>
      <c r="K362" s="65">
        <v>5500</v>
      </c>
    </row>
    <row r="363" spans="3:11" ht="12.75">
      <c r="C363" s="6"/>
      <c r="H363" s="6"/>
      <c r="J363" s="104"/>
      <c r="K363" s="65"/>
    </row>
    <row r="364" spans="3:14" ht="12.75">
      <c r="C364" t="s">
        <v>206</v>
      </c>
      <c r="F364" s="105">
        <v>10786.10759081932</v>
      </c>
      <c r="H364" t="s">
        <v>211</v>
      </c>
      <c r="K364" s="105">
        <v>10862.352727918053</v>
      </c>
      <c r="L364" s="65"/>
      <c r="M364" s="65">
        <v>76.24513709873281</v>
      </c>
      <c r="N364" s="88">
        <v>0.007068827791373966</v>
      </c>
    </row>
    <row r="365" spans="6:14" ht="12.75">
      <c r="F365" s="75"/>
      <c r="K365" s="75"/>
      <c r="L365" s="65"/>
      <c r="M365" s="65"/>
      <c r="N365" s="94"/>
    </row>
    <row r="366" spans="1:14" ht="12.75">
      <c r="A366" s="36"/>
      <c r="B366" s="36"/>
      <c r="C366" s="36"/>
      <c r="D366" s="36"/>
      <c r="E366" s="36"/>
      <c r="F366" s="75"/>
      <c r="G366" s="36"/>
      <c r="H366" s="36"/>
      <c r="I366" s="36"/>
      <c r="J366" s="36"/>
      <c r="K366" s="75"/>
      <c r="L366" s="75"/>
      <c r="M366" s="75"/>
      <c r="N366" s="94"/>
    </row>
    <row r="367" ht="12.75">
      <c r="K367" s="82"/>
    </row>
    <row r="368" spans="1:14" ht="12.75">
      <c r="A368" s="4" t="s">
        <v>87</v>
      </c>
      <c r="B368" s="4"/>
      <c r="D368" s="90" t="s">
        <v>233</v>
      </c>
      <c r="E368" s="90" t="s">
        <v>65</v>
      </c>
      <c r="F368" s="91" t="s">
        <v>66</v>
      </c>
      <c r="I368" s="90" t="s">
        <v>233</v>
      </c>
      <c r="J368" s="90" t="s">
        <v>65</v>
      </c>
      <c r="K368" s="93" t="s">
        <v>66</v>
      </c>
      <c r="L368" s="4"/>
      <c r="M368" s="4" t="s">
        <v>67</v>
      </c>
      <c r="N368" s="4" t="s">
        <v>67</v>
      </c>
    </row>
    <row r="369" spans="1:14" ht="12.75">
      <c r="A369" s="4" t="s">
        <v>94</v>
      </c>
      <c r="D369" s="92" t="s">
        <v>71</v>
      </c>
      <c r="E369" s="90" t="s">
        <v>234</v>
      </c>
      <c r="F369" s="91" t="s">
        <v>68</v>
      </c>
      <c r="I369" s="90"/>
      <c r="J369" s="90" t="s">
        <v>234</v>
      </c>
      <c r="K369" s="93" t="s">
        <v>68</v>
      </c>
      <c r="L369" s="4"/>
      <c r="M369" s="4" t="s">
        <v>69</v>
      </c>
      <c r="N369" s="90" t="s">
        <v>73</v>
      </c>
    </row>
    <row r="370" spans="1:13" ht="38.25">
      <c r="A370" s="96"/>
      <c r="B370" s="36"/>
      <c r="C370" s="24" t="s">
        <v>11</v>
      </c>
      <c r="D370" s="32" t="s">
        <v>72</v>
      </c>
      <c r="E370" s="32" t="s">
        <v>72</v>
      </c>
      <c r="F370" s="102">
        <v>1229.2075908193208</v>
      </c>
      <c r="H370" s="24" t="s">
        <v>11</v>
      </c>
      <c r="I370" s="32" t="s">
        <v>72</v>
      </c>
      <c r="J370" s="32" t="s">
        <v>72</v>
      </c>
      <c r="K370" s="65">
        <v>1229.2075908193208</v>
      </c>
      <c r="L370" s="65"/>
      <c r="M370" s="65"/>
    </row>
    <row r="371" spans="3:13" ht="25.5">
      <c r="C371" s="24" t="s">
        <v>231</v>
      </c>
      <c r="D371">
        <v>1000</v>
      </c>
      <c r="E371" s="84">
        <v>1.26</v>
      </c>
      <c r="F371" s="65">
        <v>1260</v>
      </c>
      <c r="H371" s="24" t="s">
        <v>231</v>
      </c>
      <c r="I371">
        <v>1000</v>
      </c>
      <c r="J371" s="104">
        <v>1.4124902741974634</v>
      </c>
      <c r="K371" s="65">
        <v>1412.4902741974633</v>
      </c>
      <c r="L371" s="65"/>
      <c r="M371" s="65"/>
    </row>
    <row r="372" spans="3:13" ht="25.5">
      <c r="C372" s="24" t="s">
        <v>226</v>
      </c>
      <c r="D372">
        <v>1000</v>
      </c>
      <c r="E372" s="84">
        <v>4.2138</v>
      </c>
      <c r="F372" s="65">
        <v>4213.8</v>
      </c>
      <c r="H372" s="24" t="s">
        <v>226</v>
      </c>
      <c r="I372">
        <v>1000</v>
      </c>
      <c r="J372" s="104">
        <v>4.2138</v>
      </c>
      <c r="K372" s="65">
        <v>4213.8</v>
      </c>
      <c r="L372" s="65"/>
      <c r="M372" s="65"/>
    </row>
    <row r="373" spans="3:13" ht="25.5">
      <c r="C373" s="24" t="s">
        <v>209</v>
      </c>
      <c r="D373" s="128">
        <v>400000</v>
      </c>
      <c r="E373" s="84">
        <v>0.0132</v>
      </c>
      <c r="F373" s="65">
        <v>5280</v>
      </c>
      <c r="H373" s="24" t="s">
        <v>209</v>
      </c>
      <c r="I373" s="206">
        <v>400000</v>
      </c>
      <c r="J373" s="104">
        <v>0.0132</v>
      </c>
      <c r="K373" s="65">
        <v>5280</v>
      </c>
      <c r="L373" s="65"/>
      <c r="M373" s="65"/>
    </row>
    <row r="374" spans="3:11" ht="25.5">
      <c r="C374" s="24" t="s">
        <v>227</v>
      </c>
      <c r="D374" s="128">
        <v>400000</v>
      </c>
      <c r="E374" s="84">
        <v>0.055</v>
      </c>
      <c r="F374" s="65">
        <v>22000</v>
      </c>
      <c r="H374" s="24" t="s">
        <v>227</v>
      </c>
      <c r="I374" s="128">
        <v>400000</v>
      </c>
      <c r="J374" s="104">
        <v>0.055</v>
      </c>
      <c r="K374" s="65">
        <v>22000</v>
      </c>
    </row>
    <row r="375" spans="3:11" ht="12.75">
      <c r="C375" s="6"/>
      <c r="H375" s="6"/>
      <c r="J375" s="104"/>
      <c r="K375" s="65"/>
    </row>
    <row r="376" spans="3:14" ht="12.75">
      <c r="C376" t="s">
        <v>206</v>
      </c>
      <c r="F376" s="105">
        <v>33983.007590819325</v>
      </c>
      <c r="H376" t="s">
        <v>211</v>
      </c>
      <c r="K376" s="105">
        <v>34135.49786501678</v>
      </c>
      <c r="L376" s="65"/>
      <c r="M376" s="65">
        <v>152.49027419745835</v>
      </c>
      <c r="N376" s="88">
        <v>0.004487250688154365</v>
      </c>
    </row>
    <row r="377" spans="6:14" ht="12.75">
      <c r="F377" s="75"/>
      <c r="K377" s="75"/>
      <c r="L377" s="65"/>
      <c r="M377" s="65"/>
      <c r="N377" s="94"/>
    </row>
    <row r="378" spans="3:13" ht="12.75">
      <c r="C378" s="6"/>
      <c r="E378" s="86"/>
      <c r="F378" s="65"/>
      <c r="H378" s="6"/>
      <c r="J378" s="104"/>
      <c r="K378" s="65"/>
      <c r="L378" s="65"/>
      <c r="M378" s="65"/>
    </row>
    <row r="379" spans="6:13" ht="12.75">
      <c r="F379" s="65"/>
      <c r="J379" s="104"/>
      <c r="K379" s="65"/>
      <c r="L379" s="65"/>
      <c r="M379" s="65"/>
    </row>
    <row r="380" spans="1:14" ht="12.75">
      <c r="A380" s="4" t="s">
        <v>87</v>
      </c>
      <c r="B380" s="4"/>
      <c r="D380" s="90" t="s">
        <v>233</v>
      </c>
      <c r="E380" s="90" t="s">
        <v>65</v>
      </c>
      <c r="F380" s="91" t="s">
        <v>66</v>
      </c>
      <c r="I380" s="90" t="s">
        <v>233</v>
      </c>
      <c r="J380" s="90" t="s">
        <v>65</v>
      </c>
      <c r="K380" s="93" t="s">
        <v>66</v>
      </c>
      <c r="L380" s="4"/>
      <c r="M380" s="4" t="s">
        <v>67</v>
      </c>
      <c r="N380" s="4" t="s">
        <v>67</v>
      </c>
    </row>
    <row r="381" spans="1:14" ht="12.75">
      <c r="A381" s="4" t="s">
        <v>95</v>
      </c>
      <c r="D381" s="92" t="s">
        <v>71</v>
      </c>
      <c r="E381" s="90" t="s">
        <v>234</v>
      </c>
      <c r="F381" s="91" t="s">
        <v>68</v>
      </c>
      <c r="I381" s="90"/>
      <c r="J381" s="90" t="s">
        <v>234</v>
      </c>
      <c r="K381" s="93" t="s">
        <v>68</v>
      </c>
      <c r="L381" s="4"/>
      <c r="M381" s="4" t="s">
        <v>69</v>
      </c>
      <c r="N381" s="90" t="s">
        <v>73</v>
      </c>
    </row>
    <row r="382" spans="1:13" ht="38.25">
      <c r="A382" s="96"/>
      <c r="B382" s="36"/>
      <c r="C382" s="24" t="s">
        <v>11</v>
      </c>
      <c r="D382" s="32" t="s">
        <v>72</v>
      </c>
      <c r="E382" s="32" t="s">
        <v>72</v>
      </c>
      <c r="F382" s="102">
        <v>1229.2075908193208</v>
      </c>
      <c r="H382" s="24" t="s">
        <v>11</v>
      </c>
      <c r="I382" s="32" t="s">
        <v>72</v>
      </c>
      <c r="J382" s="32" t="s">
        <v>72</v>
      </c>
      <c r="K382" s="65">
        <v>1229.2075908193208</v>
      </c>
      <c r="L382" s="65"/>
      <c r="M382" s="65"/>
    </row>
    <row r="383" spans="3:13" ht="25.5">
      <c r="C383" s="24" t="s">
        <v>231</v>
      </c>
      <c r="D383">
        <v>3000</v>
      </c>
      <c r="E383" s="84">
        <v>1.26</v>
      </c>
      <c r="F383" s="65">
        <v>3780</v>
      </c>
      <c r="H383" s="24" t="s">
        <v>231</v>
      </c>
      <c r="I383">
        <v>3000</v>
      </c>
      <c r="J383" s="104">
        <v>1.4124902741974634</v>
      </c>
      <c r="K383" s="65">
        <v>4237.4708225923905</v>
      </c>
      <c r="L383" s="65"/>
      <c r="M383" s="65"/>
    </row>
    <row r="384" spans="3:13" ht="25.5">
      <c r="C384" s="24" t="s">
        <v>226</v>
      </c>
      <c r="D384">
        <v>3000</v>
      </c>
      <c r="E384" s="84">
        <v>4.2138</v>
      </c>
      <c r="F384" s="65">
        <v>12641.4</v>
      </c>
      <c r="H384" s="24" t="s">
        <v>226</v>
      </c>
      <c r="I384">
        <v>3000</v>
      </c>
      <c r="J384" s="104">
        <v>4.2138</v>
      </c>
      <c r="K384" s="65">
        <v>12641.4</v>
      </c>
      <c r="L384" s="65"/>
      <c r="M384" s="65"/>
    </row>
    <row r="385" spans="3:13" ht="25.5">
      <c r="C385" s="24" t="s">
        <v>209</v>
      </c>
      <c r="D385" s="12">
        <v>1000000</v>
      </c>
      <c r="E385" s="84">
        <v>0.0132</v>
      </c>
      <c r="F385" s="65">
        <v>13200</v>
      </c>
      <c r="H385" s="24" t="s">
        <v>209</v>
      </c>
      <c r="I385" s="206">
        <v>1000000</v>
      </c>
      <c r="J385" s="104">
        <v>0.0132</v>
      </c>
      <c r="K385" s="65">
        <v>13200</v>
      </c>
      <c r="L385" s="65"/>
      <c r="M385" s="65"/>
    </row>
    <row r="386" spans="3:11" ht="25.5">
      <c r="C386" s="24" t="s">
        <v>227</v>
      </c>
      <c r="D386" s="12">
        <v>1000000</v>
      </c>
      <c r="E386" s="84">
        <v>0.055</v>
      </c>
      <c r="F386" s="65">
        <v>55000</v>
      </c>
      <c r="H386" s="24" t="s">
        <v>227</v>
      </c>
      <c r="I386" s="128">
        <v>1000000</v>
      </c>
      <c r="J386" s="104">
        <v>0.055</v>
      </c>
      <c r="K386" s="65">
        <v>55000</v>
      </c>
    </row>
    <row r="387" spans="3:11" ht="12.75">
      <c r="C387" s="6"/>
      <c r="H387" s="6"/>
      <c r="J387" s="104"/>
      <c r="K387" s="65"/>
    </row>
    <row r="388" spans="3:14" ht="12.75">
      <c r="C388" t="s">
        <v>206</v>
      </c>
      <c r="F388" s="105">
        <v>85850.60759081932</v>
      </c>
      <c r="H388" t="s">
        <v>211</v>
      </c>
      <c r="K388" s="105">
        <v>86308.07841341171</v>
      </c>
      <c r="L388" s="65"/>
      <c r="M388" s="65">
        <v>457.47082259239687</v>
      </c>
      <c r="N388" s="88">
        <v>0.005328684740040446</v>
      </c>
    </row>
    <row r="389" spans="6:14" ht="12.75">
      <c r="F389" s="75"/>
      <c r="K389" s="75"/>
      <c r="L389" s="65"/>
      <c r="M389" s="65"/>
      <c r="N389" s="94"/>
    </row>
    <row r="390" spans="6:13" ht="12.75">
      <c r="F390" s="65"/>
      <c r="J390" s="104"/>
      <c r="K390" s="65"/>
      <c r="L390" s="65"/>
      <c r="M390" s="65"/>
    </row>
    <row r="391" spans="3:13" ht="12.75">
      <c r="C391" s="6"/>
      <c r="E391" s="86"/>
      <c r="F391" s="65"/>
      <c r="J391" s="104"/>
      <c r="K391" s="65"/>
      <c r="L391" s="65"/>
      <c r="M391" s="65"/>
    </row>
    <row r="392" spans="1:14" ht="12.75">
      <c r="A392" s="4" t="s">
        <v>87</v>
      </c>
      <c r="B392" s="4"/>
      <c r="D392" s="90" t="s">
        <v>233</v>
      </c>
      <c r="E392" s="90" t="s">
        <v>65</v>
      </c>
      <c r="F392" s="91" t="s">
        <v>66</v>
      </c>
      <c r="I392" s="90" t="s">
        <v>233</v>
      </c>
      <c r="J392" s="90" t="s">
        <v>65</v>
      </c>
      <c r="K392" s="93" t="s">
        <v>66</v>
      </c>
      <c r="L392" s="4"/>
      <c r="M392" s="4" t="s">
        <v>67</v>
      </c>
      <c r="N392" s="4" t="s">
        <v>67</v>
      </c>
    </row>
    <row r="393" spans="1:14" ht="12.75">
      <c r="A393" s="4" t="s">
        <v>96</v>
      </c>
      <c r="D393" s="92" t="s">
        <v>71</v>
      </c>
      <c r="E393" s="90" t="s">
        <v>234</v>
      </c>
      <c r="F393" s="91" t="s">
        <v>68</v>
      </c>
      <c r="I393" s="90"/>
      <c r="J393" s="90" t="s">
        <v>234</v>
      </c>
      <c r="K393" s="93" t="s">
        <v>68</v>
      </c>
      <c r="L393" s="4"/>
      <c r="M393" s="4" t="s">
        <v>69</v>
      </c>
      <c r="N393" s="90" t="s">
        <v>73</v>
      </c>
    </row>
    <row r="394" spans="1:13" ht="38.25">
      <c r="A394" s="96"/>
      <c r="B394" s="36"/>
      <c r="C394" s="24" t="s">
        <v>11</v>
      </c>
      <c r="D394" s="32" t="s">
        <v>72</v>
      </c>
      <c r="E394" s="32" t="s">
        <v>72</v>
      </c>
      <c r="F394" s="102">
        <v>1229.2075908193208</v>
      </c>
      <c r="H394" s="24" t="s">
        <v>11</v>
      </c>
      <c r="I394" s="32" t="s">
        <v>72</v>
      </c>
      <c r="J394" s="32" t="s">
        <v>72</v>
      </c>
      <c r="K394" s="65">
        <v>1229.2075908193208</v>
      </c>
      <c r="L394" s="65"/>
      <c r="M394" s="65"/>
    </row>
    <row r="395" spans="3:13" ht="25.5">
      <c r="C395" s="24" t="s">
        <v>231</v>
      </c>
      <c r="D395">
        <v>4000</v>
      </c>
      <c r="E395" s="84">
        <v>1.26</v>
      </c>
      <c r="F395" s="65">
        <v>5040</v>
      </c>
      <c r="H395" s="24" t="s">
        <v>231</v>
      </c>
      <c r="I395">
        <v>4000</v>
      </c>
      <c r="J395" s="103">
        <v>1.4124902741974634</v>
      </c>
      <c r="K395" s="65">
        <v>5649.961096789853</v>
      </c>
      <c r="L395" s="65"/>
      <c r="M395" s="65"/>
    </row>
    <row r="396" spans="3:13" ht="25.5">
      <c r="C396" s="24" t="s">
        <v>226</v>
      </c>
      <c r="D396">
        <v>4000</v>
      </c>
      <c r="E396" s="84">
        <v>4.2138</v>
      </c>
      <c r="F396" s="65">
        <v>16855.2</v>
      </c>
      <c r="H396" s="24" t="s">
        <v>226</v>
      </c>
      <c r="I396">
        <v>4000</v>
      </c>
      <c r="J396" s="104">
        <v>4.2138</v>
      </c>
      <c r="K396" s="65">
        <v>16855.2</v>
      </c>
      <c r="L396" s="65"/>
      <c r="M396" s="65"/>
    </row>
    <row r="397" spans="3:13" ht="25.5">
      <c r="C397" s="24" t="s">
        <v>209</v>
      </c>
      <c r="D397" s="12">
        <v>1800000</v>
      </c>
      <c r="E397" s="84">
        <v>0.0132</v>
      </c>
      <c r="F397" s="65">
        <v>23760</v>
      </c>
      <c r="H397" s="24" t="s">
        <v>209</v>
      </c>
      <c r="I397" s="206">
        <v>1800000</v>
      </c>
      <c r="J397" s="104">
        <v>0.0132</v>
      </c>
      <c r="K397" s="65">
        <v>23760</v>
      </c>
      <c r="L397" s="65"/>
      <c r="M397" s="65"/>
    </row>
    <row r="398" spans="3:11" ht="25.5">
      <c r="C398" s="24" t="s">
        <v>227</v>
      </c>
      <c r="D398" s="12">
        <v>1800000</v>
      </c>
      <c r="E398" s="84">
        <v>0.055</v>
      </c>
      <c r="F398" s="65">
        <v>99000</v>
      </c>
      <c r="H398" s="24" t="s">
        <v>227</v>
      </c>
      <c r="I398" s="128">
        <v>1800000</v>
      </c>
      <c r="J398" s="104">
        <v>0.055</v>
      </c>
      <c r="K398" s="65">
        <v>99000</v>
      </c>
    </row>
    <row r="399" spans="3:11" ht="12.75">
      <c r="C399" s="6"/>
      <c r="H399" s="6"/>
      <c r="J399" s="104"/>
      <c r="K399" s="65"/>
    </row>
    <row r="400" spans="3:14" ht="12.75">
      <c r="C400" t="s">
        <v>206</v>
      </c>
      <c r="F400" s="105">
        <v>145884.40759081932</v>
      </c>
      <c r="H400" t="s">
        <v>211</v>
      </c>
      <c r="K400" s="105">
        <v>146494.36868760918</v>
      </c>
      <c r="L400" s="65"/>
      <c r="M400" s="65">
        <v>609.9610967898625</v>
      </c>
      <c r="N400" s="88">
        <v>0.004181126049472628</v>
      </c>
    </row>
    <row r="401" spans="1:14" ht="12.75">
      <c r="A401" s="36"/>
      <c r="B401" s="36"/>
      <c r="C401" s="221"/>
      <c r="D401" s="36"/>
      <c r="E401" s="223"/>
      <c r="F401" s="75"/>
      <c r="G401" s="36"/>
      <c r="H401" s="221"/>
      <c r="I401" s="36"/>
      <c r="J401" s="209"/>
      <c r="K401" s="75"/>
      <c r="L401" s="75"/>
      <c r="M401" s="75"/>
      <c r="N401" s="36"/>
    </row>
    <row r="402" spans="1:14" ht="13.5" thickBot="1">
      <c r="A402" s="117"/>
      <c r="B402" s="117"/>
      <c r="C402" s="117"/>
      <c r="D402" s="229"/>
      <c r="E402" s="230"/>
      <c r="F402" s="126"/>
      <c r="G402" s="117"/>
      <c r="H402" s="117"/>
      <c r="I402" s="231"/>
      <c r="J402" s="227"/>
      <c r="K402" s="126"/>
      <c r="L402" s="126"/>
      <c r="M402" s="126"/>
      <c r="N402" s="232"/>
    </row>
    <row r="403" spans="1:14" ht="12.75">
      <c r="A403" s="36"/>
      <c r="B403" s="36"/>
      <c r="C403" s="221"/>
      <c r="D403" s="224"/>
      <c r="E403" s="219"/>
      <c r="F403" s="75"/>
      <c r="G403" s="36"/>
      <c r="H403" s="221"/>
      <c r="I403" s="224"/>
      <c r="J403" s="223"/>
      <c r="K403" s="75"/>
      <c r="L403" s="75"/>
      <c r="M403" s="75"/>
      <c r="N403" s="94"/>
    </row>
    <row r="404" spans="1:14" ht="12.75">
      <c r="A404" s="36"/>
      <c r="B404" s="36"/>
      <c r="C404" s="221"/>
      <c r="D404" s="224"/>
      <c r="E404" s="219"/>
      <c r="F404" s="75"/>
      <c r="G404" s="36"/>
      <c r="H404" s="221"/>
      <c r="I404" s="224"/>
      <c r="J404" s="223"/>
      <c r="K404" s="75"/>
      <c r="L404" s="75"/>
      <c r="M404" s="75"/>
      <c r="N404" s="94"/>
    </row>
    <row r="405" spans="1:14" ht="15.75">
      <c r="A405" s="27" t="s">
        <v>236</v>
      </c>
      <c r="B405" s="27"/>
      <c r="F405" s="65"/>
      <c r="J405" s="104"/>
      <c r="K405" s="65"/>
      <c r="L405" s="65"/>
      <c r="M405" s="65"/>
      <c r="N405" s="85"/>
    </row>
    <row r="406" spans="1:14" ht="15.75">
      <c r="A406" s="27"/>
      <c r="B406" s="27"/>
      <c r="F406" s="65"/>
      <c r="J406" s="104"/>
      <c r="K406" s="65"/>
      <c r="L406" s="65"/>
      <c r="M406" s="65"/>
      <c r="N406" s="85"/>
    </row>
    <row r="407" spans="1:14" ht="15.75">
      <c r="A407" s="124" t="s">
        <v>235</v>
      </c>
      <c r="B407" s="27"/>
      <c r="F407" s="65"/>
      <c r="J407" s="104"/>
      <c r="K407" s="65"/>
      <c r="L407" s="65"/>
      <c r="M407" s="65"/>
      <c r="N407" s="85"/>
    </row>
    <row r="408" spans="1:14" ht="15.75">
      <c r="A408" s="124" t="s">
        <v>229</v>
      </c>
      <c r="B408" s="27"/>
      <c r="F408" s="65"/>
      <c r="J408" s="104"/>
      <c r="K408" s="65"/>
      <c r="L408" s="65"/>
      <c r="M408" s="65"/>
      <c r="N408" s="85"/>
    </row>
    <row r="409" spans="1:14" ht="15.75">
      <c r="A409" s="124" t="s">
        <v>310</v>
      </c>
      <c r="B409" s="27"/>
      <c r="F409" s="65"/>
      <c r="J409" s="104"/>
      <c r="K409" s="65"/>
      <c r="L409" s="65"/>
      <c r="M409" s="65"/>
      <c r="N409" s="85"/>
    </row>
    <row r="410" spans="1:14" ht="14.25">
      <c r="A410" s="124" t="s">
        <v>230</v>
      </c>
      <c r="F410" s="65"/>
      <c r="J410" s="104"/>
      <c r="K410" s="65"/>
      <c r="L410" s="65"/>
      <c r="M410" s="65"/>
      <c r="N410" s="85"/>
    </row>
    <row r="411" spans="1:14" ht="14.25">
      <c r="A411" s="124"/>
      <c r="F411" s="65"/>
      <c r="J411" s="104"/>
      <c r="K411" s="65"/>
      <c r="L411" s="65"/>
      <c r="M411" s="65"/>
      <c r="N411" s="85"/>
    </row>
    <row r="412" spans="3:15" ht="15">
      <c r="C412" s="95" t="s">
        <v>206</v>
      </c>
      <c r="D412" s="47"/>
      <c r="E412" s="47"/>
      <c r="F412" s="47"/>
      <c r="H412" s="95" t="s">
        <v>223</v>
      </c>
      <c r="I412" s="47"/>
      <c r="J412" s="47"/>
      <c r="K412" s="89"/>
      <c r="L412" s="47"/>
      <c r="M412" s="47"/>
      <c r="N412" s="47"/>
      <c r="O412" s="36"/>
    </row>
    <row r="413" spans="6:13" ht="12.75">
      <c r="F413" s="65"/>
      <c r="J413" s="104"/>
      <c r="K413" s="65"/>
      <c r="L413" s="65"/>
      <c r="M413" s="65"/>
    </row>
    <row r="414" spans="1:11" ht="15">
      <c r="A414" s="97" t="s">
        <v>70</v>
      </c>
      <c r="B414" s="4"/>
      <c r="F414" s="82"/>
      <c r="K414" s="82"/>
    </row>
    <row r="415" spans="4:14" ht="12.75">
      <c r="D415" s="90" t="s">
        <v>233</v>
      </c>
      <c r="E415" s="90" t="s">
        <v>65</v>
      </c>
      <c r="F415" s="91" t="s">
        <v>66</v>
      </c>
      <c r="I415" s="90" t="s">
        <v>233</v>
      </c>
      <c r="J415" s="90" t="s">
        <v>65</v>
      </c>
      <c r="K415" s="93" t="s">
        <v>66</v>
      </c>
      <c r="L415" s="4"/>
      <c r="M415" s="4" t="s">
        <v>67</v>
      </c>
      <c r="N415" s="4" t="s">
        <v>67</v>
      </c>
    </row>
    <row r="416" spans="1:14" ht="12.75">
      <c r="A416" s="4" t="s">
        <v>87</v>
      </c>
      <c r="D416" s="92" t="s">
        <v>71</v>
      </c>
      <c r="E416" s="90" t="s">
        <v>234</v>
      </c>
      <c r="F416" s="91" t="s">
        <v>68</v>
      </c>
      <c r="I416" s="90"/>
      <c r="J416" s="90" t="s">
        <v>234</v>
      </c>
      <c r="K416" s="93" t="s">
        <v>68</v>
      </c>
      <c r="L416" s="4"/>
      <c r="M416" s="4" t="s">
        <v>69</v>
      </c>
      <c r="N416" s="90" t="s">
        <v>73</v>
      </c>
    </row>
    <row r="417" spans="1:13" ht="38.25">
      <c r="A417" s="4" t="s">
        <v>237</v>
      </c>
      <c r="B417" s="36"/>
      <c r="C417" s="24" t="s">
        <v>11</v>
      </c>
      <c r="D417" s="32" t="s">
        <v>72</v>
      </c>
      <c r="E417" s="32" t="s">
        <v>72</v>
      </c>
      <c r="F417" s="263">
        <v>0</v>
      </c>
      <c r="H417" s="24" t="s">
        <v>11</v>
      </c>
      <c r="I417" s="32" t="s">
        <v>72</v>
      </c>
      <c r="J417" s="32" t="s">
        <v>72</v>
      </c>
      <c r="K417" s="65">
        <v>0</v>
      </c>
      <c r="L417" s="65"/>
      <c r="M417" s="65"/>
    </row>
    <row r="418" spans="3:13" ht="25.5">
      <c r="C418" s="24" t="s">
        <v>98</v>
      </c>
      <c r="D418">
        <v>3000</v>
      </c>
      <c r="E418" s="203">
        <v>0</v>
      </c>
      <c r="F418" s="65">
        <v>0</v>
      </c>
      <c r="H418" s="24" t="s">
        <v>98</v>
      </c>
      <c r="I418">
        <v>3000</v>
      </c>
      <c r="J418" s="104" t="e">
        <v>#DIV/0!</v>
      </c>
      <c r="K418" s="65" t="e">
        <v>#DIV/0!</v>
      </c>
      <c r="L418" s="65"/>
      <c r="M418" s="65"/>
    </row>
    <row r="419" spans="3:13" ht="25.5">
      <c r="C419" s="24" t="s">
        <v>226</v>
      </c>
      <c r="D419">
        <v>3000</v>
      </c>
      <c r="E419" s="84">
        <v>4.2138</v>
      </c>
      <c r="F419" s="65">
        <v>12641.4</v>
      </c>
      <c r="H419" s="24" t="s">
        <v>226</v>
      </c>
      <c r="I419">
        <v>3000</v>
      </c>
      <c r="J419" s="104">
        <v>4.2138</v>
      </c>
      <c r="K419" s="65">
        <v>12641.4</v>
      </c>
      <c r="L419" s="65"/>
      <c r="M419" s="65"/>
    </row>
    <row r="420" spans="3:13" ht="25.5">
      <c r="C420" s="24" t="s">
        <v>209</v>
      </c>
      <c r="D420" s="12">
        <v>800000</v>
      </c>
      <c r="E420" s="84">
        <v>0.0132</v>
      </c>
      <c r="F420" s="65">
        <v>10560</v>
      </c>
      <c r="H420" s="24" t="s">
        <v>209</v>
      </c>
      <c r="I420" s="12">
        <v>800000</v>
      </c>
      <c r="J420" s="104">
        <v>0.0132</v>
      </c>
      <c r="K420" s="65">
        <v>10560</v>
      </c>
      <c r="L420" s="65"/>
      <c r="M420" s="65"/>
    </row>
    <row r="421" spans="3:11" ht="25.5">
      <c r="C421" s="24" t="s">
        <v>227</v>
      </c>
      <c r="D421" s="12">
        <v>800000</v>
      </c>
      <c r="E421" s="84">
        <v>0.055</v>
      </c>
      <c r="F421" s="65">
        <v>44000</v>
      </c>
      <c r="H421" s="24" t="s">
        <v>227</v>
      </c>
      <c r="I421" s="12">
        <v>800000</v>
      </c>
      <c r="J421" s="104">
        <v>0.055</v>
      </c>
      <c r="K421" s="65">
        <v>44000</v>
      </c>
    </row>
    <row r="422" spans="3:11" ht="12.75">
      <c r="C422" s="6"/>
      <c r="H422" s="6"/>
      <c r="J422" s="104"/>
      <c r="K422" s="65"/>
    </row>
    <row r="423" spans="3:14" ht="12.75">
      <c r="C423" t="s">
        <v>206</v>
      </c>
      <c r="F423" s="105">
        <v>67201.4</v>
      </c>
      <c r="H423" t="s">
        <v>211</v>
      </c>
      <c r="K423" s="105" t="e">
        <v>#DIV/0!</v>
      </c>
      <c r="L423" s="65"/>
      <c r="M423" s="65" t="e">
        <v>#DIV/0!</v>
      </c>
      <c r="N423" s="88" t="e">
        <v>#DIV/0!</v>
      </c>
    </row>
    <row r="424" spans="6:14" ht="12.75">
      <c r="F424" s="75"/>
      <c r="K424" s="75"/>
      <c r="L424" s="65"/>
      <c r="M424" s="65"/>
      <c r="N424" s="94"/>
    </row>
    <row r="425" spans="1:13" ht="15.75">
      <c r="A425" s="27"/>
      <c r="B425" s="27"/>
      <c r="F425" s="65"/>
      <c r="J425" s="104"/>
      <c r="K425" s="65"/>
      <c r="L425" s="65"/>
      <c r="M425" s="65"/>
    </row>
    <row r="426" spans="3:14" ht="12.75">
      <c r="C426" s="6"/>
      <c r="E426" s="86"/>
      <c r="F426" s="65"/>
      <c r="J426" s="104"/>
      <c r="K426" s="65"/>
      <c r="L426" s="65"/>
      <c r="M426" s="65"/>
      <c r="N426" s="85"/>
    </row>
    <row r="427" spans="1:14" ht="12.75">
      <c r="A427" s="4" t="s">
        <v>87</v>
      </c>
      <c r="B427" s="4"/>
      <c r="D427" s="90" t="s">
        <v>233</v>
      </c>
      <c r="E427" s="90" t="s">
        <v>65</v>
      </c>
      <c r="F427" s="91" t="s">
        <v>66</v>
      </c>
      <c r="I427" s="90" t="s">
        <v>233</v>
      </c>
      <c r="J427" s="90" t="s">
        <v>65</v>
      </c>
      <c r="K427" s="93" t="s">
        <v>66</v>
      </c>
      <c r="L427" s="4"/>
      <c r="M427" s="4" t="s">
        <v>67</v>
      </c>
      <c r="N427" s="4" t="s">
        <v>67</v>
      </c>
    </row>
    <row r="428" spans="1:14" ht="12.75">
      <c r="A428" s="4" t="s">
        <v>238</v>
      </c>
      <c r="D428" s="92" t="s">
        <v>71</v>
      </c>
      <c r="E428" s="90" t="s">
        <v>234</v>
      </c>
      <c r="F428" s="91" t="s">
        <v>68</v>
      </c>
      <c r="I428" s="90"/>
      <c r="J428" s="90" t="s">
        <v>234</v>
      </c>
      <c r="K428" s="93" t="s">
        <v>68</v>
      </c>
      <c r="L428" s="4"/>
      <c r="M428" s="4" t="s">
        <v>69</v>
      </c>
      <c r="N428" s="90" t="s">
        <v>73</v>
      </c>
    </row>
    <row r="429" spans="1:13" ht="38.25">
      <c r="A429" s="96"/>
      <c r="B429" s="36"/>
      <c r="C429" s="24" t="s">
        <v>11</v>
      </c>
      <c r="D429" s="32" t="s">
        <v>72</v>
      </c>
      <c r="E429" s="32" t="s">
        <v>72</v>
      </c>
      <c r="F429" s="102">
        <v>0</v>
      </c>
      <c r="H429" s="24" t="s">
        <v>11</v>
      </c>
      <c r="I429" s="32" t="s">
        <v>72</v>
      </c>
      <c r="J429" s="32" t="s">
        <v>72</v>
      </c>
      <c r="K429" s="65">
        <v>0</v>
      </c>
      <c r="L429" s="65"/>
      <c r="M429" s="65"/>
    </row>
    <row r="430" spans="3:13" ht="25.5">
      <c r="C430" s="24" t="s">
        <v>231</v>
      </c>
      <c r="D430">
        <v>3000</v>
      </c>
      <c r="E430" s="84">
        <v>0</v>
      </c>
      <c r="F430" s="65">
        <v>0</v>
      </c>
      <c r="H430" s="24" t="s">
        <v>231</v>
      </c>
      <c r="I430">
        <v>3000</v>
      </c>
      <c r="J430" s="104" t="e">
        <v>#DIV/0!</v>
      </c>
      <c r="K430" s="65" t="e">
        <v>#DIV/0!</v>
      </c>
      <c r="L430" s="65"/>
      <c r="M430" s="65"/>
    </row>
    <row r="431" spans="3:13" ht="25.5">
      <c r="C431" s="24" t="s">
        <v>226</v>
      </c>
      <c r="D431">
        <v>3000</v>
      </c>
      <c r="E431" s="84">
        <v>4.2138</v>
      </c>
      <c r="F431" s="65">
        <v>12641.4</v>
      </c>
      <c r="H431" s="24" t="s">
        <v>226</v>
      </c>
      <c r="I431">
        <v>3000</v>
      </c>
      <c r="J431" s="104">
        <v>4.2138</v>
      </c>
      <c r="K431" s="65">
        <v>12641.4</v>
      </c>
      <c r="L431" s="65"/>
      <c r="M431" s="65"/>
    </row>
    <row r="432" spans="3:13" ht="25.5">
      <c r="C432" s="24" t="s">
        <v>209</v>
      </c>
      <c r="D432" s="12">
        <v>1000000</v>
      </c>
      <c r="E432" s="84">
        <v>0.0132</v>
      </c>
      <c r="F432" s="65">
        <v>13200</v>
      </c>
      <c r="H432" s="24" t="s">
        <v>209</v>
      </c>
      <c r="I432" s="12">
        <v>1000000</v>
      </c>
      <c r="J432" s="104">
        <v>0.0132</v>
      </c>
      <c r="K432" s="65">
        <v>13200</v>
      </c>
      <c r="L432" s="65"/>
      <c r="M432" s="65"/>
    </row>
    <row r="433" spans="3:11" ht="25.5">
      <c r="C433" s="24" t="s">
        <v>227</v>
      </c>
      <c r="D433" s="12">
        <v>1000000</v>
      </c>
      <c r="E433" s="84">
        <v>0.055</v>
      </c>
      <c r="F433" s="65">
        <v>55000</v>
      </c>
      <c r="H433" s="24" t="s">
        <v>227</v>
      </c>
      <c r="I433" s="205">
        <v>1000000</v>
      </c>
      <c r="J433" s="104">
        <v>0.055</v>
      </c>
      <c r="K433" s="65">
        <v>55000</v>
      </c>
    </row>
    <row r="434" spans="3:11" ht="12.75">
      <c r="C434" s="6"/>
      <c r="H434" s="6"/>
      <c r="J434" s="104"/>
      <c r="K434" s="65"/>
    </row>
    <row r="435" spans="3:14" ht="12.75">
      <c r="C435" t="s">
        <v>206</v>
      </c>
      <c r="F435" s="105">
        <v>80841.4</v>
      </c>
      <c r="H435" t="s">
        <v>211</v>
      </c>
      <c r="K435" s="105" t="e">
        <v>#DIV/0!</v>
      </c>
      <c r="L435" s="65"/>
      <c r="M435" s="65" t="e">
        <v>#DIV/0!</v>
      </c>
      <c r="N435" s="88" t="e">
        <v>#DIV/0!</v>
      </c>
    </row>
    <row r="436" ht="12.75">
      <c r="K436" s="82"/>
    </row>
    <row r="437" spans="6:14" ht="12.75">
      <c r="F437" s="65"/>
      <c r="J437" s="104"/>
      <c r="K437" s="65"/>
      <c r="L437" s="65"/>
      <c r="M437" s="65"/>
      <c r="N437" s="85"/>
    </row>
    <row r="438" spans="6:13" ht="12.75">
      <c r="F438" s="65"/>
      <c r="J438" s="104"/>
      <c r="K438" s="65"/>
      <c r="L438" s="65"/>
      <c r="M438" s="65"/>
    </row>
    <row r="439" spans="1:14" ht="12.75">
      <c r="A439" s="4" t="s">
        <v>87</v>
      </c>
      <c r="B439" s="4"/>
      <c r="D439" s="90" t="s">
        <v>233</v>
      </c>
      <c r="E439" s="90" t="s">
        <v>65</v>
      </c>
      <c r="F439" s="91" t="s">
        <v>66</v>
      </c>
      <c r="I439" s="90" t="s">
        <v>233</v>
      </c>
      <c r="J439" s="90" t="s">
        <v>65</v>
      </c>
      <c r="K439" s="93" t="s">
        <v>66</v>
      </c>
      <c r="L439" s="4"/>
      <c r="M439" s="4" t="s">
        <v>67</v>
      </c>
      <c r="N439" s="4" t="s">
        <v>67</v>
      </c>
    </row>
    <row r="440" spans="1:14" ht="12.75">
      <c r="A440" s="4" t="s">
        <v>104</v>
      </c>
      <c r="D440" s="92" t="s">
        <v>71</v>
      </c>
      <c r="E440" s="90" t="s">
        <v>234</v>
      </c>
      <c r="F440" s="91" t="s">
        <v>68</v>
      </c>
      <c r="I440" s="90"/>
      <c r="J440" s="90" t="s">
        <v>234</v>
      </c>
      <c r="K440" s="93" t="s">
        <v>68</v>
      </c>
      <c r="L440" s="4"/>
      <c r="M440" s="4" t="s">
        <v>69</v>
      </c>
      <c r="N440" s="90" t="s">
        <v>73</v>
      </c>
    </row>
    <row r="441" spans="1:13" ht="38.25">
      <c r="A441" s="96"/>
      <c r="B441" s="36"/>
      <c r="C441" s="24" t="s">
        <v>11</v>
      </c>
      <c r="D441" s="32" t="s">
        <v>72</v>
      </c>
      <c r="E441" s="32" t="s">
        <v>72</v>
      </c>
      <c r="F441" s="102">
        <v>0</v>
      </c>
      <c r="H441" s="24" t="s">
        <v>11</v>
      </c>
      <c r="I441" s="32" t="s">
        <v>72</v>
      </c>
      <c r="J441" s="32" t="s">
        <v>72</v>
      </c>
      <c r="K441" s="65">
        <v>0</v>
      </c>
      <c r="L441" s="65"/>
      <c r="M441" s="65"/>
    </row>
    <row r="442" spans="3:13" ht="25.5">
      <c r="C442" s="24" t="s">
        <v>231</v>
      </c>
      <c r="D442">
        <v>4000</v>
      </c>
      <c r="E442" s="84">
        <v>0</v>
      </c>
      <c r="F442" s="65">
        <v>0</v>
      </c>
      <c r="H442" s="24" t="s">
        <v>231</v>
      </c>
      <c r="I442">
        <v>4000</v>
      </c>
      <c r="J442" s="104" t="e">
        <v>#DIV/0!</v>
      </c>
      <c r="K442" s="65" t="e">
        <v>#DIV/0!</v>
      </c>
      <c r="L442" s="65"/>
      <c r="M442" s="65"/>
    </row>
    <row r="443" spans="3:13" ht="25.5">
      <c r="C443" s="24" t="s">
        <v>226</v>
      </c>
      <c r="D443">
        <v>4000</v>
      </c>
      <c r="E443" s="84">
        <v>4.2138</v>
      </c>
      <c r="F443" s="65">
        <v>16855.2</v>
      </c>
      <c r="H443" s="24" t="s">
        <v>226</v>
      </c>
      <c r="I443">
        <v>4000</v>
      </c>
      <c r="J443" s="104">
        <v>4.2138</v>
      </c>
      <c r="K443" s="65">
        <v>16855.2</v>
      </c>
      <c r="L443" s="65"/>
      <c r="M443" s="65"/>
    </row>
    <row r="444" spans="3:13" ht="25.5">
      <c r="C444" s="24" t="s">
        <v>209</v>
      </c>
      <c r="D444" s="12">
        <v>1200000</v>
      </c>
      <c r="E444" s="84">
        <v>0.0132</v>
      </c>
      <c r="F444" s="65">
        <v>15840</v>
      </c>
      <c r="H444" s="24" t="s">
        <v>209</v>
      </c>
      <c r="I444" s="12">
        <v>1200000</v>
      </c>
      <c r="J444" s="104">
        <v>0.0132</v>
      </c>
      <c r="K444" s="65">
        <v>15840</v>
      </c>
      <c r="L444" s="65"/>
      <c r="M444" s="65"/>
    </row>
    <row r="445" spans="3:11" ht="25.5">
      <c r="C445" s="24" t="s">
        <v>227</v>
      </c>
      <c r="D445" s="12">
        <v>1200000</v>
      </c>
      <c r="E445" s="84">
        <v>0.055</v>
      </c>
      <c r="F445" s="65">
        <v>66000</v>
      </c>
      <c r="H445" s="24" t="s">
        <v>227</v>
      </c>
      <c r="I445" s="128">
        <v>1200000</v>
      </c>
      <c r="J445" s="104">
        <v>0.055</v>
      </c>
      <c r="K445" s="65">
        <v>66000</v>
      </c>
    </row>
    <row r="446" spans="3:11" ht="12.75">
      <c r="C446" s="6"/>
      <c r="H446" s="6"/>
      <c r="J446" s="104"/>
      <c r="K446" s="65"/>
    </row>
    <row r="447" spans="3:14" ht="12.75">
      <c r="C447" t="s">
        <v>206</v>
      </c>
      <c r="F447" s="105">
        <v>98695.2</v>
      </c>
      <c r="H447" t="s">
        <v>211</v>
      </c>
      <c r="K447" s="105" t="e">
        <v>#DIV/0!</v>
      </c>
      <c r="L447" s="65"/>
      <c r="M447" s="65" t="e">
        <v>#DIV/0!</v>
      </c>
      <c r="N447" s="88" t="e">
        <v>#DIV/0!</v>
      </c>
    </row>
    <row r="448" spans="6:14" ht="12.75">
      <c r="F448" s="75"/>
      <c r="K448" s="75"/>
      <c r="L448" s="65"/>
      <c r="M448" s="65"/>
      <c r="N448" s="94"/>
    </row>
    <row r="449" spans="1:14" ht="12.75">
      <c r="A449" s="36"/>
      <c r="B449" s="36"/>
      <c r="C449" s="36"/>
      <c r="D449" s="36"/>
      <c r="E449" s="36"/>
      <c r="F449" s="75"/>
      <c r="G449" s="36"/>
      <c r="H449" s="36"/>
      <c r="I449" s="36"/>
      <c r="J449" s="36"/>
      <c r="K449" s="75"/>
      <c r="L449" s="75"/>
      <c r="M449" s="75"/>
      <c r="N449" s="94"/>
    </row>
    <row r="450" ht="12.75">
      <c r="K450" s="82"/>
    </row>
    <row r="451" spans="1:14" ht="12.75">
      <c r="A451" s="4" t="s">
        <v>87</v>
      </c>
      <c r="B451" s="4"/>
      <c r="D451" s="90" t="s">
        <v>233</v>
      </c>
      <c r="E451" s="90" t="s">
        <v>65</v>
      </c>
      <c r="F451" s="91" t="s">
        <v>66</v>
      </c>
      <c r="I451" s="90" t="s">
        <v>233</v>
      </c>
      <c r="J451" s="90" t="s">
        <v>65</v>
      </c>
      <c r="K451" s="93" t="s">
        <v>66</v>
      </c>
      <c r="L451" s="4"/>
      <c r="M451" s="4" t="s">
        <v>67</v>
      </c>
      <c r="N451" s="4" t="s">
        <v>67</v>
      </c>
    </row>
    <row r="452" spans="1:14" ht="12.75">
      <c r="A452" s="4" t="s">
        <v>239</v>
      </c>
      <c r="D452" s="92" t="s">
        <v>71</v>
      </c>
      <c r="E452" s="90" t="s">
        <v>234</v>
      </c>
      <c r="F452" s="91" t="s">
        <v>68</v>
      </c>
      <c r="I452" s="90"/>
      <c r="J452" s="90" t="s">
        <v>234</v>
      </c>
      <c r="K452" s="93" t="s">
        <v>68</v>
      </c>
      <c r="L452" s="4"/>
      <c r="M452" s="4" t="s">
        <v>69</v>
      </c>
      <c r="N452" s="90" t="s">
        <v>73</v>
      </c>
    </row>
    <row r="453" spans="1:13" ht="38.25">
      <c r="A453" s="96"/>
      <c r="B453" s="36"/>
      <c r="C453" s="24" t="s">
        <v>11</v>
      </c>
      <c r="D453" s="32" t="s">
        <v>72</v>
      </c>
      <c r="E453" s="32" t="s">
        <v>72</v>
      </c>
      <c r="F453" s="102">
        <v>0</v>
      </c>
      <c r="H453" s="24" t="s">
        <v>11</v>
      </c>
      <c r="I453" s="32" t="s">
        <v>72</v>
      </c>
      <c r="J453" s="32" t="s">
        <v>72</v>
      </c>
      <c r="K453" s="65">
        <v>0</v>
      </c>
      <c r="L453" s="65"/>
      <c r="M453" s="65"/>
    </row>
    <row r="454" spans="3:13" ht="25.5">
      <c r="C454" s="24" t="s">
        <v>231</v>
      </c>
      <c r="D454">
        <v>4000</v>
      </c>
      <c r="E454" s="84">
        <v>0</v>
      </c>
      <c r="F454" s="65">
        <v>0</v>
      </c>
      <c r="H454" s="24" t="s">
        <v>231</v>
      </c>
      <c r="I454">
        <v>4000</v>
      </c>
      <c r="J454" s="104" t="e">
        <v>#DIV/0!</v>
      </c>
      <c r="K454" s="65" t="e">
        <v>#DIV/0!</v>
      </c>
      <c r="L454" s="65"/>
      <c r="M454" s="65"/>
    </row>
    <row r="455" spans="3:13" ht="25.5">
      <c r="C455" s="24" t="s">
        <v>226</v>
      </c>
      <c r="D455">
        <v>4000</v>
      </c>
      <c r="E455" s="84">
        <v>4.2138</v>
      </c>
      <c r="F455" s="65">
        <v>16855.2</v>
      </c>
      <c r="H455" s="24" t="s">
        <v>226</v>
      </c>
      <c r="I455">
        <v>4000</v>
      </c>
      <c r="J455" s="104">
        <v>4.2138</v>
      </c>
      <c r="K455" s="65">
        <v>16855.2</v>
      </c>
      <c r="L455" s="65"/>
      <c r="M455" s="65"/>
    </row>
    <row r="456" spans="3:13" ht="25.5">
      <c r="C456" s="24" t="s">
        <v>209</v>
      </c>
      <c r="D456" s="128">
        <v>1800000</v>
      </c>
      <c r="E456" s="84">
        <v>0.0132</v>
      </c>
      <c r="F456" s="65">
        <v>23760</v>
      </c>
      <c r="H456" s="24" t="s">
        <v>209</v>
      </c>
      <c r="I456" s="206">
        <v>1800000</v>
      </c>
      <c r="J456" s="104">
        <v>0.0132</v>
      </c>
      <c r="K456" s="65">
        <v>23760</v>
      </c>
      <c r="L456" s="65"/>
      <c r="M456" s="65"/>
    </row>
    <row r="457" spans="3:11" ht="25.5">
      <c r="C457" s="24" t="s">
        <v>227</v>
      </c>
      <c r="D457" s="128">
        <v>1800000</v>
      </c>
      <c r="E457" s="84">
        <v>0.055</v>
      </c>
      <c r="F457" s="65">
        <v>99000</v>
      </c>
      <c r="H457" s="24" t="s">
        <v>227</v>
      </c>
      <c r="I457" s="128">
        <v>1800000</v>
      </c>
      <c r="J457" s="104">
        <v>0.055</v>
      </c>
      <c r="K457" s="65">
        <v>99000</v>
      </c>
    </row>
    <row r="458" spans="3:11" ht="12.75">
      <c r="C458" s="6"/>
      <c r="H458" s="6"/>
      <c r="J458" s="104"/>
      <c r="K458" s="65"/>
    </row>
    <row r="459" spans="3:14" ht="12.75">
      <c r="C459" t="s">
        <v>206</v>
      </c>
      <c r="F459" s="105">
        <v>139615.2</v>
      </c>
      <c r="H459" t="s">
        <v>211</v>
      </c>
      <c r="K459" s="105" t="e">
        <v>#DIV/0!</v>
      </c>
      <c r="L459" s="65"/>
      <c r="M459" s="65" t="e">
        <v>#DIV/0!</v>
      </c>
      <c r="N459" s="88" t="e">
        <v>#DIV/0!</v>
      </c>
    </row>
    <row r="460" spans="6:14" ht="12.75">
      <c r="F460" s="75"/>
      <c r="K460" s="75"/>
      <c r="L460" s="65"/>
      <c r="M460" s="65"/>
      <c r="N460" s="94"/>
    </row>
    <row r="461" spans="1:14" ht="13.5" thickBot="1">
      <c r="A461" s="117"/>
      <c r="B461" s="117"/>
      <c r="C461" s="117"/>
      <c r="D461" s="229"/>
      <c r="E461" s="230"/>
      <c r="F461" s="126"/>
      <c r="G461" s="117"/>
      <c r="H461" s="117"/>
      <c r="I461" s="231"/>
      <c r="J461" s="227"/>
      <c r="K461" s="126"/>
      <c r="L461" s="126"/>
      <c r="M461" s="126"/>
      <c r="N461" s="232"/>
    </row>
    <row r="462" spans="1:14" ht="12.75">
      <c r="A462" s="36"/>
      <c r="B462" s="36"/>
      <c r="C462" s="221"/>
      <c r="D462" s="224"/>
      <c r="E462" s="219"/>
      <c r="F462" s="75"/>
      <c r="G462" s="36"/>
      <c r="H462" s="221"/>
      <c r="I462" s="224"/>
      <c r="J462" s="223"/>
      <c r="K462" s="75"/>
      <c r="L462" s="75"/>
      <c r="M462" s="75"/>
      <c r="N462" s="94"/>
    </row>
    <row r="463" ht="15.75">
      <c r="A463" s="27" t="s">
        <v>240</v>
      </c>
    </row>
    <row r="464" ht="15.75">
      <c r="A464" s="27"/>
    </row>
    <row r="465" ht="15">
      <c r="A465" s="124" t="s">
        <v>241</v>
      </c>
    </row>
    <row r="466" ht="14.25">
      <c r="A466" s="124" t="s">
        <v>229</v>
      </c>
    </row>
    <row r="467" ht="14.25">
      <c r="A467" s="124" t="s">
        <v>232</v>
      </c>
    </row>
    <row r="468" ht="14.25">
      <c r="A468" s="124" t="s">
        <v>230</v>
      </c>
    </row>
    <row r="469" spans="6:14" ht="12.75">
      <c r="F469" s="65"/>
      <c r="J469" s="104"/>
      <c r="K469" s="65"/>
      <c r="L469" s="65"/>
      <c r="M469" s="65"/>
      <c r="N469" s="85"/>
    </row>
    <row r="470" spans="3:14" ht="15">
      <c r="C470" s="95" t="s">
        <v>206</v>
      </c>
      <c r="D470" s="47"/>
      <c r="E470" s="47"/>
      <c r="F470" s="47"/>
      <c r="H470" s="95" t="s">
        <v>223</v>
      </c>
      <c r="I470" s="47"/>
      <c r="J470" s="47"/>
      <c r="K470" s="89"/>
      <c r="L470" s="47"/>
      <c r="M470" s="47"/>
      <c r="N470" s="47"/>
    </row>
    <row r="471" spans="6:13" ht="12.75">
      <c r="F471" s="65"/>
      <c r="J471" s="104"/>
      <c r="K471" s="65"/>
      <c r="L471" s="65"/>
      <c r="M471" s="65"/>
    </row>
    <row r="472" spans="1:11" ht="15">
      <c r="A472" s="97" t="s">
        <v>70</v>
      </c>
      <c r="B472" s="4"/>
      <c r="F472" s="82"/>
      <c r="K472" s="82"/>
    </row>
    <row r="473" spans="4:14" ht="12.75">
      <c r="D473" s="90" t="s">
        <v>233</v>
      </c>
      <c r="E473" s="90" t="s">
        <v>65</v>
      </c>
      <c r="F473" s="91" t="s">
        <v>66</v>
      </c>
      <c r="I473" s="90" t="s">
        <v>233</v>
      </c>
      <c r="J473" s="90" t="s">
        <v>65</v>
      </c>
      <c r="K473" s="93" t="s">
        <v>66</v>
      </c>
      <c r="L473" s="4"/>
      <c r="M473" s="4" t="s">
        <v>67</v>
      </c>
      <c r="N473" s="4" t="s">
        <v>67</v>
      </c>
    </row>
    <row r="474" spans="1:14" ht="12.75">
      <c r="A474" s="4" t="s">
        <v>87</v>
      </c>
      <c r="D474" s="92" t="s">
        <v>71</v>
      </c>
      <c r="E474" s="90" t="s">
        <v>234</v>
      </c>
      <c r="F474" s="91" t="s">
        <v>68</v>
      </c>
      <c r="I474" s="90"/>
      <c r="J474" s="90" t="s">
        <v>234</v>
      </c>
      <c r="K474" s="93" t="s">
        <v>68</v>
      </c>
      <c r="L474" s="4"/>
      <c r="M474" s="4" t="s">
        <v>69</v>
      </c>
      <c r="N474" s="90" t="s">
        <v>73</v>
      </c>
    </row>
    <row r="475" spans="1:13" ht="38.25">
      <c r="A475" s="4" t="s">
        <v>311</v>
      </c>
      <c r="B475" s="36"/>
      <c r="C475" s="24" t="s">
        <v>11</v>
      </c>
      <c r="D475" s="32" t="s">
        <v>72</v>
      </c>
      <c r="E475" s="32" t="s">
        <v>72</v>
      </c>
      <c r="F475" s="263">
        <v>13019.519498138812</v>
      </c>
      <c r="H475" s="24" t="s">
        <v>11</v>
      </c>
      <c r="I475" s="32" t="s">
        <v>72</v>
      </c>
      <c r="J475" s="32" t="s">
        <v>72</v>
      </c>
      <c r="K475" s="65">
        <v>13019.519498138812</v>
      </c>
      <c r="L475" s="65"/>
      <c r="M475" s="65"/>
    </row>
    <row r="476" spans="3:13" ht="25.5">
      <c r="C476" s="24" t="s">
        <v>98</v>
      </c>
      <c r="D476">
        <v>6000</v>
      </c>
      <c r="E476" s="203">
        <v>2.25</v>
      </c>
      <c r="F476" s="65">
        <v>13500</v>
      </c>
      <c r="H476" s="24" t="s">
        <v>98</v>
      </c>
      <c r="I476">
        <v>6000</v>
      </c>
      <c r="J476" s="104">
        <v>2.4845050233897847</v>
      </c>
      <c r="K476" s="65">
        <v>14907.03014033871</v>
      </c>
      <c r="L476" s="65"/>
      <c r="M476" s="65"/>
    </row>
    <row r="477" spans="3:13" ht="25.5">
      <c r="C477" s="24" t="s">
        <v>226</v>
      </c>
      <c r="D477">
        <v>6000</v>
      </c>
      <c r="E477" s="84">
        <v>4.7369</v>
      </c>
      <c r="F477" s="65">
        <v>28421.4</v>
      </c>
      <c r="H477" s="24" t="s">
        <v>226</v>
      </c>
      <c r="I477">
        <v>6000</v>
      </c>
      <c r="J477" s="104">
        <v>4.7369</v>
      </c>
      <c r="K477" s="65">
        <v>28421.4</v>
      </c>
      <c r="L477" s="65"/>
      <c r="M477" s="65"/>
    </row>
    <row r="478" spans="3:13" ht="25.5">
      <c r="C478" s="24" t="s">
        <v>209</v>
      </c>
      <c r="D478" s="12">
        <v>2800000</v>
      </c>
      <c r="E478" s="84">
        <v>0.0132</v>
      </c>
      <c r="F478" s="65">
        <v>36960</v>
      </c>
      <c r="H478" s="24" t="s">
        <v>209</v>
      </c>
      <c r="I478" s="12">
        <v>2800000</v>
      </c>
      <c r="J478" s="104">
        <v>0.0132</v>
      </c>
      <c r="K478" s="65">
        <v>36960</v>
      </c>
      <c r="L478" s="65"/>
      <c r="M478" s="65"/>
    </row>
    <row r="479" spans="3:11" ht="25.5">
      <c r="C479" s="24" t="s">
        <v>227</v>
      </c>
      <c r="D479" s="12">
        <v>2800000</v>
      </c>
      <c r="E479" s="84">
        <v>0.05</v>
      </c>
      <c r="F479" s="65">
        <v>140000</v>
      </c>
      <c r="H479" s="24" t="s">
        <v>227</v>
      </c>
      <c r="I479" s="12">
        <v>2800000</v>
      </c>
      <c r="J479" s="104">
        <v>0.05</v>
      </c>
      <c r="K479" s="65">
        <v>140000</v>
      </c>
    </row>
    <row r="480" spans="3:11" ht="12.75">
      <c r="C480" s="6"/>
      <c r="H480" s="6"/>
      <c r="J480" s="104"/>
      <c r="K480" s="65"/>
    </row>
    <row r="481" spans="3:14" ht="12.75">
      <c r="C481" t="s">
        <v>206</v>
      </c>
      <c r="F481" s="105">
        <v>231900.91949813883</v>
      </c>
      <c r="H481" t="s">
        <v>211</v>
      </c>
      <c r="K481" s="105">
        <v>233307.94963847753</v>
      </c>
      <c r="L481" s="65"/>
      <c r="M481" s="65">
        <v>1407.0301403386984</v>
      </c>
      <c r="N481" s="88">
        <v>0.006067376288906745</v>
      </c>
    </row>
    <row r="482" spans="6:14" ht="12.75">
      <c r="F482" s="75"/>
      <c r="K482" s="75"/>
      <c r="L482" s="65"/>
      <c r="M482" s="65"/>
      <c r="N482" s="94"/>
    </row>
    <row r="483" spans="1:13" ht="15.75">
      <c r="A483" s="27"/>
      <c r="B483" s="27"/>
      <c r="F483" s="65"/>
      <c r="J483" s="104"/>
      <c r="K483" s="65"/>
      <c r="L483" s="65"/>
      <c r="M483" s="65"/>
    </row>
    <row r="484" spans="3:14" ht="12.75">
      <c r="C484" s="6"/>
      <c r="E484" s="86"/>
      <c r="F484" s="65"/>
      <c r="J484" s="104"/>
      <c r="K484" s="65"/>
      <c r="L484" s="65"/>
      <c r="M484" s="65"/>
      <c r="N484" s="85"/>
    </row>
    <row r="485" spans="1:14" ht="12.75">
      <c r="A485" s="4" t="s">
        <v>87</v>
      </c>
      <c r="B485" s="4"/>
      <c r="D485" s="90" t="s">
        <v>233</v>
      </c>
      <c r="E485" s="90" t="s">
        <v>65</v>
      </c>
      <c r="F485" s="91" t="s">
        <v>66</v>
      </c>
      <c r="I485" s="90" t="s">
        <v>233</v>
      </c>
      <c r="J485" s="90" t="s">
        <v>65</v>
      </c>
      <c r="K485" s="93" t="s">
        <v>66</v>
      </c>
      <c r="L485" s="4"/>
      <c r="M485" s="4" t="s">
        <v>67</v>
      </c>
      <c r="N485" s="4" t="s">
        <v>67</v>
      </c>
    </row>
    <row r="486" spans="1:14" ht="12.75">
      <c r="A486" s="4" t="s">
        <v>242</v>
      </c>
      <c r="D486" s="92" t="s">
        <v>71</v>
      </c>
      <c r="E486" s="90" t="s">
        <v>234</v>
      </c>
      <c r="F486" s="91" t="s">
        <v>68</v>
      </c>
      <c r="I486" s="90"/>
      <c r="J486" s="90" t="s">
        <v>234</v>
      </c>
      <c r="K486" s="93" t="s">
        <v>68</v>
      </c>
      <c r="L486" s="4"/>
      <c r="M486" s="4" t="s">
        <v>69</v>
      </c>
      <c r="N486" s="90" t="s">
        <v>73</v>
      </c>
    </row>
    <row r="487" spans="1:13" ht="38.25">
      <c r="A487" s="96"/>
      <c r="B487" s="36"/>
      <c r="C487" s="24" t="s">
        <v>11</v>
      </c>
      <c r="D487" s="32" t="s">
        <v>72</v>
      </c>
      <c r="E487" s="32" t="s">
        <v>72</v>
      </c>
      <c r="F487" s="102">
        <v>13019.519498138812</v>
      </c>
      <c r="H487" s="24" t="s">
        <v>11</v>
      </c>
      <c r="I487" s="32" t="s">
        <v>72</v>
      </c>
      <c r="J487" s="32" t="s">
        <v>72</v>
      </c>
      <c r="K487" s="65">
        <v>13019.519498138812</v>
      </c>
      <c r="L487" s="65"/>
      <c r="M487" s="65"/>
    </row>
    <row r="488" spans="3:13" ht="25.5">
      <c r="C488" s="24" t="s">
        <v>231</v>
      </c>
      <c r="D488">
        <v>15000</v>
      </c>
      <c r="E488" s="84">
        <v>2.25</v>
      </c>
      <c r="F488" s="65">
        <v>33750</v>
      </c>
      <c r="H488" s="24" t="s">
        <v>231</v>
      </c>
      <c r="I488">
        <v>15000</v>
      </c>
      <c r="J488" s="104">
        <v>2.4845050233897847</v>
      </c>
      <c r="K488" s="65">
        <v>37267.57535084677</v>
      </c>
      <c r="L488" s="65"/>
      <c r="M488" s="65"/>
    </row>
    <row r="489" spans="3:13" ht="25.5">
      <c r="C489" s="24" t="s">
        <v>226</v>
      </c>
      <c r="D489">
        <v>15000</v>
      </c>
      <c r="E489" s="84">
        <v>4.7369</v>
      </c>
      <c r="F489" s="65">
        <v>71053.5</v>
      </c>
      <c r="H489" s="24" t="s">
        <v>226</v>
      </c>
      <c r="I489">
        <v>15000</v>
      </c>
      <c r="J489" s="104">
        <v>4.7369</v>
      </c>
      <c r="K489" s="65">
        <v>71053.5</v>
      </c>
      <c r="L489" s="65"/>
      <c r="M489" s="65"/>
    </row>
    <row r="490" spans="3:13" ht="25.5">
      <c r="C490" s="24" t="s">
        <v>209</v>
      </c>
      <c r="D490" s="12">
        <v>10000000</v>
      </c>
      <c r="E490" s="84">
        <v>0.0132</v>
      </c>
      <c r="F490" s="65">
        <v>132000</v>
      </c>
      <c r="H490" s="24" t="s">
        <v>209</v>
      </c>
      <c r="I490" s="12">
        <v>10000000</v>
      </c>
      <c r="J490" s="104">
        <v>0.0132</v>
      </c>
      <c r="K490" s="65">
        <v>132000</v>
      </c>
      <c r="L490" s="65"/>
      <c r="M490" s="65"/>
    </row>
    <row r="491" spans="3:11" ht="25.5">
      <c r="C491" s="24" t="s">
        <v>227</v>
      </c>
      <c r="D491" s="12">
        <v>10000000</v>
      </c>
      <c r="E491" s="84">
        <v>0.05</v>
      </c>
      <c r="F491" s="65">
        <v>500000</v>
      </c>
      <c r="H491" s="24" t="s">
        <v>227</v>
      </c>
      <c r="I491" s="205">
        <v>10000000</v>
      </c>
      <c r="J491" s="104">
        <v>0.05</v>
      </c>
      <c r="K491" s="65">
        <v>500000</v>
      </c>
    </row>
    <row r="492" spans="3:11" ht="12.75">
      <c r="C492" s="6"/>
      <c r="H492" s="6"/>
      <c r="J492" s="104"/>
      <c r="K492" s="65"/>
    </row>
    <row r="493" spans="3:14" ht="12.75">
      <c r="C493" t="s">
        <v>206</v>
      </c>
      <c r="F493" s="105">
        <v>749823.0194981388</v>
      </c>
      <c r="H493" t="s">
        <v>211</v>
      </c>
      <c r="K493" s="105">
        <v>753340.5948489856</v>
      </c>
      <c r="L493" s="65"/>
      <c r="M493" s="65">
        <v>3517.575350846746</v>
      </c>
      <c r="N493" s="88">
        <v>0.004691207470798986</v>
      </c>
    </row>
    <row r="494" ht="12.75">
      <c r="K494" s="82"/>
    </row>
    <row r="495" spans="6:14" ht="12.75">
      <c r="F495" s="65"/>
      <c r="J495" s="104"/>
      <c r="K495" s="65"/>
      <c r="L495" s="65"/>
      <c r="M495" s="65"/>
      <c r="N495" s="85"/>
    </row>
    <row r="496" spans="3:14" ht="12.75">
      <c r="C496" s="6"/>
      <c r="E496" s="104"/>
      <c r="F496" s="65"/>
      <c r="H496" s="6"/>
      <c r="J496" s="104"/>
      <c r="K496" s="65"/>
      <c r="L496" s="65"/>
      <c r="M496" s="65"/>
      <c r="N496" s="85"/>
    </row>
    <row r="497" spans="3:14" ht="12.75">
      <c r="C497" s="6"/>
      <c r="E497" s="86"/>
      <c r="F497" s="65"/>
      <c r="J497" s="104"/>
      <c r="K497" s="65"/>
      <c r="L497" s="65"/>
      <c r="M497" s="65"/>
      <c r="N497" s="85"/>
    </row>
    <row r="498" spans="3:14" ht="12.75">
      <c r="C498" s="4"/>
      <c r="F498" s="65"/>
      <c r="H498" s="4"/>
      <c r="K498" s="65"/>
      <c r="L498" s="65"/>
      <c r="M498" s="65"/>
      <c r="N498" s="85"/>
    </row>
    <row r="499" spans="3:14" ht="12.75">
      <c r="C499" s="6"/>
      <c r="E499" s="86"/>
      <c r="F499" s="65"/>
      <c r="J499" s="104"/>
      <c r="K499" s="65"/>
      <c r="L499" s="65"/>
      <c r="M499" s="65"/>
      <c r="N499" s="85"/>
    </row>
    <row r="500" spans="3:14" ht="12.75">
      <c r="C500" s="6"/>
      <c r="E500" s="86"/>
      <c r="F500" s="65"/>
      <c r="J500" s="104"/>
      <c r="K500" s="65"/>
      <c r="L500" s="65"/>
      <c r="M500" s="65"/>
      <c r="N500" s="85"/>
    </row>
  </sheetData>
  <sheetProtection/>
  <mergeCells count="12">
    <mergeCell ref="E102:F102"/>
    <mergeCell ref="E106:F106"/>
    <mergeCell ref="E98:F98"/>
    <mergeCell ref="E99:F99"/>
    <mergeCell ref="E100:F100"/>
    <mergeCell ref="E101:F101"/>
    <mergeCell ref="E21:F21"/>
    <mergeCell ref="E17:F17"/>
    <mergeCell ref="E13:F13"/>
    <mergeCell ref="E14:F14"/>
    <mergeCell ref="E15:F15"/>
    <mergeCell ref="E16:F16"/>
  </mergeCells>
  <printOptions horizontalCentered="1" verticalCentered="1"/>
  <pageMargins left="0.31496062992125984" right="0.15748031496062992" top="0.4330708661417323" bottom="0.5905511811023623" header="0.31496062992125984" footer="0.31496062992125984"/>
  <pageSetup fitToHeight="6" horizontalDpi="600" verticalDpi="600" orientation="portrait" scale="50" r:id="rId1"/>
  <headerFooter alignWithMargins="0">
    <oddFooter>&amp;L&amp;8Model A - &amp;A&amp;R&amp;P of  &amp;N</oddFooter>
  </headerFooter>
  <rowBreaks count="8" manualBreakCount="8">
    <brk id="63" max="255" man="1"/>
    <brk id="129" max="255" man="1"/>
    <brk id="170" max="255" man="1"/>
    <brk id="219" max="255" man="1"/>
    <brk id="284" max="255" man="1"/>
    <brk id="321" max="255" man="1"/>
    <brk id="378" max="255" man="1"/>
    <brk id="4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0"/>
  <sheetViews>
    <sheetView view="pageBreakPreview" zoomScale="60" zoomScaleNormal="75" zoomScalePageLayoutView="0" workbookViewId="0" topLeftCell="A121">
      <selection activeCell="A1" sqref="A1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0" max="10" width="11.71093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204</v>
      </c>
      <c r="B1" s="15"/>
    </row>
    <row r="2" ht="12.75">
      <c r="A2" s="4" t="s">
        <v>219</v>
      </c>
    </row>
    <row r="3" spans="1:8" ht="18">
      <c r="A3" s="110" t="s">
        <v>0</v>
      </c>
      <c r="B3" s="1"/>
      <c r="C3" s="106" t="s">
        <v>410</v>
      </c>
      <c r="D3" s="107"/>
      <c r="F3" s="110" t="s">
        <v>1</v>
      </c>
      <c r="H3" s="114" t="s">
        <v>402</v>
      </c>
    </row>
    <row r="4" spans="1:8" ht="18">
      <c r="A4" s="110" t="s">
        <v>3</v>
      </c>
      <c r="B4" s="1"/>
      <c r="C4" s="106" t="s">
        <v>399</v>
      </c>
      <c r="D4" s="15"/>
      <c r="F4" s="110" t="s">
        <v>4</v>
      </c>
      <c r="H4" s="114" t="s">
        <v>401</v>
      </c>
    </row>
    <row r="5" spans="1:4" ht="18">
      <c r="A5" s="27" t="s">
        <v>35</v>
      </c>
      <c r="B5" s="15"/>
      <c r="C5" s="106" t="s">
        <v>400</v>
      </c>
      <c r="D5" s="15"/>
    </row>
    <row r="6" spans="1:4" ht="18">
      <c r="A6" s="110" t="s">
        <v>2</v>
      </c>
      <c r="B6" s="1"/>
      <c r="C6" s="106" t="s">
        <v>423</v>
      </c>
      <c r="D6" s="15"/>
    </row>
    <row r="7" spans="1:4" ht="18">
      <c r="A7" s="27" t="s">
        <v>36</v>
      </c>
      <c r="B7" s="15"/>
      <c r="C7" s="109">
        <v>38009</v>
      </c>
      <c r="D7" s="15"/>
    </row>
    <row r="8" ht="18">
      <c r="D8" s="15"/>
    </row>
    <row r="9" ht="14.25">
      <c r="A9" s="124" t="s">
        <v>205</v>
      </c>
    </row>
    <row r="10" ht="14.25">
      <c r="A10" s="124" t="s">
        <v>214</v>
      </c>
    </row>
    <row r="11" ht="14.25">
      <c r="A11" s="124"/>
    </row>
    <row r="12" ht="13.5" customHeight="1">
      <c r="A12" s="124"/>
    </row>
    <row r="13" spans="1:11" ht="16.5" customHeight="1">
      <c r="A13" s="81"/>
      <c r="B13" s="81"/>
      <c r="E13" s="400"/>
      <c r="F13" s="400"/>
      <c r="K13" s="82"/>
    </row>
    <row r="14" spans="1:11" ht="15.75" customHeight="1">
      <c r="A14" s="124" t="s">
        <v>307</v>
      </c>
      <c r="B14" s="83"/>
      <c r="E14" s="400"/>
      <c r="F14" s="400"/>
      <c r="K14" s="82"/>
    </row>
    <row r="15" spans="5:11" ht="15.75" customHeight="1">
      <c r="E15" s="400"/>
      <c r="F15" s="400"/>
      <c r="K15" s="82"/>
    </row>
    <row r="16" spans="1:11" ht="18">
      <c r="A16" s="98" t="s">
        <v>41</v>
      </c>
      <c r="B16" s="27"/>
      <c r="D16" s="36"/>
      <c r="E16" s="400"/>
      <c r="F16" s="400"/>
      <c r="K16" s="82"/>
    </row>
    <row r="17" spans="1:11" ht="18">
      <c r="A17" s="98"/>
      <c r="B17" s="27"/>
      <c r="D17" s="36"/>
      <c r="E17" s="400"/>
      <c r="F17" s="400"/>
      <c r="K17" s="82"/>
    </row>
    <row r="18" spans="1:11" ht="18">
      <c r="A18" s="98"/>
      <c r="B18" s="27"/>
      <c r="D18" s="36"/>
      <c r="E18" s="135"/>
      <c r="F18" s="135"/>
      <c r="K18" s="82"/>
    </row>
    <row r="19" spans="1:11" ht="15.75">
      <c r="A19" s="124" t="s">
        <v>212</v>
      </c>
      <c r="B19" s="27"/>
      <c r="D19" s="36"/>
      <c r="E19" s="135"/>
      <c r="F19" s="135"/>
      <c r="K19" s="82"/>
    </row>
    <row r="20" spans="1:11" ht="15.75">
      <c r="A20" s="124" t="s">
        <v>221</v>
      </c>
      <c r="D20" s="36"/>
      <c r="E20" s="135"/>
      <c r="F20" s="135"/>
      <c r="K20" s="82"/>
    </row>
    <row r="21" spans="1:11" ht="15.75" customHeight="1">
      <c r="A21" s="124" t="s">
        <v>222</v>
      </c>
      <c r="E21" s="400"/>
      <c r="F21" s="400"/>
      <c r="K21" s="82"/>
    </row>
    <row r="22" spans="1:11" ht="15.75" customHeight="1">
      <c r="A22" s="124"/>
      <c r="E22" s="135"/>
      <c r="F22" s="135"/>
      <c r="K22" s="82"/>
    </row>
    <row r="23" spans="1:15" ht="15">
      <c r="A23" t="s">
        <v>64</v>
      </c>
      <c r="C23" s="95" t="s">
        <v>206</v>
      </c>
      <c r="D23" s="47"/>
      <c r="E23" s="47"/>
      <c r="F23" s="47"/>
      <c r="H23" s="95" t="s">
        <v>213</v>
      </c>
      <c r="I23" s="47"/>
      <c r="J23" s="47"/>
      <c r="K23" s="89"/>
      <c r="L23" s="47"/>
      <c r="M23" s="47"/>
      <c r="N23" s="47"/>
      <c r="O23" s="36"/>
    </row>
    <row r="24" spans="6:11" ht="12.75">
      <c r="F24" s="82"/>
      <c r="K24" s="82"/>
    </row>
    <row r="25" spans="1:14" ht="15">
      <c r="A25" s="97" t="s">
        <v>70</v>
      </c>
      <c r="B25" s="4"/>
      <c r="D25" s="90" t="s">
        <v>38</v>
      </c>
      <c r="E25" s="90" t="s">
        <v>65</v>
      </c>
      <c r="F25" s="91" t="s">
        <v>66</v>
      </c>
      <c r="I25" s="90" t="s">
        <v>38</v>
      </c>
      <c r="J25" s="90" t="s">
        <v>65</v>
      </c>
      <c r="K25" s="93" t="s">
        <v>66</v>
      </c>
      <c r="L25" s="4"/>
      <c r="M25" s="4" t="s">
        <v>67</v>
      </c>
      <c r="N25" s="4" t="s">
        <v>67</v>
      </c>
    </row>
    <row r="26" spans="1:14" ht="12.75">
      <c r="A26" s="4" t="s">
        <v>81</v>
      </c>
      <c r="D26" s="92" t="s">
        <v>71</v>
      </c>
      <c r="E26" s="90" t="s">
        <v>97</v>
      </c>
      <c r="F26" s="91" t="s">
        <v>68</v>
      </c>
      <c r="I26" s="90"/>
      <c r="J26" s="90" t="s">
        <v>97</v>
      </c>
      <c r="K26" s="93" t="s">
        <v>68</v>
      </c>
      <c r="L26" s="4"/>
      <c r="M26" s="4" t="s">
        <v>69</v>
      </c>
      <c r="N26" s="90" t="s">
        <v>73</v>
      </c>
    </row>
    <row r="27" spans="1:13" ht="38.25">
      <c r="A27" s="96"/>
      <c r="B27" s="36"/>
      <c r="C27" s="24" t="s">
        <v>11</v>
      </c>
      <c r="D27" s="32" t="s">
        <v>72</v>
      </c>
      <c r="E27" s="32" t="s">
        <v>72</v>
      </c>
      <c r="F27" s="202">
        <v>11.0646189955764</v>
      </c>
      <c r="H27" s="24" t="s">
        <v>11</v>
      </c>
      <c r="I27" s="32" t="s">
        <v>72</v>
      </c>
      <c r="J27" s="32" t="s">
        <v>72</v>
      </c>
      <c r="K27" s="65">
        <v>11.0646189955764</v>
      </c>
      <c r="L27" s="65"/>
      <c r="M27" s="65"/>
    </row>
    <row r="28" spans="3:13" ht="25.5">
      <c r="C28" s="24" t="s">
        <v>208</v>
      </c>
      <c r="D28">
        <v>100</v>
      </c>
      <c r="E28" s="203">
        <v>0.0077</v>
      </c>
      <c r="F28" s="65">
        <v>0.77</v>
      </c>
      <c r="H28" s="24" t="s">
        <v>208</v>
      </c>
      <c r="I28">
        <v>100</v>
      </c>
      <c r="J28" s="104">
        <v>0.007996639046510485</v>
      </c>
      <c r="K28" s="65">
        <v>0.7996639046510484</v>
      </c>
      <c r="L28" s="65"/>
      <c r="M28" s="65"/>
    </row>
    <row r="29" spans="3:13" ht="27" customHeight="1">
      <c r="C29" s="24" t="s">
        <v>209</v>
      </c>
      <c r="D29">
        <v>100</v>
      </c>
      <c r="E29" s="204">
        <v>0.0239</v>
      </c>
      <c r="F29" s="65">
        <v>2.39</v>
      </c>
      <c r="H29" s="24" t="s">
        <v>209</v>
      </c>
      <c r="I29">
        <v>100</v>
      </c>
      <c r="J29" s="104">
        <v>0.0239</v>
      </c>
      <c r="K29" s="65">
        <v>2.39</v>
      </c>
      <c r="L29" s="65"/>
      <c r="M29" s="65"/>
    </row>
    <row r="30" spans="3:13" ht="25.5" customHeight="1">
      <c r="C30" s="24" t="s">
        <v>215</v>
      </c>
      <c r="D30">
        <v>100</v>
      </c>
      <c r="E30" s="84">
        <v>0.043</v>
      </c>
      <c r="F30" s="65">
        <v>4.3</v>
      </c>
      <c r="H30" s="24" t="s">
        <v>215</v>
      </c>
      <c r="I30">
        <v>100</v>
      </c>
      <c r="J30" s="104">
        <v>0.047</v>
      </c>
      <c r="K30" s="65">
        <v>4.7</v>
      </c>
      <c r="L30" s="65"/>
      <c r="M30" s="65"/>
    </row>
    <row r="31" spans="3:10" ht="12.75">
      <c r="C31" s="6"/>
      <c r="H31" s="6"/>
      <c r="J31" s="104"/>
    </row>
    <row r="32" spans="3:14" ht="12.75">
      <c r="C32" t="s">
        <v>206</v>
      </c>
      <c r="F32" s="105">
        <v>18.5246189955764</v>
      </c>
      <c r="H32" t="s">
        <v>211</v>
      </c>
      <c r="K32" s="105">
        <v>18.954282900227447</v>
      </c>
      <c r="L32" s="65"/>
      <c r="M32" s="65">
        <v>0.4296639046510471</v>
      </c>
      <c r="N32" s="88">
        <v>0.023194210080846878</v>
      </c>
    </row>
    <row r="33" ht="12.75">
      <c r="K33" s="82"/>
    </row>
    <row r="34" spans="6:11" ht="12.75">
      <c r="F34" s="82"/>
      <c r="K34" s="82"/>
    </row>
    <row r="35" spans="1:14" ht="15">
      <c r="A35" s="97" t="s">
        <v>79</v>
      </c>
      <c r="B35" s="4"/>
      <c r="D35" s="90" t="s">
        <v>38</v>
      </c>
      <c r="E35" s="90" t="s">
        <v>65</v>
      </c>
      <c r="F35" s="91" t="s">
        <v>66</v>
      </c>
      <c r="I35" s="90" t="s">
        <v>38</v>
      </c>
      <c r="J35" s="90" t="s">
        <v>65</v>
      </c>
      <c r="K35" s="93" t="s">
        <v>66</v>
      </c>
      <c r="L35" s="4"/>
      <c r="M35" s="4" t="s">
        <v>67</v>
      </c>
      <c r="N35" s="4" t="s">
        <v>67</v>
      </c>
    </row>
    <row r="36" spans="1:14" ht="12.75">
      <c r="A36" s="4" t="s">
        <v>80</v>
      </c>
      <c r="D36" s="92" t="s">
        <v>71</v>
      </c>
      <c r="E36" s="90" t="s">
        <v>97</v>
      </c>
      <c r="F36" s="91" t="s">
        <v>68</v>
      </c>
      <c r="I36" s="90"/>
      <c r="J36" s="90" t="s">
        <v>97</v>
      </c>
      <c r="K36" s="93" t="s">
        <v>68</v>
      </c>
      <c r="L36" s="4"/>
      <c r="M36" s="4" t="s">
        <v>69</v>
      </c>
      <c r="N36" s="90" t="s">
        <v>73</v>
      </c>
    </row>
    <row r="37" spans="1:13" ht="38.25">
      <c r="A37" s="96"/>
      <c r="B37" s="36"/>
      <c r="C37" s="24" t="s">
        <v>11</v>
      </c>
      <c r="D37" s="32" t="s">
        <v>72</v>
      </c>
      <c r="E37" s="32" t="s">
        <v>72</v>
      </c>
      <c r="F37" s="102">
        <v>11.0646189955764</v>
      </c>
      <c r="H37" s="24" t="s">
        <v>11</v>
      </c>
      <c r="I37" s="32" t="s">
        <v>72</v>
      </c>
      <c r="J37" s="32" t="s">
        <v>72</v>
      </c>
      <c r="K37" s="65">
        <v>11.0646189955764</v>
      </c>
      <c r="L37" s="65"/>
      <c r="M37" s="65"/>
    </row>
    <row r="38" spans="3:13" ht="25.5">
      <c r="C38" s="24" t="s">
        <v>208</v>
      </c>
      <c r="D38">
        <v>250</v>
      </c>
      <c r="E38" s="84">
        <v>0.0077</v>
      </c>
      <c r="F38" s="65">
        <v>1.925</v>
      </c>
      <c r="H38" s="24" t="s">
        <v>208</v>
      </c>
      <c r="I38">
        <v>250</v>
      </c>
      <c r="J38" s="104">
        <v>0.007996639046510485</v>
      </c>
      <c r="K38" s="65">
        <v>1.999159761627621</v>
      </c>
      <c r="L38" s="65"/>
      <c r="M38" s="65"/>
    </row>
    <row r="39" spans="3:13" ht="24.75" customHeight="1">
      <c r="C39" s="24" t="s">
        <v>209</v>
      </c>
      <c r="D39">
        <v>250</v>
      </c>
      <c r="E39" s="84">
        <v>0.0239</v>
      </c>
      <c r="F39" s="65">
        <v>5.975</v>
      </c>
      <c r="H39" s="24" t="s">
        <v>209</v>
      </c>
      <c r="I39">
        <v>250</v>
      </c>
      <c r="J39" s="104">
        <v>0.0239</v>
      </c>
      <c r="K39" s="65">
        <v>5.975</v>
      </c>
      <c r="L39" s="65"/>
      <c r="M39" s="65"/>
    </row>
    <row r="40" spans="3:13" ht="27" customHeight="1">
      <c r="C40" s="24" t="s">
        <v>215</v>
      </c>
      <c r="D40">
        <v>250</v>
      </c>
      <c r="E40" s="84">
        <v>0.043</v>
      </c>
      <c r="F40" s="65">
        <v>10.75</v>
      </c>
      <c r="H40" s="24" t="s">
        <v>215</v>
      </c>
      <c r="I40">
        <v>250</v>
      </c>
      <c r="J40" s="104">
        <v>0.047</v>
      </c>
      <c r="K40" s="65">
        <v>11.75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206</v>
      </c>
      <c r="F42" s="105">
        <v>29.7146189955764</v>
      </c>
      <c r="H42" t="s">
        <v>211</v>
      </c>
      <c r="K42" s="105">
        <v>30.78877875720402</v>
      </c>
      <c r="L42" s="65"/>
      <c r="M42" s="65">
        <v>1.0741597616276195</v>
      </c>
      <c r="N42" s="88">
        <v>0.03614920190588777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79</v>
      </c>
      <c r="B45" s="4"/>
      <c r="D45" s="90" t="s">
        <v>38</v>
      </c>
      <c r="E45" s="90" t="s">
        <v>65</v>
      </c>
      <c r="F45" s="91" t="s">
        <v>66</v>
      </c>
      <c r="I45" s="90" t="s">
        <v>38</v>
      </c>
      <c r="J45" s="90" t="s">
        <v>65</v>
      </c>
      <c r="K45" s="93" t="s">
        <v>66</v>
      </c>
      <c r="L45" s="4"/>
      <c r="M45" s="4" t="s">
        <v>67</v>
      </c>
      <c r="N45" s="4" t="s">
        <v>67</v>
      </c>
    </row>
    <row r="46" spans="1:14" ht="12.75">
      <c r="A46" s="4" t="s">
        <v>82</v>
      </c>
      <c r="D46" s="92" t="s">
        <v>71</v>
      </c>
      <c r="E46" s="90" t="s">
        <v>97</v>
      </c>
      <c r="F46" s="91" t="s">
        <v>68</v>
      </c>
      <c r="I46" s="90"/>
      <c r="J46" s="90" t="s">
        <v>97</v>
      </c>
      <c r="K46" s="93" t="s">
        <v>68</v>
      </c>
      <c r="L46" s="4"/>
      <c r="M46" s="4" t="s">
        <v>69</v>
      </c>
      <c r="N46" s="90" t="s">
        <v>73</v>
      </c>
    </row>
    <row r="47" spans="1:13" ht="38.25">
      <c r="A47" s="96"/>
      <c r="B47" s="36"/>
      <c r="C47" s="24" t="s">
        <v>11</v>
      </c>
      <c r="D47" s="32" t="s">
        <v>72</v>
      </c>
      <c r="E47" s="32" t="s">
        <v>72</v>
      </c>
      <c r="F47" s="102">
        <v>11.0646189955764</v>
      </c>
      <c r="H47" s="24" t="s">
        <v>11</v>
      </c>
      <c r="I47" s="32" t="s">
        <v>72</v>
      </c>
      <c r="J47" s="32" t="s">
        <v>72</v>
      </c>
      <c r="K47" s="65">
        <v>11.0646189955764</v>
      </c>
      <c r="L47" s="65"/>
      <c r="M47" s="65"/>
    </row>
    <row r="48" spans="3:13" ht="25.5">
      <c r="C48" s="24" t="s">
        <v>208</v>
      </c>
      <c r="D48">
        <v>500</v>
      </c>
      <c r="E48" s="84">
        <v>0.0077</v>
      </c>
      <c r="F48" s="65">
        <v>3.85</v>
      </c>
      <c r="H48" s="24" t="s">
        <v>208</v>
      </c>
      <c r="I48">
        <v>500</v>
      </c>
      <c r="J48" s="104">
        <v>0.007996639046510485</v>
      </c>
      <c r="K48" s="65">
        <v>3.998319523255242</v>
      </c>
      <c r="L48" s="65"/>
      <c r="M48" s="65"/>
    </row>
    <row r="49" spans="3:13" ht="25.5" customHeight="1">
      <c r="C49" s="24" t="s">
        <v>209</v>
      </c>
      <c r="D49">
        <v>500</v>
      </c>
      <c r="E49" s="84">
        <v>0.0239</v>
      </c>
      <c r="F49" s="65">
        <v>11.95</v>
      </c>
      <c r="H49" s="24" t="s">
        <v>209</v>
      </c>
      <c r="I49">
        <v>500</v>
      </c>
      <c r="J49" s="104">
        <v>0.0239</v>
      </c>
      <c r="K49" s="65">
        <v>11.95</v>
      </c>
      <c r="L49" s="65"/>
      <c r="M49" s="65"/>
    </row>
    <row r="50" spans="3:13" ht="25.5" customHeight="1">
      <c r="C50" s="24" t="s">
        <v>215</v>
      </c>
      <c r="D50">
        <v>500</v>
      </c>
      <c r="E50" s="84">
        <v>0.043</v>
      </c>
      <c r="F50" s="65">
        <v>21.5</v>
      </c>
      <c r="H50" s="24" t="s">
        <v>215</v>
      </c>
      <c r="I50">
        <v>500</v>
      </c>
      <c r="J50" s="104">
        <v>0.047</v>
      </c>
      <c r="K50" s="65">
        <v>23.5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206</v>
      </c>
      <c r="F52" s="105">
        <v>48.3646189955764</v>
      </c>
      <c r="H52" t="s">
        <v>211</v>
      </c>
      <c r="K52" s="105">
        <v>50.512938518831646</v>
      </c>
      <c r="L52" s="65"/>
      <c r="M52" s="65">
        <v>2.148319523255246</v>
      </c>
      <c r="N52" s="88">
        <v>0.044419238027115115</v>
      </c>
    </row>
    <row r="53" spans="6:14" ht="12.75">
      <c r="F53" s="75"/>
      <c r="K53" s="75"/>
      <c r="L53" s="65"/>
      <c r="M53" s="65"/>
      <c r="N53" s="94"/>
    </row>
    <row r="54" spans="6:13" ht="12.75">
      <c r="F54" s="65"/>
      <c r="J54" s="104"/>
      <c r="K54" s="65"/>
      <c r="L54" s="65"/>
      <c r="M54" s="65"/>
    </row>
    <row r="55" spans="1:14" ht="15">
      <c r="A55" s="97" t="s">
        <v>79</v>
      </c>
      <c r="B55" s="4"/>
      <c r="D55" s="90" t="s">
        <v>38</v>
      </c>
      <c r="E55" s="90" t="s">
        <v>65</v>
      </c>
      <c r="F55" s="91" t="s">
        <v>66</v>
      </c>
      <c r="I55" s="90" t="s">
        <v>38</v>
      </c>
      <c r="J55" s="90" t="s">
        <v>65</v>
      </c>
      <c r="K55" s="93" t="s">
        <v>66</v>
      </c>
      <c r="L55" s="4"/>
      <c r="M55" s="4" t="s">
        <v>67</v>
      </c>
      <c r="N55" s="4" t="s">
        <v>67</v>
      </c>
    </row>
    <row r="56" spans="1:14" ht="12.75">
      <c r="A56" s="4" t="s">
        <v>83</v>
      </c>
      <c r="D56" s="92" t="s">
        <v>71</v>
      </c>
      <c r="E56" s="90" t="s">
        <v>97</v>
      </c>
      <c r="F56" s="91" t="s">
        <v>68</v>
      </c>
      <c r="I56" s="90"/>
      <c r="J56" s="90" t="s">
        <v>97</v>
      </c>
      <c r="K56" s="93" t="s">
        <v>68</v>
      </c>
      <c r="L56" s="4"/>
      <c r="M56" s="4" t="s">
        <v>69</v>
      </c>
      <c r="N56" s="90" t="s">
        <v>73</v>
      </c>
    </row>
    <row r="57" spans="1:13" ht="38.25">
      <c r="A57" s="96"/>
      <c r="B57" s="36"/>
      <c r="C57" s="24" t="s">
        <v>11</v>
      </c>
      <c r="D57" s="32" t="s">
        <v>72</v>
      </c>
      <c r="E57" s="32" t="s">
        <v>72</v>
      </c>
      <c r="F57" s="102">
        <v>11.0646189955764</v>
      </c>
      <c r="H57" s="24" t="s">
        <v>11</v>
      </c>
      <c r="I57" s="32" t="s">
        <v>72</v>
      </c>
      <c r="J57" s="32" t="s">
        <v>72</v>
      </c>
      <c r="K57" s="65">
        <v>11.0646189955764</v>
      </c>
      <c r="L57" s="65"/>
      <c r="M57" s="65"/>
    </row>
    <row r="58" spans="3:13" ht="25.5">
      <c r="C58" s="24" t="s">
        <v>208</v>
      </c>
      <c r="D58">
        <v>750</v>
      </c>
      <c r="E58" s="84">
        <v>0.0077</v>
      </c>
      <c r="F58" s="65">
        <v>5.775</v>
      </c>
      <c r="H58" s="24" t="s">
        <v>208</v>
      </c>
      <c r="I58">
        <v>750</v>
      </c>
      <c r="J58" s="104">
        <v>0.007996639046510485</v>
      </c>
      <c r="K58" s="65">
        <v>5.997479284882863</v>
      </c>
      <c r="L58" s="65"/>
      <c r="M58" s="65"/>
    </row>
    <row r="59" spans="3:13" ht="26.25" customHeight="1">
      <c r="C59" s="24" t="s">
        <v>209</v>
      </c>
      <c r="D59">
        <v>750</v>
      </c>
      <c r="E59" s="84">
        <v>0.0239</v>
      </c>
      <c r="F59" s="65">
        <v>17.925</v>
      </c>
      <c r="H59" s="24" t="s">
        <v>209</v>
      </c>
      <c r="I59">
        <v>750</v>
      </c>
      <c r="J59" s="104">
        <v>0.0239</v>
      </c>
      <c r="K59" s="65">
        <v>17.925</v>
      </c>
      <c r="L59" s="65"/>
      <c r="M59" s="65"/>
    </row>
    <row r="60" spans="3:13" ht="26.25" customHeight="1">
      <c r="C60" s="24" t="s">
        <v>215</v>
      </c>
      <c r="D60">
        <v>750</v>
      </c>
      <c r="E60" s="84">
        <v>0.043</v>
      </c>
      <c r="F60" s="65">
        <v>32.25</v>
      </c>
      <c r="H60" s="24" t="s">
        <v>215</v>
      </c>
      <c r="I60">
        <v>750</v>
      </c>
      <c r="J60" s="104">
        <v>0.047</v>
      </c>
      <c r="K60" s="65">
        <v>35.25</v>
      </c>
      <c r="L60" s="65"/>
      <c r="M60" s="65"/>
    </row>
    <row r="61" spans="3:10" ht="12.75">
      <c r="C61" s="6"/>
      <c r="H61" s="6"/>
      <c r="J61" s="104"/>
    </row>
    <row r="62" spans="3:14" ht="12.75">
      <c r="C62" t="s">
        <v>206</v>
      </c>
      <c r="F62" s="105">
        <v>67.0146189955764</v>
      </c>
      <c r="H62" t="s">
        <v>211</v>
      </c>
      <c r="K62" s="105">
        <v>70.23709828045926</v>
      </c>
      <c r="L62" s="65"/>
      <c r="M62" s="65">
        <v>3.2224792848828656</v>
      </c>
      <c r="N62" s="88">
        <v>0.0480862136229645</v>
      </c>
    </row>
    <row r="63" spans="6:14" ht="12.75">
      <c r="F63" s="75"/>
      <c r="K63" s="75"/>
      <c r="L63" s="65"/>
      <c r="M63" s="65"/>
      <c r="N63" s="94"/>
    </row>
    <row r="64" spans="6:13" ht="12.75">
      <c r="F64" s="65"/>
      <c r="J64" s="104"/>
      <c r="K64" s="65"/>
      <c r="L64" s="65"/>
      <c r="M64" s="65"/>
    </row>
    <row r="65" spans="1:14" ht="15">
      <c r="A65" s="97" t="s">
        <v>79</v>
      </c>
      <c r="B65" s="4"/>
      <c r="D65" s="90" t="s">
        <v>38</v>
      </c>
      <c r="E65" s="90" t="s">
        <v>65</v>
      </c>
      <c r="F65" s="91" t="s">
        <v>66</v>
      </c>
      <c r="I65" s="90" t="s">
        <v>38</v>
      </c>
      <c r="J65" s="90" t="s">
        <v>65</v>
      </c>
      <c r="K65" s="93" t="s">
        <v>66</v>
      </c>
      <c r="L65" s="4"/>
      <c r="M65" s="4" t="s">
        <v>67</v>
      </c>
      <c r="N65" s="4" t="s">
        <v>67</v>
      </c>
    </row>
    <row r="66" spans="1:14" ht="12.75">
      <c r="A66" s="4" t="s">
        <v>84</v>
      </c>
      <c r="D66" s="92" t="s">
        <v>71</v>
      </c>
      <c r="E66" s="90" t="s">
        <v>97</v>
      </c>
      <c r="F66" s="91" t="s">
        <v>68</v>
      </c>
      <c r="I66" s="90"/>
      <c r="J66" s="90" t="s">
        <v>97</v>
      </c>
      <c r="K66" s="93" t="s">
        <v>68</v>
      </c>
      <c r="L66" s="4"/>
      <c r="M66" s="4" t="s">
        <v>69</v>
      </c>
      <c r="N66" s="90" t="s">
        <v>73</v>
      </c>
    </row>
    <row r="67" spans="1:13" ht="38.25">
      <c r="A67" s="96"/>
      <c r="B67" s="36"/>
      <c r="C67" s="24" t="s">
        <v>11</v>
      </c>
      <c r="D67" s="32" t="s">
        <v>72</v>
      </c>
      <c r="E67" s="32" t="s">
        <v>72</v>
      </c>
      <c r="F67" s="102">
        <v>11.0646189955764</v>
      </c>
      <c r="H67" s="24" t="s">
        <v>11</v>
      </c>
      <c r="I67" s="32" t="s">
        <v>72</v>
      </c>
      <c r="J67" s="32" t="s">
        <v>72</v>
      </c>
      <c r="K67" s="65">
        <v>11.0646189955764</v>
      </c>
      <c r="L67" s="65"/>
      <c r="M67" s="65"/>
    </row>
    <row r="68" spans="3:13" ht="25.5">
      <c r="C68" s="24" t="s">
        <v>208</v>
      </c>
      <c r="D68">
        <v>1000</v>
      </c>
      <c r="E68" s="84">
        <v>0.0077</v>
      </c>
      <c r="F68" s="65">
        <v>7.7</v>
      </c>
      <c r="H68" s="24" t="s">
        <v>208</v>
      </c>
      <c r="I68">
        <v>1000</v>
      </c>
      <c r="J68" s="104">
        <v>0.007996639046510485</v>
      </c>
      <c r="K68" s="65">
        <v>7.996639046510484</v>
      </c>
      <c r="L68" s="65"/>
      <c r="M68" s="65"/>
    </row>
    <row r="69" spans="3:13" ht="25.5" customHeight="1">
      <c r="C69" s="24" t="s">
        <v>209</v>
      </c>
      <c r="D69">
        <v>1000</v>
      </c>
      <c r="E69" s="84">
        <v>0.0239</v>
      </c>
      <c r="F69" s="65">
        <v>23.9</v>
      </c>
      <c r="H69" s="24" t="s">
        <v>209</v>
      </c>
      <c r="I69">
        <v>1000</v>
      </c>
      <c r="J69" s="103">
        <v>0.0239</v>
      </c>
      <c r="K69" s="65">
        <v>23.9</v>
      </c>
      <c r="L69" s="65"/>
      <c r="M69" s="65"/>
    </row>
    <row r="70" spans="3:13" ht="26.25" customHeight="1">
      <c r="C70" s="24" t="s">
        <v>215</v>
      </c>
      <c r="D70">
        <v>1000</v>
      </c>
      <c r="E70" s="84">
        <v>0.043</v>
      </c>
      <c r="F70" s="65">
        <v>43</v>
      </c>
      <c r="H70" s="24" t="s">
        <v>215</v>
      </c>
      <c r="I70">
        <v>750</v>
      </c>
      <c r="J70" s="104">
        <v>0.047</v>
      </c>
      <c r="K70" s="65">
        <v>35.25</v>
      </c>
      <c r="L70" s="65"/>
      <c r="M70" s="65"/>
    </row>
    <row r="71" spans="3:11" ht="26.25" customHeight="1">
      <c r="C71" s="6"/>
      <c r="H71" s="24" t="s">
        <v>215</v>
      </c>
      <c r="I71">
        <v>250</v>
      </c>
      <c r="J71" s="104">
        <v>0.055</v>
      </c>
      <c r="K71" s="65">
        <v>13.75</v>
      </c>
    </row>
    <row r="72" spans="3:11" ht="11.25" customHeight="1">
      <c r="C72" s="6"/>
      <c r="H72" s="24"/>
      <c r="J72" s="104"/>
      <c r="K72" s="65"/>
    </row>
    <row r="73" spans="3:14" ht="12.75">
      <c r="C73" t="s">
        <v>206</v>
      </c>
      <c r="F73" s="105">
        <v>85.6646189955764</v>
      </c>
      <c r="H73" t="s">
        <v>211</v>
      </c>
      <c r="K73" s="105">
        <v>91.96125804208688</v>
      </c>
      <c r="L73" s="65"/>
      <c r="M73" s="65">
        <v>6.296639046510478</v>
      </c>
      <c r="N73" s="88">
        <v>0.0735033800457996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79</v>
      </c>
      <c r="B76" s="4"/>
      <c r="D76" s="90" t="s">
        <v>38</v>
      </c>
      <c r="E76" s="90" t="s">
        <v>65</v>
      </c>
      <c r="F76" s="91" t="s">
        <v>66</v>
      </c>
      <c r="I76" s="90" t="s">
        <v>38</v>
      </c>
      <c r="J76" s="90" t="s">
        <v>65</v>
      </c>
      <c r="K76" s="93" t="s">
        <v>66</v>
      </c>
      <c r="L76" s="4"/>
      <c r="M76" s="4" t="s">
        <v>67</v>
      </c>
      <c r="N76" s="4" t="s">
        <v>67</v>
      </c>
    </row>
    <row r="77" spans="1:14" ht="12.75">
      <c r="A77" s="4" t="s">
        <v>85</v>
      </c>
      <c r="D77" s="92" t="s">
        <v>71</v>
      </c>
      <c r="E77" s="90" t="s">
        <v>97</v>
      </c>
      <c r="F77" s="91" t="s">
        <v>68</v>
      </c>
      <c r="I77" s="90"/>
      <c r="J77" s="90" t="s">
        <v>97</v>
      </c>
      <c r="K77" s="93" t="s">
        <v>68</v>
      </c>
      <c r="L77" s="4"/>
      <c r="M77" s="4" t="s">
        <v>69</v>
      </c>
      <c r="N77" s="90" t="s">
        <v>73</v>
      </c>
    </row>
    <row r="78" spans="1:13" ht="38.25">
      <c r="A78" s="96"/>
      <c r="B78" s="36"/>
      <c r="C78" s="24" t="s">
        <v>11</v>
      </c>
      <c r="D78" s="32" t="s">
        <v>72</v>
      </c>
      <c r="E78" s="32" t="s">
        <v>72</v>
      </c>
      <c r="F78" s="102">
        <v>11.0646189955764</v>
      </c>
      <c r="H78" s="24" t="s">
        <v>11</v>
      </c>
      <c r="I78" s="32" t="s">
        <v>72</v>
      </c>
      <c r="J78" s="32" t="s">
        <v>72</v>
      </c>
      <c r="K78" s="65">
        <v>11.0646189955764</v>
      </c>
      <c r="L78" s="65"/>
      <c r="M78" s="65"/>
    </row>
    <row r="79" spans="3:13" ht="25.5">
      <c r="C79" s="24" t="s">
        <v>208</v>
      </c>
      <c r="D79">
        <v>1500</v>
      </c>
      <c r="E79" s="84">
        <v>0.0077</v>
      </c>
      <c r="F79" s="65">
        <v>11.55</v>
      </c>
      <c r="H79" s="24" t="s">
        <v>208</v>
      </c>
      <c r="I79">
        <v>1500</v>
      </c>
      <c r="J79" s="104">
        <v>0.007996639046510485</v>
      </c>
      <c r="K79" s="65">
        <v>11.994958569765727</v>
      </c>
      <c r="L79" s="65"/>
      <c r="M79" s="65"/>
    </row>
    <row r="80" spans="3:13" ht="27.75" customHeight="1">
      <c r="C80" s="24" t="s">
        <v>209</v>
      </c>
      <c r="D80">
        <v>1500</v>
      </c>
      <c r="E80" s="84">
        <v>0.0239</v>
      </c>
      <c r="F80" s="65">
        <v>35.85</v>
      </c>
      <c r="H80" s="24" t="s">
        <v>209</v>
      </c>
      <c r="I80">
        <v>1500</v>
      </c>
      <c r="J80" s="104">
        <v>0.0239</v>
      </c>
      <c r="K80" s="65">
        <v>35.85</v>
      </c>
      <c r="L80" s="65"/>
      <c r="M80" s="65"/>
    </row>
    <row r="81" spans="3:13" ht="27.75" customHeight="1">
      <c r="C81" s="24" t="s">
        <v>215</v>
      </c>
      <c r="D81">
        <v>1500</v>
      </c>
      <c r="E81" s="84">
        <v>0.043</v>
      </c>
      <c r="F81" s="65">
        <v>64.5</v>
      </c>
      <c r="H81" s="24" t="s">
        <v>215</v>
      </c>
      <c r="I81">
        <v>750</v>
      </c>
      <c r="J81" s="104">
        <v>0.047</v>
      </c>
      <c r="K81" s="65">
        <v>35.25</v>
      </c>
      <c r="L81" s="65"/>
      <c r="M81" s="65"/>
    </row>
    <row r="82" spans="3:13" ht="25.5" customHeight="1">
      <c r="C82" s="24"/>
      <c r="E82" s="84"/>
      <c r="F82" s="65"/>
      <c r="H82" s="24" t="s">
        <v>215</v>
      </c>
      <c r="I82">
        <v>750</v>
      </c>
      <c r="J82" s="104">
        <v>0.055</v>
      </c>
      <c r="K82" s="65">
        <v>41.25</v>
      </c>
      <c r="L82" s="65"/>
      <c r="M82" s="65"/>
    </row>
    <row r="83" spans="3:10" ht="12.75">
      <c r="C83" s="6"/>
      <c r="H83" s="6"/>
      <c r="J83" s="104"/>
    </row>
    <row r="84" spans="3:14" ht="12.75">
      <c r="C84" t="s">
        <v>206</v>
      </c>
      <c r="F84" s="105">
        <v>122.9646189955764</v>
      </c>
      <c r="H84" t="s">
        <v>211</v>
      </c>
      <c r="K84" s="105">
        <v>135.40957756534212</v>
      </c>
      <c r="L84" s="65"/>
      <c r="M84" s="65">
        <v>12.444958569765717</v>
      </c>
      <c r="N84" s="88">
        <v>0.1012076373791182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79</v>
      </c>
      <c r="B87" s="4"/>
      <c r="D87" s="90" t="s">
        <v>38</v>
      </c>
      <c r="E87" s="90" t="s">
        <v>65</v>
      </c>
      <c r="F87" s="91" t="s">
        <v>66</v>
      </c>
      <c r="I87" s="90" t="s">
        <v>38</v>
      </c>
      <c r="J87" s="90" t="s">
        <v>65</v>
      </c>
      <c r="K87" s="93" t="s">
        <v>66</v>
      </c>
      <c r="L87" s="4"/>
      <c r="M87" s="4" t="s">
        <v>67</v>
      </c>
      <c r="N87" s="4" t="s">
        <v>67</v>
      </c>
    </row>
    <row r="88" spans="1:14" ht="12.75">
      <c r="A88" s="4" t="s">
        <v>86</v>
      </c>
      <c r="D88" s="92" t="s">
        <v>71</v>
      </c>
      <c r="E88" s="90" t="s">
        <v>97</v>
      </c>
      <c r="F88" s="91" t="s">
        <v>68</v>
      </c>
      <c r="I88" s="90"/>
      <c r="J88" s="90" t="s">
        <v>97</v>
      </c>
      <c r="K88" s="93" t="s">
        <v>68</v>
      </c>
      <c r="L88" s="4"/>
      <c r="M88" s="4" t="s">
        <v>69</v>
      </c>
      <c r="N88" s="90" t="s">
        <v>73</v>
      </c>
    </row>
    <row r="89" spans="1:13" ht="38.25">
      <c r="A89" s="96"/>
      <c r="B89" s="36"/>
      <c r="C89" s="24" t="s">
        <v>11</v>
      </c>
      <c r="D89" s="32" t="s">
        <v>72</v>
      </c>
      <c r="E89" s="32" t="s">
        <v>72</v>
      </c>
      <c r="F89" s="102">
        <v>11.0646189955764</v>
      </c>
      <c r="H89" s="24" t="s">
        <v>11</v>
      </c>
      <c r="I89" s="32" t="s">
        <v>72</v>
      </c>
      <c r="J89" s="32" t="s">
        <v>72</v>
      </c>
      <c r="K89" s="65">
        <v>11.0646189955764</v>
      </c>
      <c r="L89" s="65"/>
      <c r="M89" s="65"/>
    </row>
    <row r="90" spans="3:13" ht="28.5" customHeight="1">
      <c r="C90" s="24" t="s">
        <v>208</v>
      </c>
      <c r="D90">
        <v>2000</v>
      </c>
      <c r="E90" s="84">
        <v>0.0077</v>
      </c>
      <c r="F90" s="65">
        <v>15.4</v>
      </c>
      <c r="H90" s="24" t="s">
        <v>208</v>
      </c>
      <c r="I90">
        <v>2000</v>
      </c>
      <c r="J90" s="104">
        <v>0.007996639046510485</v>
      </c>
      <c r="K90" s="65">
        <v>15.993278093020969</v>
      </c>
      <c r="L90" s="65"/>
      <c r="M90" s="65"/>
    </row>
    <row r="91" spans="3:13" ht="24.75" customHeight="1">
      <c r="C91" s="24" t="s">
        <v>209</v>
      </c>
      <c r="D91">
        <v>2000</v>
      </c>
      <c r="E91" s="84">
        <v>0.0239</v>
      </c>
      <c r="F91" s="65">
        <v>47.8</v>
      </c>
      <c r="H91" s="24" t="s">
        <v>209</v>
      </c>
      <c r="I91">
        <v>2000</v>
      </c>
      <c r="J91" s="104">
        <v>0.0239</v>
      </c>
      <c r="K91" s="65">
        <v>47.8</v>
      </c>
      <c r="L91" s="65"/>
      <c r="M91" s="65"/>
    </row>
    <row r="92" spans="3:13" ht="27" customHeight="1">
      <c r="C92" s="24" t="s">
        <v>215</v>
      </c>
      <c r="D92">
        <v>2000</v>
      </c>
      <c r="E92" s="84">
        <v>0.043</v>
      </c>
      <c r="F92" s="65">
        <v>86</v>
      </c>
      <c r="H92" s="24" t="s">
        <v>215</v>
      </c>
      <c r="I92">
        <v>750</v>
      </c>
      <c r="J92" s="104">
        <v>0.047</v>
      </c>
      <c r="K92" s="65">
        <v>35.25</v>
      </c>
      <c r="L92" s="65"/>
      <c r="M92" s="65"/>
    </row>
    <row r="93" spans="3:13" ht="29.25" customHeight="1">
      <c r="C93" s="24"/>
      <c r="E93" s="84"/>
      <c r="F93" s="65"/>
      <c r="H93" s="24" t="s">
        <v>215</v>
      </c>
      <c r="I93">
        <v>1250</v>
      </c>
      <c r="J93" s="104">
        <v>0.055</v>
      </c>
      <c r="K93" s="65">
        <v>68.75</v>
      </c>
      <c r="L93" s="65"/>
      <c r="M93" s="65"/>
    </row>
    <row r="94" spans="3:10" ht="13.5" customHeight="1">
      <c r="C94" s="6"/>
      <c r="H94" s="6"/>
      <c r="J94" s="104"/>
    </row>
    <row r="95" spans="3:14" ht="12.75">
      <c r="C95" t="s">
        <v>206</v>
      </c>
      <c r="F95" s="105">
        <v>160.2646189955764</v>
      </c>
      <c r="H95" t="s">
        <v>211</v>
      </c>
      <c r="K95" s="105">
        <v>178.85789708859738</v>
      </c>
      <c r="L95" s="65"/>
      <c r="M95" s="65">
        <v>18.593278093020984</v>
      </c>
      <c r="N95" s="88">
        <v>0.11601611266136169</v>
      </c>
    </row>
    <row r="96" spans="6:13" ht="12.75">
      <c r="F96" s="65"/>
      <c r="J96" s="104"/>
      <c r="K96" s="65"/>
      <c r="L96" s="65"/>
      <c r="M96" s="65"/>
    </row>
    <row r="97" spans="1:14" ht="13.5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6:13" ht="12.75">
      <c r="F98" s="65"/>
      <c r="J98" s="104"/>
      <c r="K98" s="65"/>
      <c r="L98" s="65"/>
      <c r="M98" s="65"/>
    </row>
    <row r="99" spans="1:13" ht="15.75">
      <c r="A99" s="61" t="s">
        <v>9</v>
      </c>
      <c r="B99" s="61"/>
      <c r="D99" s="36"/>
      <c r="F99" s="65"/>
      <c r="J99" s="104"/>
      <c r="K99" s="65"/>
      <c r="L99" s="65"/>
      <c r="M99" s="65"/>
    </row>
    <row r="100" spans="1:13" ht="15.75">
      <c r="A100" s="61"/>
      <c r="B100" s="61"/>
      <c r="D100" s="36"/>
      <c r="F100" s="65"/>
      <c r="J100" s="104"/>
      <c r="K100" s="65"/>
      <c r="L100" s="65"/>
      <c r="M100" s="65"/>
    </row>
    <row r="101" spans="1:13" ht="15.75">
      <c r="A101" s="124" t="s">
        <v>216</v>
      </c>
      <c r="B101" s="61"/>
      <c r="D101" s="36"/>
      <c r="F101" s="65"/>
      <c r="J101" s="104"/>
      <c r="K101" s="65"/>
      <c r="L101" s="65"/>
      <c r="M101" s="65"/>
    </row>
    <row r="102" spans="1:13" ht="15.75">
      <c r="A102" s="124" t="s">
        <v>217</v>
      </c>
      <c r="B102" s="61"/>
      <c r="D102" s="36"/>
      <c r="F102" s="65"/>
      <c r="J102" s="104"/>
      <c r="K102" s="65"/>
      <c r="L102" s="65"/>
      <c r="M102" s="65"/>
    </row>
    <row r="103" spans="1:13" ht="15.75">
      <c r="A103" s="124" t="s">
        <v>222</v>
      </c>
      <c r="B103" s="61"/>
      <c r="D103" s="36"/>
      <c r="F103" s="65"/>
      <c r="J103" s="104"/>
      <c r="K103" s="65"/>
      <c r="L103" s="65"/>
      <c r="M103" s="65"/>
    </row>
    <row r="104" spans="1:13" ht="15.75">
      <c r="A104" s="124"/>
      <c r="B104" s="61"/>
      <c r="D104" s="36"/>
      <c r="F104" s="65"/>
      <c r="J104" s="104"/>
      <c r="K104" s="65"/>
      <c r="L104" s="65"/>
      <c r="M104" s="65"/>
    </row>
    <row r="105" spans="3:15" ht="15">
      <c r="C105" s="95" t="s">
        <v>206</v>
      </c>
      <c r="D105" s="47"/>
      <c r="E105" s="47"/>
      <c r="F105" s="47"/>
      <c r="H105" s="95" t="s">
        <v>213</v>
      </c>
      <c r="I105" s="47"/>
      <c r="J105" s="47"/>
      <c r="K105" s="89"/>
      <c r="L105" s="47"/>
      <c r="M105" s="47"/>
      <c r="N105" s="47"/>
      <c r="O105" s="36"/>
    </row>
    <row r="106" spans="1:14" ht="15">
      <c r="A106" s="97" t="s">
        <v>79</v>
      </c>
      <c r="B106" s="4"/>
      <c r="D106" s="90" t="s">
        <v>38</v>
      </c>
      <c r="E106" s="90" t="s">
        <v>65</v>
      </c>
      <c r="F106" s="91" t="s">
        <v>66</v>
      </c>
      <c r="I106" s="90" t="s">
        <v>38</v>
      </c>
      <c r="J106" s="90" t="s">
        <v>65</v>
      </c>
      <c r="K106" s="93" t="s">
        <v>66</v>
      </c>
      <c r="L106" s="4"/>
      <c r="M106" s="4" t="s">
        <v>67</v>
      </c>
      <c r="N106" s="4" t="s">
        <v>67</v>
      </c>
    </row>
    <row r="107" spans="1:14" ht="12.75">
      <c r="A107" s="4" t="s">
        <v>84</v>
      </c>
      <c r="D107" s="92" t="s">
        <v>71</v>
      </c>
      <c r="E107" s="90" t="s">
        <v>97</v>
      </c>
      <c r="F107" s="91" t="s">
        <v>68</v>
      </c>
      <c r="I107" s="90"/>
      <c r="J107" s="90" t="s">
        <v>97</v>
      </c>
      <c r="K107" s="93" t="s">
        <v>68</v>
      </c>
      <c r="L107" s="4"/>
      <c r="M107" s="4" t="s">
        <v>69</v>
      </c>
      <c r="N107" s="90" t="s">
        <v>73</v>
      </c>
    </row>
    <row r="108" spans="1:13" ht="38.25">
      <c r="A108" s="96"/>
      <c r="B108" s="36"/>
      <c r="C108" s="24" t="s">
        <v>11</v>
      </c>
      <c r="D108" s="32" t="s">
        <v>72</v>
      </c>
      <c r="E108" s="32" t="s">
        <v>72</v>
      </c>
      <c r="F108" s="202">
        <v>27.9643017135535</v>
      </c>
      <c r="H108" s="24" t="s">
        <v>11</v>
      </c>
      <c r="I108" s="32" t="s">
        <v>72</v>
      </c>
      <c r="J108" s="32" t="s">
        <v>72</v>
      </c>
      <c r="K108" s="65">
        <v>27.9643017135535</v>
      </c>
      <c r="L108" s="65"/>
      <c r="M108" s="65"/>
    </row>
    <row r="109" spans="3:13" ht="25.5">
      <c r="C109" s="24" t="s">
        <v>208</v>
      </c>
      <c r="D109">
        <v>1000</v>
      </c>
      <c r="E109" s="203">
        <v>0.0118</v>
      </c>
      <c r="F109" s="65">
        <v>11.8</v>
      </c>
      <c r="H109" s="24" t="s">
        <v>208</v>
      </c>
      <c r="I109">
        <v>1000</v>
      </c>
      <c r="J109" s="103">
        <v>0.01169763967158085</v>
      </c>
      <c r="K109" s="65">
        <v>11.697639671580848</v>
      </c>
      <c r="L109" s="65"/>
      <c r="M109" s="65"/>
    </row>
    <row r="110" spans="3:13" ht="25.5">
      <c r="C110" s="24" t="s">
        <v>209</v>
      </c>
      <c r="D110">
        <v>1000</v>
      </c>
      <c r="E110" s="84">
        <v>0.0229</v>
      </c>
      <c r="F110" s="65">
        <v>22.9</v>
      </c>
      <c r="H110" s="24" t="s">
        <v>209</v>
      </c>
      <c r="I110">
        <v>1000</v>
      </c>
      <c r="J110" s="104">
        <v>0.0229</v>
      </c>
      <c r="K110" s="65">
        <v>22.9</v>
      </c>
      <c r="L110" s="65"/>
      <c r="M110" s="65"/>
    </row>
    <row r="111" spans="3:13" ht="25.5">
      <c r="C111" s="24" t="s">
        <v>215</v>
      </c>
      <c r="D111">
        <v>1000</v>
      </c>
      <c r="E111" s="84">
        <v>0.043</v>
      </c>
      <c r="F111" s="65">
        <v>43</v>
      </c>
      <c r="H111" s="24" t="s">
        <v>215</v>
      </c>
      <c r="I111">
        <v>750</v>
      </c>
      <c r="J111" s="104">
        <v>0.047</v>
      </c>
      <c r="K111" s="65">
        <v>35.25</v>
      </c>
      <c r="L111" s="65"/>
      <c r="M111" s="65"/>
    </row>
    <row r="112" spans="3:11" ht="25.5">
      <c r="C112" s="6"/>
      <c r="H112" s="24" t="s">
        <v>215</v>
      </c>
      <c r="I112">
        <v>250</v>
      </c>
      <c r="J112" s="104">
        <v>0.055</v>
      </c>
      <c r="K112" s="65">
        <v>13.75</v>
      </c>
    </row>
    <row r="113" spans="3:11" ht="12.75">
      <c r="C113" s="6"/>
      <c r="H113" s="24"/>
      <c r="J113" s="104"/>
      <c r="K113" s="65"/>
    </row>
    <row r="114" spans="3:14" ht="12.75">
      <c r="C114" t="s">
        <v>206</v>
      </c>
      <c r="F114" s="105">
        <v>105.6643017135535</v>
      </c>
      <c r="H114" t="s">
        <v>211</v>
      </c>
      <c r="K114" s="105">
        <v>111.56194138513435</v>
      </c>
      <c r="L114" s="65"/>
      <c r="M114" s="65">
        <v>5.897639671580848</v>
      </c>
      <c r="N114" s="88">
        <v>0.055814873859374226</v>
      </c>
    </row>
    <row r="115" spans="6:14" ht="12.75">
      <c r="F115" s="75"/>
      <c r="K115" s="75"/>
      <c r="L115" s="65"/>
      <c r="M115" s="65"/>
      <c r="N115" s="94"/>
    </row>
    <row r="116" spans="6:13" ht="12.75">
      <c r="F116" s="65"/>
      <c r="J116" s="104"/>
      <c r="K116" s="65"/>
      <c r="L116" s="65"/>
      <c r="M116" s="65"/>
    </row>
    <row r="117" spans="1:14" ht="15">
      <c r="A117" s="97" t="s">
        <v>79</v>
      </c>
      <c r="B117" s="4"/>
      <c r="D117" s="90" t="s">
        <v>38</v>
      </c>
      <c r="E117" s="90" t="s">
        <v>65</v>
      </c>
      <c r="F117" s="91" t="s">
        <v>66</v>
      </c>
      <c r="I117" s="90" t="s">
        <v>38</v>
      </c>
      <c r="J117" s="90" t="s">
        <v>65</v>
      </c>
      <c r="K117" s="93" t="s">
        <v>66</v>
      </c>
      <c r="L117" s="4"/>
      <c r="M117" s="4" t="s">
        <v>67</v>
      </c>
      <c r="N117" s="4" t="s">
        <v>67</v>
      </c>
    </row>
    <row r="118" spans="1:14" ht="12.75">
      <c r="A118" s="4" t="s">
        <v>86</v>
      </c>
      <c r="D118" s="92" t="s">
        <v>71</v>
      </c>
      <c r="E118" s="90" t="s">
        <v>97</v>
      </c>
      <c r="F118" s="91" t="s">
        <v>68</v>
      </c>
      <c r="I118" s="90"/>
      <c r="J118" s="90" t="s">
        <v>97</v>
      </c>
      <c r="K118" s="93" t="s">
        <v>68</v>
      </c>
      <c r="L118" s="4"/>
      <c r="M118" s="4" t="s">
        <v>69</v>
      </c>
      <c r="N118" s="90" t="s">
        <v>73</v>
      </c>
    </row>
    <row r="119" spans="1:13" ht="38.25">
      <c r="A119" s="96"/>
      <c r="B119" s="36"/>
      <c r="C119" s="24" t="s">
        <v>11</v>
      </c>
      <c r="D119" s="32" t="s">
        <v>72</v>
      </c>
      <c r="E119" s="32" t="s">
        <v>72</v>
      </c>
      <c r="F119" s="102">
        <v>27.9643017135535</v>
      </c>
      <c r="H119" s="24" t="s">
        <v>11</v>
      </c>
      <c r="I119" s="32" t="s">
        <v>72</v>
      </c>
      <c r="J119" s="32" t="s">
        <v>72</v>
      </c>
      <c r="K119" s="65">
        <v>27.9643017135535</v>
      </c>
      <c r="L119" s="65"/>
      <c r="M119" s="65"/>
    </row>
    <row r="120" spans="3:13" ht="25.5">
      <c r="C120" s="24" t="s">
        <v>208</v>
      </c>
      <c r="D120">
        <v>2000</v>
      </c>
      <c r="E120" s="84">
        <v>0.0118</v>
      </c>
      <c r="F120" s="65">
        <v>23.6</v>
      </c>
      <c r="H120" s="24" t="s">
        <v>208</v>
      </c>
      <c r="I120">
        <v>2000</v>
      </c>
      <c r="J120" s="104">
        <v>0.01169763967158085</v>
      </c>
      <c r="K120" s="65">
        <v>23.395279343161697</v>
      </c>
      <c r="L120" s="65"/>
      <c r="M120" s="65"/>
    </row>
    <row r="121" spans="3:13" ht="25.5">
      <c r="C121" s="24" t="s">
        <v>209</v>
      </c>
      <c r="D121">
        <v>2000</v>
      </c>
      <c r="E121" s="84">
        <v>0.0229</v>
      </c>
      <c r="F121" s="65">
        <v>45.8</v>
      </c>
      <c r="H121" s="24" t="s">
        <v>209</v>
      </c>
      <c r="I121">
        <v>2000</v>
      </c>
      <c r="J121" s="104">
        <v>0.0229</v>
      </c>
      <c r="K121" s="65">
        <v>45.8</v>
      </c>
      <c r="L121" s="65"/>
      <c r="M121" s="65"/>
    </row>
    <row r="122" spans="3:13" ht="25.5">
      <c r="C122" s="24" t="s">
        <v>215</v>
      </c>
      <c r="D122">
        <v>2000</v>
      </c>
      <c r="E122" s="84">
        <v>0.043</v>
      </c>
      <c r="F122" s="65">
        <v>86</v>
      </c>
      <c r="H122" s="24" t="s">
        <v>215</v>
      </c>
      <c r="I122">
        <v>750</v>
      </c>
      <c r="J122" s="104">
        <v>0.047</v>
      </c>
      <c r="K122" s="65">
        <v>35.25</v>
      </c>
      <c r="L122" s="65"/>
      <c r="M122" s="65"/>
    </row>
    <row r="123" spans="3:13" ht="25.5">
      <c r="C123" s="24"/>
      <c r="E123" s="84"/>
      <c r="F123" s="65"/>
      <c r="H123" s="24" t="s">
        <v>215</v>
      </c>
      <c r="I123">
        <v>1250</v>
      </c>
      <c r="J123" s="104">
        <v>0.055</v>
      </c>
      <c r="K123" s="65">
        <v>68.75</v>
      </c>
      <c r="L123" s="65"/>
      <c r="M123" s="65"/>
    </row>
    <row r="124" spans="3:10" ht="12.75">
      <c r="C124" s="6"/>
      <c r="H124" s="6"/>
      <c r="J124" s="104"/>
    </row>
    <row r="125" spans="3:14" ht="12.75">
      <c r="C125" t="s">
        <v>206</v>
      </c>
      <c r="F125" s="105">
        <v>183.3643017135535</v>
      </c>
      <c r="H125" t="s">
        <v>211</v>
      </c>
      <c r="K125" s="105">
        <v>201.15958105671518</v>
      </c>
      <c r="L125" s="65"/>
      <c r="M125" s="65">
        <v>17.795279343161695</v>
      </c>
      <c r="N125" s="88">
        <v>0.09704876672756613</v>
      </c>
    </row>
    <row r="126" spans="6:14" ht="12.75">
      <c r="F126" s="75"/>
      <c r="K126" s="75"/>
      <c r="L126" s="65"/>
      <c r="M126" s="65"/>
      <c r="N126" s="94"/>
    </row>
    <row r="127" spans="6:13" ht="12.75">
      <c r="F127" s="65"/>
      <c r="J127" s="104"/>
      <c r="K127" s="65"/>
      <c r="L127" s="65"/>
      <c r="M127" s="65"/>
    </row>
    <row r="128" spans="1:14" ht="15">
      <c r="A128" s="97" t="s">
        <v>79</v>
      </c>
      <c r="B128" s="4"/>
      <c r="D128" s="90" t="s">
        <v>38</v>
      </c>
      <c r="E128" s="90" t="s">
        <v>65</v>
      </c>
      <c r="F128" s="91" t="s">
        <v>66</v>
      </c>
      <c r="I128" s="90" t="s">
        <v>38</v>
      </c>
      <c r="J128" s="90" t="s">
        <v>65</v>
      </c>
      <c r="K128" s="93" t="s">
        <v>66</v>
      </c>
      <c r="L128" s="4"/>
      <c r="M128" s="4" t="s">
        <v>67</v>
      </c>
      <c r="N128" s="4" t="s">
        <v>67</v>
      </c>
    </row>
    <row r="129" spans="1:14" ht="12.75">
      <c r="A129" s="4" t="s">
        <v>243</v>
      </c>
      <c r="D129" s="92" t="s">
        <v>71</v>
      </c>
      <c r="E129" s="90" t="s">
        <v>97</v>
      </c>
      <c r="F129" s="91" t="s">
        <v>68</v>
      </c>
      <c r="I129" s="90"/>
      <c r="J129" s="90" t="s">
        <v>97</v>
      </c>
      <c r="K129" s="93" t="s">
        <v>68</v>
      </c>
      <c r="L129" s="4"/>
      <c r="M129" s="4" t="s">
        <v>69</v>
      </c>
      <c r="N129" s="90" t="s">
        <v>73</v>
      </c>
    </row>
    <row r="130" spans="1:13" ht="38.25">
      <c r="A130" s="96"/>
      <c r="B130" s="36"/>
      <c r="C130" s="24" t="s">
        <v>11</v>
      </c>
      <c r="D130" s="32" t="s">
        <v>72</v>
      </c>
      <c r="E130" s="32" t="s">
        <v>72</v>
      </c>
      <c r="F130" s="102">
        <v>27.9643017135535</v>
      </c>
      <c r="H130" s="24" t="s">
        <v>11</v>
      </c>
      <c r="I130" s="32" t="s">
        <v>72</v>
      </c>
      <c r="J130" s="32" t="s">
        <v>72</v>
      </c>
      <c r="K130" s="65">
        <v>27.9643017135535</v>
      </c>
      <c r="L130" s="65"/>
      <c r="M130" s="65"/>
    </row>
    <row r="131" spans="3:13" ht="25.5">
      <c r="C131" s="24" t="s">
        <v>208</v>
      </c>
      <c r="D131">
        <v>5000</v>
      </c>
      <c r="E131" s="84">
        <v>0.0118</v>
      </c>
      <c r="F131" s="65">
        <v>59</v>
      </c>
      <c r="H131" s="24" t="s">
        <v>208</v>
      </c>
      <c r="I131">
        <v>5000</v>
      </c>
      <c r="J131" s="104">
        <v>0.01169763967158085</v>
      </c>
      <c r="K131" s="65">
        <v>58.488198357904245</v>
      </c>
      <c r="L131" s="65"/>
      <c r="M131" s="65"/>
    </row>
    <row r="132" spans="3:13" ht="25.5">
      <c r="C132" s="24" t="s">
        <v>209</v>
      </c>
      <c r="D132">
        <v>5000</v>
      </c>
      <c r="E132" s="84">
        <v>0.0229</v>
      </c>
      <c r="F132" s="65">
        <v>114.5</v>
      </c>
      <c r="H132" s="24" t="s">
        <v>209</v>
      </c>
      <c r="I132">
        <v>5000</v>
      </c>
      <c r="J132" s="104">
        <v>0.0229</v>
      </c>
      <c r="K132" s="65">
        <v>114.5</v>
      </c>
      <c r="L132" s="65"/>
      <c r="M132" s="65"/>
    </row>
    <row r="133" spans="3:13" ht="25.5">
      <c r="C133" s="24" t="s">
        <v>215</v>
      </c>
      <c r="D133">
        <v>5000</v>
      </c>
      <c r="E133" s="84">
        <v>0.043</v>
      </c>
      <c r="F133" s="65">
        <v>215</v>
      </c>
      <c r="H133" s="24" t="s">
        <v>215</v>
      </c>
      <c r="I133">
        <v>750</v>
      </c>
      <c r="J133" s="104">
        <v>0.047</v>
      </c>
      <c r="K133" s="65">
        <v>35.25</v>
      </c>
      <c r="L133" s="65"/>
      <c r="M133" s="65"/>
    </row>
    <row r="134" spans="3:13" ht="25.5">
      <c r="C134" s="24"/>
      <c r="E134" s="84"/>
      <c r="F134" s="65"/>
      <c r="H134" s="24" t="s">
        <v>215</v>
      </c>
      <c r="I134">
        <v>4250</v>
      </c>
      <c r="J134" s="104">
        <v>0.055</v>
      </c>
      <c r="K134" s="65">
        <v>233.75</v>
      </c>
      <c r="L134" s="65"/>
      <c r="M134" s="65"/>
    </row>
    <row r="135" spans="3:10" ht="12.75">
      <c r="C135" s="6"/>
      <c r="H135" s="6"/>
      <c r="J135" s="104"/>
    </row>
    <row r="136" spans="3:14" ht="12.75">
      <c r="C136" t="s">
        <v>206</v>
      </c>
      <c r="F136" s="105">
        <v>416.4643017135535</v>
      </c>
      <c r="H136" t="s">
        <v>211</v>
      </c>
      <c r="K136" s="105">
        <v>469.95250007145773</v>
      </c>
      <c r="L136" s="65"/>
      <c r="M136" s="65">
        <v>53.48819835790425</v>
      </c>
      <c r="N136" s="88">
        <v>0.128434053381828</v>
      </c>
    </row>
    <row r="137" spans="6:13" ht="12.75">
      <c r="F137" s="65"/>
      <c r="J137" s="104"/>
      <c r="K137" s="65"/>
      <c r="L137" s="65"/>
      <c r="M137" s="65"/>
    </row>
    <row r="138" spans="3:14" ht="12.75">
      <c r="C138" s="216"/>
      <c r="D138" s="36"/>
      <c r="E138" s="219"/>
      <c r="F138" s="75"/>
      <c r="G138" s="36"/>
      <c r="H138" s="216"/>
      <c r="I138" s="36"/>
      <c r="J138" s="209"/>
      <c r="K138" s="75"/>
      <c r="L138" s="75"/>
      <c r="M138" s="75"/>
      <c r="N138" s="36"/>
    </row>
    <row r="139" spans="1:14" ht="15">
      <c r="A139" s="97" t="s">
        <v>79</v>
      </c>
      <c r="B139" s="4"/>
      <c r="D139" s="90" t="s">
        <v>38</v>
      </c>
      <c r="E139" s="90" t="s">
        <v>65</v>
      </c>
      <c r="F139" s="91" t="s">
        <v>66</v>
      </c>
      <c r="I139" s="90" t="s">
        <v>38</v>
      </c>
      <c r="J139" s="90" t="s">
        <v>65</v>
      </c>
      <c r="K139" s="93" t="s">
        <v>66</v>
      </c>
      <c r="L139" s="4"/>
      <c r="M139" s="4" t="s">
        <v>67</v>
      </c>
      <c r="N139" s="4" t="s">
        <v>67</v>
      </c>
    </row>
    <row r="140" spans="1:14" ht="12.75">
      <c r="A140" s="4" t="s">
        <v>244</v>
      </c>
      <c r="D140" s="92" t="s">
        <v>71</v>
      </c>
      <c r="E140" s="90" t="s">
        <v>97</v>
      </c>
      <c r="F140" s="91" t="s">
        <v>68</v>
      </c>
      <c r="I140" s="90"/>
      <c r="J140" s="90" t="s">
        <v>97</v>
      </c>
      <c r="K140" s="93" t="s">
        <v>68</v>
      </c>
      <c r="L140" s="4"/>
      <c r="M140" s="4" t="s">
        <v>69</v>
      </c>
      <c r="N140" s="90" t="s">
        <v>73</v>
      </c>
    </row>
    <row r="141" spans="1:13" ht="38.25">
      <c r="A141" s="96"/>
      <c r="B141" s="36"/>
      <c r="C141" s="24" t="s">
        <v>11</v>
      </c>
      <c r="D141" s="32" t="s">
        <v>72</v>
      </c>
      <c r="E141" s="32" t="s">
        <v>72</v>
      </c>
      <c r="F141" s="102">
        <v>27.9643017135535</v>
      </c>
      <c r="H141" s="24" t="s">
        <v>11</v>
      </c>
      <c r="I141" s="32" t="s">
        <v>72</v>
      </c>
      <c r="J141" s="32" t="s">
        <v>72</v>
      </c>
      <c r="K141" s="65">
        <v>27.9643017135535</v>
      </c>
      <c r="L141" s="65"/>
      <c r="M141" s="65"/>
    </row>
    <row r="142" spans="3:13" ht="25.5">
      <c r="C142" s="24" t="s">
        <v>208</v>
      </c>
      <c r="D142">
        <v>10000</v>
      </c>
      <c r="E142" s="84">
        <v>0.0118</v>
      </c>
      <c r="F142" s="65">
        <v>118</v>
      </c>
      <c r="H142" s="24" t="s">
        <v>208</v>
      </c>
      <c r="I142">
        <v>10000</v>
      </c>
      <c r="J142" s="104">
        <v>0.01169763967158085</v>
      </c>
      <c r="K142" s="65">
        <v>116.97639671580849</v>
      </c>
      <c r="L142" s="65"/>
      <c r="M142" s="65"/>
    </row>
    <row r="143" spans="3:15" ht="25.5">
      <c r="C143" s="24" t="s">
        <v>209</v>
      </c>
      <c r="D143">
        <v>10000</v>
      </c>
      <c r="E143" s="84">
        <v>0.0229</v>
      </c>
      <c r="F143" s="65">
        <v>229</v>
      </c>
      <c r="H143" s="24" t="s">
        <v>209</v>
      </c>
      <c r="I143">
        <v>10000</v>
      </c>
      <c r="J143" s="104">
        <v>0.0229</v>
      </c>
      <c r="K143" s="65">
        <v>229</v>
      </c>
      <c r="L143" s="65"/>
      <c r="M143" s="65"/>
      <c r="O143" s="36"/>
    </row>
    <row r="144" spans="3:15" ht="25.5">
      <c r="C144" s="24" t="s">
        <v>215</v>
      </c>
      <c r="D144">
        <v>10000</v>
      </c>
      <c r="E144" s="84">
        <v>0.043</v>
      </c>
      <c r="F144" s="65">
        <v>430</v>
      </c>
      <c r="H144" s="24" t="s">
        <v>215</v>
      </c>
      <c r="I144">
        <v>750</v>
      </c>
      <c r="J144" s="104">
        <v>0.047</v>
      </c>
      <c r="K144" s="65">
        <v>35.25</v>
      </c>
      <c r="L144" s="65"/>
      <c r="M144" s="65"/>
      <c r="O144" s="36"/>
    </row>
    <row r="145" spans="3:15" ht="25.5">
      <c r="C145" s="24"/>
      <c r="E145" s="84"/>
      <c r="F145" s="65"/>
      <c r="H145" s="24" t="s">
        <v>215</v>
      </c>
      <c r="I145">
        <v>9250</v>
      </c>
      <c r="J145" s="104">
        <v>0.055</v>
      </c>
      <c r="K145" s="65">
        <v>508.75</v>
      </c>
      <c r="L145" s="65"/>
      <c r="M145" s="65"/>
      <c r="O145" s="36"/>
    </row>
    <row r="146" spans="3:15" ht="12.75">
      <c r="C146" s="6"/>
      <c r="H146" s="6"/>
      <c r="J146" s="104"/>
      <c r="O146" s="36"/>
    </row>
    <row r="147" spans="3:15" ht="18" customHeight="1">
      <c r="C147" t="s">
        <v>206</v>
      </c>
      <c r="F147" s="105">
        <v>804.9643017135534</v>
      </c>
      <c r="H147" t="s">
        <v>211</v>
      </c>
      <c r="K147" s="105">
        <v>917.940698429362</v>
      </c>
      <c r="L147" s="65"/>
      <c r="M147" s="65">
        <v>112.97639671580862</v>
      </c>
      <c r="N147" s="88">
        <v>0.14034957385726554</v>
      </c>
      <c r="O147" s="36"/>
    </row>
    <row r="148" spans="6:15" ht="12.75">
      <c r="F148" s="75"/>
      <c r="K148" s="75"/>
      <c r="L148" s="65"/>
      <c r="M148" s="65"/>
      <c r="N148" s="94"/>
      <c r="O148" s="36"/>
    </row>
    <row r="149" spans="6:15" ht="12.75">
      <c r="F149" s="65"/>
      <c r="J149" s="104"/>
      <c r="K149" s="65"/>
      <c r="L149" s="65"/>
      <c r="M149" s="65"/>
      <c r="O149" s="36"/>
    </row>
    <row r="150" spans="1:15" ht="15">
      <c r="A150" s="97" t="s">
        <v>79</v>
      </c>
      <c r="B150" s="4"/>
      <c r="D150" s="90" t="s">
        <v>38</v>
      </c>
      <c r="E150" s="90" t="s">
        <v>65</v>
      </c>
      <c r="F150" s="91" t="s">
        <v>66</v>
      </c>
      <c r="I150" s="90" t="s">
        <v>38</v>
      </c>
      <c r="J150" s="90" t="s">
        <v>65</v>
      </c>
      <c r="K150" s="93" t="s">
        <v>66</v>
      </c>
      <c r="L150" s="4"/>
      <c r="M150" s="4" t="s">
        <v>67</v>
      </c>
      <c r="N150" s="4" t="s">
        <v>67</v>
      </c>
      <c r="O150" s="36"/>
    </row>
    <row r="151" spans="1:15" ht="12.75">
      <c r="A151" s="4" t="s">
        <v>245</v>
      </c>
      <c r="D151" s="92" t="s">
        <v>71</v>
      </c>
      <c r="E151" s="90" t="s">
        <v>97</v>
      </c>
      <c r="F151" s="91" t="s">
        <v>68</v>
      </c>
      <c r="I151" s="90"/>
      <c r="J151" s="90" t="s">
        <v>97</v>
      </c>
      <c r="K151" s="93" t="s">
        <v>68</v>
      </c>
      <c r="L151" s="4"/>
      <c r="M151" s="4" t="s">
        <v>69</v>
      </c>
      <c r="N151" s="90" t="s">
        <v>73</v>
      </c>
      <c r="O151" s="36"/>
    </row>
    <row r="152" spans="1:16" ht="38.25">
      <c r="A152" s="96"/>
      <c r="B152" s="36"/>
      <c r="C152" s="24" t="s">
        <v>11</v>
      </c>
      <c r="D152" s="32" t="s">
        <v>72</v>
      </c>
      <c r="E152" s="32" t="s">
        <v>72</v>
      </c>
      <c r="F152" s="102">
        <v>27.9643017135535</v>
      </c>
      <c r="H152" s="24" t="s">
        <v>11</v>
      </c>
      <c r="I152" s="32" t="s">
        <v>72</v>
      </c>
      <c r="J152" s="32" t="s">
        <v>72</v>
      </c>
      <c r="K152" s="65">
        <v>27.9643017135535</v>
      </c>
      <c r="L152" s="65"/>
      <c r="M152" s="65"/>
      <c r="O152" s="36"/>
      <c r="P152" s="36"/>
    </row>
    <row r="153" spans="3:16" ht="25.5">
      <c r="C153" s="24" t="s">
        <v>208</v>
      </c>
      <c r="D153">
        <v>15000</v>
      </c>
      <c r="E153" s="84">
        <v>0.0118</v>
      </c>
      <c r="F153" s="65">
        <v>177</v>
      </c>
      <c r="H153" s="24" t="s">
        <v>208</v>
      </c>
      <c r="I153">
        <v>15000</v>
      </c>
      <c r="J153" s="104">
        <v>0.01169763967158085</v>
      </c>
      <c r="K153" s="65">
        <v>175.46459507371273</v>
      </c>
      <c r="L153" s="65"/>
      <c r="M153" s="65"/>
      <c r="O153" s="36"/>
      <c r="P153" s="36"/>
    </row>
    <row r="154" spans="3:16" ht="25.5">
      <c r="C154" s="24" t="s">
        <v>209</v>
      </c>
      <c r="D154">
        <v>15000</v>
      </c>
      <c r="E154" s="84">
        <v>0.0229</v>
      </c>
      <c r="F154" s="65">
        <v>343.5</v>
      </c>
      <c r="H154" s="24" t="s">
        <v>209</v>
      </c>
      <c r="I154">
        <v>15000</v>
      </c>
      <c r="J154" s="104">
        <v>0.0229</v>
      </c>
      <c r="K154" s="65">
        <v>343.5</v>
      </c>
      <c r="L154" s="65"/>
      <c r="M154" s="65"/>
      <c r="O154" s="36"/>
      <c r="P154" s="36"/>
    </row>
    <row r="155" spans="3:16" ht="25.5">
      <c r="C155" s="24" t="s">
        <v>215</v>
      </c>
      <c r="D155">
        <v>15000</v>
      </c>
      <c r="E155" s="84">
        <v>0.043</v>
      </c>
      <c r="F155" s="65">
        <v>645</v>
      </c>
      <c r="H155" s="24" t="s">
        <v>215</v>
      </c>
      <c r="I155">
        <v>750</v>
      </c>
      <c r="J155" s="104">
        <v>0.047</v>
      </c>
      <c r="K155" s="65">
        <v>35.25</v>
      </c>
      <c r="L155" s="65"/>
      <c r="M155" s="65"/>
      <c r="O155" s="36"/>
      <c r="P155" s="36"/>
    </row>
    <row r="156" spans="3:16" ht="25.5">
      <c r="C156" s="24"/>
      <c r="E156" s="84"/>
      <c r="F156" s="65"/>
      <c r="H156" s="24" t="s">
        <v>215</v>
      </c>
      <c r="I156">
        <v>14250</v>
      </c>
      <c r="J156" s="104">
        <v>0.055</v>
      </c>
      <c r="K156" s="65">
        <v>783.75</v>
      </c>
      <c r="L156" s="65"/>
      <c r="M156" s="65"/>
      <c r="O156" s="36"/>
      <c r="P156" s="36"/>
    </row>
    <row r="157" spans="3:16" ht="12.75">
      <c r="C157" s="6"/>
      <c r="H157" s="6"/>
      <c r="J157" s="104"/>
      <c r="O157" s="36"/>
      <c r="P157" s="36"/>
    </row>
    <row r="158" spans="3:16" ht="12.75">
      <c r="C158" t="s">
        <v>206</v>
      </c>
      <c r="F158" s="105">
        <v>1193.4643017135536</v>
      </c>
      <c r="H158" t="s">
        <v>211</v>
      </c>
      <c r="K158" s="105">
        <v>1365.9288967872662</v>
      </c>
      <c r="L158" s="65"/>
      <c r="M158" s="65">
        <v>172.46459507371264</v>
      </c>
      <c r="N158" s="88">
        <v>0.14450754398442522</v>
      </c>
      <c r="O158" s="36"/>
      <c r="P158" s="36"/>
    </row>
    <row r="159" spans="6:16" ht="12.75">
      <c r="F159" s="65"/>
      <c r="J159" s="104"/>
      <c r="K159" s="65"/>
      <c r="L159" s="65"/>
      <c r="M159" s="65"/>
      <c r="O159" s="36"/>
      <c r="P159" s="36"/>
    </row>
    <row r="160" spans="3:16" ht="12.75">
      <c r="C160" s="216"/>
      <c r="D160" s="36"/>
      <c r="E160" s="219"/>
      <c r="F160" s="75"/>
      <c r="G160" s="36"/>
      <c r="H160" s="216"/>
      <c r="I160" s="36"/>
      <c r="J160" s="209"/>
      <c r="K160" s="75"/>
      <c r="L160" s="75"/>
      <c r="M160" s="75"/>
      <c r="N160" s="36"/>
      <c r="O160" s="36"/>
      <c r="P160" s="36"/>
    </row>
    <row r="161" spans="1:16" ht="12.75">
      <c r="A161" s="36"/>
      <c r="B161" s="36"/>
      <c r="C161" s="216"/>
      <c r="D161" s="36"/>
      <c r="E161" s="219"/>
      <c r="F161" s="75"/>
      <c r="G161" s="36"/>
      <c r="H161" s="216"/>
      <c r="I161" s="36"/>
      <c r="J161" s="220"/>
      <c r="K161" s="75"/>
      <c r="L161" s="75"/>
      <c r="M161" s="75"/>
      <c r="N161" s="36"/>
      <c r="O161" s="36"/>
      <c r="P161" s="36"/>
    </row>
    <row r="162" spans="1:16" ht="12.75">
      <c r="A162" s="36"/>
      <c r="B162" s="36"/>
      <c r="C162" s="216"/>
      <c r="D162" s="36"/>
      <c r="E162" s="219"/>
      <c r="F162" s="75"/>
      <c r="G162" s="36"/>
      <c r="H162" s="216"/>
      <c r="I162" s="36"/>
      <c r="J162" s="209"/>
      <c r="K162" s="75"/>
      <c r="L162" s="75"/>
      <c r="M162" s="75"/>
      <c r="N162" s="36"/>
      <c r="O162" s="36"/>
      <c r="P162" s="36"/>
    </row>
    <row r="163" spans="1:16" ht="12.75">
      <c r="A163" s="36"/>
      <c r="B163" s="36"/>
      <c r="C163" s="216"/>
      <c r="D163" s="36"/>
      <c r="E163" s="219"/>
      <c r="F163" s="75"/>
      <c r="G163" s="36"/>
      <c r="H163" s="216"/>
      <c r="I163" s="36"/>
      <c r="J163" s="209"/>
      <c r="K163" s="75"/>
      <c r="L163" s="36"/>
      <c r="M163" s="36"/>
      <c r="N163" s="36"/>
      <c r="O163" s="36"/>
      <c r="P163" s="36"/>
    </row>
    <row r="164" spans="1:16" ht="12.75">
      <c r="A164" s="36"/>
      <c r="B164" s="36"/>
      <c r="C164" s="221"/>
      <c r="D164" s="36"/>
      <c r="E164" s="36"/>
      <c r="F164" s="36"/>
      <c r="G164" s="36"/>
      <c r="H164" s="221"/>
      <c r="I164" s="36"/>
      <c r="J164" s="209"/>
      <c r="K164" s="75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5"/>
      <c r="G165" s="36"/>
      <c r="H165" s="36"/>
      <c r="I165" s="36"/>
      <c r="J165" s="36"/>
      <c r="K165" s="75"/>
      <c r="L165" s="75"/>
      <c r="M165" s="75"/>
      <c r="N165" s="94"/>
      <c r="O165" s="36"/>
      <c r="P165" s="36"/>
    </row>
    <row r="166" spans="1:16" ht="12" customHeight="1">
      <c r="A166" s="208"/>
      <c r="B166" s="208"/>
      <c r="C166" s="36"/>
      <c r="D166" s="36"/>
      <c r="E166" s="36"/>
      <c r="F166" s="75"/>
      <c r="G166" s="36"/>
      <c r="H166" s="36"/>
      <c r="I166" s="36"/>
      <c r="J166" s="209"/>
      <c r="K166" s="75"/>
      <c r="L166" s="75"/>
      <c r="M166" s="75"/>
      <c r="N166" s="36"/>
      <c r="O166" s="36"/>
      <c r="P166" s="36"/>
    </row>
    <row r="167" spans="1:16" ht="12" customHeight="1">
      <c r="A167" s="208"/>
      <c r="B167" s="208"/>
      <c r="C167" s="36"/>
      <c r="D167" s="36"/>
      <c r="E167" s="36"/>
      <c r="F167" s="75"/>
      <c r="G167" s="36"/>
      <c r="H167" s="36"/>
      <c r="I167" s="36"/>
      <c r="J167" s="209"/>
      <c r="K167" s="75"/>
      <c r="L167" s="75"/>
      <c r="M167" s="75"/>
      <c r="N167" s="36"/>
      <c r="O167" s="36"/>
      <c r="P167" s="36"/>
    </row>
    <row r="168" spans="1:16" ht="12.75">
      <c r="A168" s="211"/>
      <c r="B168" s="211"/>
      <c r="C168" s="36"/>
      <c r="D168" s="115"/>
      <c r="E168" s="115"/>
      <c r="F168" s="212"/>
      <c r="G168" s="36"/>
      <c r="H168" s="36"/>
      <c r="I168" s="115"/>
      <c r="J168" s="115"/>
      <c r="K168" s="213"/>
      <c r="L168" s="211"/>
      <c r="M168" s="211"/>
      <c r="N168" s="211"/>
      <c r="O168" s="36"/>
      <c r="P168" s="36"/>
    </row>
    <row r="169" spans="1:16" ht="12.75">
      <c r="A169" s="211"/>
      <c r="B169" s="36"/>
      <c r="C169" s="36"/>
      <c r="D169" s="214"/>
      <c r="E169" s="115"/>
      <c r="F169" s="212"/>
      <c r="G169" s="36"/>
      <c r="H169" s="36"/>
      <c r="I169" s="115"/>
      <c r="J169" s="115"/>
      <c r="K169" s="213"/>
      <c r="L169" s="211"/>
      <c r="M169" s="211"/>
      <c r="N169" s="115"/>
      <c r="O169" s="36"/>
      <c r="P169" s="36"/>
    </row>
    <row r="170" spans="1:16" ht="15">
      <c r="A170" s="215"/>
      <c r="B170" s="36"/>
      <c r="C170" s="216"/>
      <c r="D170" s="217"/>
      <c r="E170" s="217"/>
      <c r="F170" s="218"/>
      <c r="G170" s="36"/>
      <c r="H170" s="216"/>
      <c r="I170" s="217"/>
      <c r="J170" s="217"/>
      <c r="K170" s="75"/>
      <c r="L170" s="75"/>
      <c r="M170" s="75"/>
      <c r="N170" s="36"/>
      <c r="O170" s="36"/>
      <c r="P170" s="36"/>
    </row>
    <row r="171" spans="1:16" ht="12.75">
      <c r="A171" s="36"/>
      <c r="B171" s="36"/>
      <c r="C171" s="216"/>
      <c r="D171" s="36"/>
      <c r="E171" s="219"/>
      <c r="F171" s="75"/>
      <c r="G171" s="36"/>
      <c r="H171" s="216"/>
      <c r="I171" s="36"/>
      <c r="J171" s="220"/>
      <c r="K171" s="75"/>
      <c r="L171" s="75"/>
      <c r="M171" s="75"/>
      <c r="N171" s="36"/>
      <c r="O171" s="36"/>
      <c r="P171" s="36"/>
    </row>
    <row r="172" spans="1:16" ht="12.75">
      <c r="A172" s="36"/>
      <c r="B172" s="36"/>
      <c r="C172" s="216"/>
      <c r="D172" s="36"/>
      <c r="E172" s="219"/>
      <c r="F172" s="75"/>
      <c r="G172" s="36"/>
      <c r="H172" s="216"/>
      <c r="I172" s="36"/>
      <c r="J172" s="209"/>
      <c r="K172" s="75"/>
      <c r="L172" s="75"/>
      <c r="M172" s="75"/>
      <c r="N172" s="36"/>
      <c r="O172" s="36"/>
      <c r="P172" s="36"/>
    </row>
    <row r="173" spans="1:16" ht="12.75">
      <c r="A173" s="36"/>
      <c r="B173" s="36"/>
      <c r="C173" s="216"/>
      <c r="D173" s="222"/>
      <c r="E173" s="219"/>
      <c r="F173" s="75"/>
      <c r="G173" s="36"/>
      <c r="H173" s="216"/>
      <c r="I173" s="222"/>
      <c r="J173" s="209"/>
      <c r="K173" s="75"/>
      <c r="L173" s="36"/>
      <c r="M173" s="36"/>
      <c r="N173" s="36"/>
      <c r="O173" s="36"/>
      <c r="P173" s="36"/>
    </row>
    <row r="174" spans="1:16" ht="12.75">
      <c r="A174" s="36"/>
      <c r="B174" s="36"/>
      <c r="C174" s="221"/>
      <c r="D174" s="36"/>
      <c r="E174" s="36"/>
      <c r="F174" s="36"/>
      <c r="G174" s="36"/>
      <c r="H174" s="221"/>
      <c r="I174" s="36"/>
      <c r="J174" s="209"/>
      <c r="K174" s="75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5"/>
      <c r="G175" s="36"/>
      <c r="H175" s="36"/>
      <c r="I175" s="36"/>
      <c r="J175" s="36"/>
      <c r="K175" s="75"/>
      <c r="L175" s="75"/>
      <c r="M175" s="75"/>
      <c r="N175" s="94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7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5"/>
      <c r="G177" s="36"/>
      <c r="H177" s="36"/>
      <c r="I177" s="36"/>
      <c r="J177" s="209"/>
      <c r="K177" s="75"/>
      <c r="L177" s="75"/>
      <c r="M177" s="75"/>
      <c r="N177" s="94"/>
      <c r="O177" s="36"/>
      <c r="P177" s="36"/>
    </row>
    <row r="178" spans="1:16" ht="12.75">
      <c r="A178" s="36"/>
      <c r="B178" s="36"/>
      <c r="C178" s="36"/>
      <c r="D178" s="36"/>
      <c r="E178" s="36"/>
      <c r="F178" s="75"/>
      <c r="G178" s="36"/>
      <c r="H178" s="36"/>
      <c r="I178" s="36"/>
      <c r="J178" s="209"/>
      <c r="K178" s="75"/>
      <c r="L178" s="75"/>
      <c r="M178" s="75"/>
      <c r="N178" s="36"/>
      <c r="O178" s="36"/>
      <c r="P178" s="36"/>
    </row>
    <row r="179" spans="1:16" ht="12.75">
      <c r="A179" s="211"/>
      <c r="B179" s="211"/>
      <c r="C179" s="36"/>
      <c r="D179" s="115"/>
      <c r="E179" s="115"/>
      <c r="F179" s="212"/>
      <c r="G179" s="36"/>
      <c r="H179" s="36"/>
      <c r="I179" s="115"/>
      <c r="J179" s="115"/>
      <c r="K179" s="213"/>
      <c r="L179" s="211"/>
      <c r="M179" s="211"/>
      <c r="N179" s="211"/>
      <c r="O179" s="36"/>
      <c r="P179" s="36"/>
    </row>
    <row r="180" spans="1:16" ht="12.75">
      <c r="A180" s="211"/>
      <c r="B180" s="36"/>
      <c r="C180" s="36"/>
      <c r="D180" s="214"/>
      <c r="E180" s="115"/>
      <c r="F180" s="212"/>
      <c r="G180" s="36"/>
      <c r="H180" s="36"/>
      <c r="I180" s="115"/>
      <c r="J180" s="115"/>
      <c r="K180" s="213"/>
      <c r="L180" s="211"/>
      <c r="M180" s="211"/>
      <c r="N180" s="115"/>
      <c r="O180" s="36"/>
      <c r="P180" s="36"/>
    </row>
    <row r="181" spans="1:16" ht="15">
      <c r="A181" s="215"/>
      <c r="B181" s="36"/>
      <c r="C181" s="216"/>
      <c r="D181" s="217"/>
      <c r="E181" s="217"/>
      <c r="F181" s="218"/>
      <c r="G181" s="36"/>
      <c r="H181" s="216"/>
      <c r="I181" s="217"/>
      <c r="J181" s="217"/>
      <c r="K181" s="75"/>
      <c r="L181" s="75"/>
      <c r="M181" s="75"/>
      <c r="N181" s="36"/>
      <c r="O181" s="36"/>
      <c r="P181" s="36"/>
    </row>
    <row r="182" spans="1:16" ht="12.75">
      <c r="A182" s="36"/>
      <c r="B182" s="36"/>
      <c r="C182" s="216"/>
      <c r="D182" s="36"/>
      <c r="E182" s="219"/>
      <c r="F182" s="75"/>
      <c r="G182" s="36"/>
      <c r="H182" s="216"/>
      <c r="I182" s="36"/>
      <c r="J182" s="220"/>
      <c r="K182" s="75"/>
      <c r="L182" s="75"/>
      <c r="M182" s="75"/>
      <c r="N182" s="36"/>
      <c r="O182" s="36"/>
      <c r="P182" s="36"/>
    </row>
    <row r="183" spans="1:16" ht="12.75">
      <c r="A183" s="36"/>
      <c r="B183" s="36"/>
      <c r="C183" s="216"/>
      <c r="D183" s="36"/>
      <c r="E183" s="219"/>
      <c r="F183" s="75"/>
      <c r="G183" s="36"/>
      <c r="H183" s="216"/>
      <c r="I183" s="36"/>
      <c r="J183" s="209"/>
      <c r="K183" s="75"/>
      <c r="L183" s="75"/>
      <c r="M183" s="75"/>
      <c r="N183" s="36"/>
      <c r="O183" s="36"/>
      <c r="P183" s="36"/>
    </row>
    <row r="184" spans="1:16" ht="12.75">
      <c r="A184" s="36"/>
      <c r="B184" s="36"/>
      <c r="C184" s="216"/>
      <c r="D184" s="222"/>
      <c r="E184" s="219"/>
      <c r="F184" s="75"/>
      <c r="G184" s="36"/>
      <c r="H184" s="216"/>
      <c r="I184" s="222"/>
      <c r="J184" s="209"/>
      <c r="K184" s="75"/>
      <c r="L184" s="36"/>
      <c r="M184" s="36"/>
      <c r="N184" s="36"/>
      <c r="O184" s="36"/>
      <c r="P184" s="36"/>
    </row>
    <row r="185" spans="1:16" ht="12.75">
      <c r="A185" s="36"/>
      <c r="B185" s="36"/>
      <c r="C185" s="221"/>
      <c r="D185" s="36"/>
      <c r="E185" s="36"/>
      <c r="F185" s="36"/>
      <c r="G185" s="36"/>
      <c r="H185" s="221"/>
      <c r="I185" s="36"/>
      <c r="J185" s="209"/>
      <c r="K185" s="75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5"/>
      <c r="G186" s="36"/>
      <c r="H186" s="36"/>
      <c r="I186" s="36"/>
      <c r="J186" s="36"/>
      <c r="K186" s="75"/>
      <c r="L186" s="75"/>
      <c r="M186" s="75"/>
      <c r="N186" s="94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7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5"/>
      <c r="G188" s="36"/>
      <c r="H188" s="36"/>
      <c r="I188" s="36"/>
      <c r="J188" s="209"/>
      <c r="K188" s="75"/>
      <c r="L188" s="75"/>
      <c r="M188" s="75"/>
      <c r="N188" s="94"/>
      <c r="O188" s="36"/>
      <c r="P188" s="36"/>
    </row>
    <row r="189" spans="1:16" ht="12.75">
      <c r="A189" s="36"/>
      <c r="B189" s="36"/>
      <c r="C189" s="36"/>
      <c r="D189" s="36"/>
      <c r="E189" s="36"/>
      <c r="F189" s="75"/>
      <c r="G189" s="36"/>
      <c r="H189" s="36"/>
      <c r="I189" s="36"/>
      <c r="J189" s="209"/>
      <c r="K189" s="75"/>
      <c r="L189" s="75"/>
      <c r="M189" s="75"/>
      <c r="N189" s="36"/>
      <c r="O189" s="36"/>
      <c r="P189" s="36"/>
    </row>
    <row r="190" spans="1:16" ht="12.75">
      <c r="A190" s="211"/>
      <c r="B190" s="211"/>
      <c r="C190" s="36"/>
      <c r="D190" s="115"/>
      <c r="E190" s="115"/>
      <c r="F190" s="212"/>
      <c r="G190" s="36"/>
      <c r="H190" s="36"/>
      <c r="I190" s="115"/>
      <c r="J190" s="115"/>
      <c r="K190" s="213"/>
      <c r="L190" s="211"/>
      <c r="M190" s="211"/>
      <c r="N190" s="211"/>
      <c r="O190" s="36"/>
      <c r="P190" s="36"/>
    </row>
    <row r="191" spans="1:16" ht="12.75">
      <c r="A191" s="211"/>
      <c r="B191" s="36"/>
      <c r="C191" s="36"/>
      <c r="D191" s="214"/>
      <c r="E191" s="115"/>
      <c r="F191" s="212"/>
      <c r="G191" s="36"/>
      <c r="H191" s="36"/>
      <c r="I191" s="115"/>
      <c r="J191" s="115"/>
      <c r="K191" s="213"/>
      <c r="L191" s="211"/>
      <c r="M191" s="211"/>
      <c r="N191" s="115"/>
      <c r="O191" s="36"/>
      <c r="P191" s="36"/>
    </row>
    <row r="192" spans="1:16" ht="15">
      <c r="A192" s="215"/>
      <c r="B192" s="36"/>
      <c r="C192" s="216"/>
      <c r="D192" s="217"/>
      <c r="E192" s="217"/>
      <c r="F192" s="218"/>
      <c r="G192" s="36"/>
      <c r="H192" s="216"/>
      <c r="I192" s="217"/>
      <c r="J192" s="217"/>
      <c r="K192" s="75"/>
      <c r="L192" s="75"/>
      <c r="M192" s="75"/>
      <c r="N192" s="36"/>
      <c r="O192" s="36"/>
      <c r="P192" s="36"/>
    </row>
    <row r="193" spans="1:16" ht="12.75">
      <c r="A193" s="36"/>
      <c r="B193" s="36"/>
      <c r="C193" s="216"/>
      <c r="D193" s="36"/>
      <c r="E193" s="219"/>
      <c r="F193" s="75"/>
      <c r="G193" s="36"/>
      <c r="H193" s="216"/>
      <c r="I193" s="36"/>
      <c r="J193" s="220"/>
      <c r="K193" s="75"/>
      <c r="L193" s="75"/>
      <c r="M193" s="75"/>
      <c r="N193" s="36"/>
      <c r="O193" s="36"/>
      <c r="P193" s="36"/>
    </row>
    <row r="194" spans="1:16" ht="12.75">
      <c r="A194" s="36"/>
      <c r="B194" s="36"/>
      <c r="C194" s="216"/>
      <c r="D194" s="36"/>
      <c r="E194" s="219"/>
      <c r="F194" s="75"/>
      <c r="G194" s="36"/>
      <c r="H194" s="216"/>
      <c r="I194" s="36"/>
      <c r="J194" s="209"/>
      <c r="K194" s="75"/>
      <c r="L194" s="75"/>
      <c r="M194" s="75"/>
      <c r="N194" s="36"/>
      <c r="O194" s="36"/>
      <c r="P194" s="36"/>
    </row>
    <row r="195" spans="1:16" ht="12.75">
      <c r="A195" s="36"/>
      <c r="B195" s="36"/>
      <c r="C195" s="216"/>
      <c r="D195" s="222"/>
      <c r="E195" s="219"/>
      <c r="F195" s="75"/>
      <c r="G195" s="36"/>
      <c r="H195" s="216"/>
      <c r="I195" s="222"/>
      <c r="J195" s="209"/>
      <c r="K195" s="75"/>
      <c r="L195" s="36"/>
      <c r="M195" s="36"/>
      <c r="N195" s="36"/>
      <c r="O195" s="36"/>
      <c r="P195" s="36"/>
    </row>
    <row r="196" spans="1:16" ht="12.75">
      <c r="A196" s="36"/>
      <c r="B196" s="36"/>
      <c r="C196" s="221"/>
      <c r="D196" s="36"/>
      <c r="E196" s="36"/>
      <c r="F196" s="36"/>
      <c r="G196" s="36"/>
      <c r="H196" s="221"/>
      <c r="I196" s="36"/>
      <c r="J196" s="209"/>
      <c r="K196" s="75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5"/>
      <c r="G197" s="36"/>
      <c r="H197" s="36"/>
      <c r="I197" s="36"/>
      <c r="J197" s="36"/>
      <c r="K197" s="75"/>
      <c r="L197" s="75"/>
      <c r="M197" s="75"/>
      <c r="N197" s="94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7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5"/>
      <c r="G199" s="36"/>
      <c r="H199" s="36"/>
      <c r="I199" s="36"/>
      <c r="J199" s="209"/>
      <c r="K199" s="75"/>
      <c r="L199" s="75"/>
      <c r="M199" s="75"/>
      <c r="N199" s="94"/>
      <c r="O199" s="36"/>
      <c r="P199" s="36"/>
    </row>
    <row r="200" spans="1:16" ht="12.75">
      <c r="A200" s="211"/>
      <c r="B200" s="211"/>
      <c r="C200" s="36"/>
      <c r="D200" s="115"/>
      <c r="E200" s="115"/>
      <c r="F200" s="212"/>
      <c r="G200" s="36"/>
      <c r="H200" s="36"/>
      <c r="I200" s="115"/>
      <c r="J200" s="115"/>
      <c r="K200" s="213"/>
      <c r="L200" s="211"/>
      <c r="M200" s="211"/>
      <c r="N200" s="211"/>
      <c r="O200" s="36"/>
      <c r="P200" s="36"/>
    </row>
    <row r="201" spans="1:16" ht="12.75">
      <c r="A201" s="211"/>
      <c r="B201" s="36"/>
      <c r="C201" s="36"/>
      <c r="D201" s="214"/>
      <c r="E201" s="115"/>
      <c r="F201" s="212"/>
      <c r="G201" s="36"/>
      <c r="H201" s="36"/>
      <c r="I201" s="115"/>
      <c r="J201" s="115"/>
      <c r="K201" s="213"/>
      <c r="L201" s="211"/>
      <c r="M201" s="211"/>
      <c r="N201" s="115"/>
      <c r="O201" s="36"/>
      <c r="P201" s="36"/>
    </row>
    <row r="202" spans="1:16" ht="15">
      <c r="A202" s="215"/>
      <c r="B202" s="36"/>
      <c r="C202" s="216"/>
      <c r="D202" s="217"/>
      <c r="E202" s="217"/>
      <c r="F202" s="218"/>
      <c r="G202" s="36"/>
      <c r="H202" s="216"/>
      <c r="I202" s="217"/>
      <c r="J202" s="217"/>
      <c r="K202" s="75"/>
      <c r="L202" s="75"/>
      <c r="M202" s="75"/>
      <c r="N202" s="36"/>
      <c r="O202" s="36"/>
      <c r="P202" s="36"/>
    </row>
    <row r="203" spans="1:16" ht="12.75">
      <c r="A203" s="36"/>
      <c r="B203" s="36"/>
      <c r="C203" s="216"/>
      <c r="D203" s="36"/>
      <c r="E203" s="219"/>
      <c r="F203" s="75"/>
      <c r="G203" s="36"/>
      <c r="H203" s="216"/>
      <c r="I203" s="36"/>
      <c r="J203" s="220"/>
      <c r="K203" s="75"/>
      <c r="L203" s="75"/>
      <c r="M203" s="75"/>
      <c r="N203" s="36"/>
      <c r="O203" s="36"/>
      <c r="P203" s="36"/>
    </row>
    <row r="204" spans="1:16" ht="12.75">
      <c r="A204" s="36"/>
      <c r="B204" s="36"/>
      <c r="C204" s="216"/>
      <c r="D204" s="36"/>
      <c r="E204" s="219"/>
      <c r="F204" s="75"/>
      <c r="G204" s="36"/>
      <c r="H204" s="216"/>
      <c r="I204" s="36"/>
      <c r="J204" s="209"/>
      <c r="K204" s="75"/>
      <c r="L204" s="75"/>
      <c r="M204" s="75"/>
      <c r="N204" s="36"/>
      <c r="O204" s="36"/>
      <c r="P204" s="36"/>
    </row>
    <row r="205" spans="1:16" ht="12.75">
      <c r="A205" s="36"/>
      <c r="B205" s="36"/>
      <c r="C205" s="216"/>
      <c r="D205" s="222"/>
      <c r="E205" s="219"/>
      <c r="F205" s="75"/>
      <c r="G205" s="36"/>
      <c r="H205" s="216"/>
      <c r="I205" s="222"/>
      <c r="J205" s="209"/>
      <c r="K205" s="75"/>
      <c r="L205" s="36"/>
      <c r="M205" s="36"/>
      <c r="N205" s="36"/>
      <c r="O205" s="36"/>
      <c r="P205" s="36"/>
    </row>
    <row r="206" spans="1:16" ht="12.75">
      <c r="A206" s="36"/>
      <c r="B206" s="36"/>
      <c r="C206" s="221"/>
      <c r="D206" s="36"/>
      <c r="E206" s="36"/>
      <c r="F206" s="36"/>
      <c r="G206" s="36"/>
      <c r="H206" s="221"/>
      <c r="I206" s="36"/>
      <c r="J206" s="209"/>
      <c r="K206" s="75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5"/>
      <c r="G207" s="36"/>
      <c r="H207" s="36"/>
      <c r="I207" s="36"/>
      <c r="J207" s="36"/>
      <c r="K207" s="75"/>
      <c r="L207" s="75"/>
      <c r="M207" s="75"/>
      <c r="N207" s="94"/>
      <c r="O207" s="36"/>
      <c r="P207" s="36"/>
    </row>
    <row r="208" spans="1:16" ht="12.75">
      <c r="A208" s="36"/>
      <c r="B208" s="36"/>
      <c r="C208" s="36"/>
      <c r="D208" s="36"/>
      <c r="E208" s="36"/>
      <c r="F208" s="75"/>
      <c r="G208" s="36"/>
      <c r="H208" s="36"/>
      <c r="I208" s="36"/>
      <c r="J208" s="36"/>
      <c r="K208" s="75"/>
      <c r="L208" s="75"/>
      <c r="M208" s="75"/>
      <c r="N208" s="94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7"/>
      <c r="L209" s="36"/>
      <c r="M209" s="36"/>
      <c r="N209" s="36"/>
      <c r="O209" s="36"/>
      <c r="P209" s="36"/>
    </row>
    <row r="210" spans="1:16" ht="12.75">
      <c r="A210" s="211"/>
      <c r="B210" s="211"/>
      <c r="C210" s="36"/>
      <c r="D210" s="115"/>
      <c r="E210" s="115"/>
      <c r="F210" s="212"/>
      <c r="G210" s="36"/>
      <c r="H210" s="36"/>
      <c r="I210" s="115"/>
      <c r="J210" s="115"/>
      <c r="K210" s="213"/>
      <c r="L210" s="211"/>
      <c r="M210" s="211"/>
      <c r="N210" s="211"/>
      <c r="O210" s="36"/>
      <c r="P210" s="36"/>
    </row>
    <row r="211" spans="1:16" ht="12.75">
      <c r="A211" s="211"/>
      <c r="B211" s="36"/>
      <c r="C211" s="36"/>
      <c r="D211" s="214"/>
      <c r="E211" s="115"/>
      <c r="F211" s="212"/>
      <c r="G211" s="36"/>
      <c r="H211" s="36"/>
      <c r="I211" s="115"/>
      <c r="J211" s="115"/>
      <c r="K211" s="213"/>
      <c r="L211" s="211"/>
      <c r="M211" s="211"/>
      <c r="N211" s="115"/>
      <c r="O211" s="36"/>
      <c r="P211" s="36"/>
    </row>
    <row r="212" spans="1:16" ht="15">
      <c r="A212" s="215"/>
      <c r="B212" s="36"/>
      <c r="C212" s="216"/>
      <c r="D212" s="217"/>
      <c r="E212" s="217"/>
      <c r="F212" s="218"/>
      <c r="G212" s="36"/>
      <c r="H212" s="216"/>
      <c r="I212" s="217"/>
      <c r="J212" s="217"/>
      <c r="K212" s="75"/>
      <c r="L212" s="75"/>
      <c r="M212" s="75"/>
      <c r="N212" s="36"/>
      <c r="O212" s="36"/>
      <c r="P212" s="36"/>
    </row>
    <row r="213" spans="1:16" ht="12.75">
      <c r="A213" s="36"/>
      <c r="B213" s="36"/>
      <c r="C213" s="216"/>
      <c r="D213" s="36"/>
      <c r="E213" s="219"/>
      <c r="F213" s="75"/>
      <c r="G213" s="36"/>
      <c r="H213" s="216"/>
      <c r="I213" s="36"/>
      <c r="J213" s="220"/>
      <c r="K213" s="75"/>
      <c r="L213" s="75"/>
      <c r="M213" s="75"/>
      <c r="N213" s="36"/>
      <c r="O213" s="36"/>
      <c r="P213" s="36"/>
    </row>
    <row r="214" spans="1:16" ht="12.75">
      <c r="A214" s="36"/>
      <c r="B214" s="36"/>
      <c r="C214" s="216"/>
      <c r="D214" s="36"/>
      <c r="E214" s="219"/>
      <c r="F214" s="75"/>
      <c r="G214" s="36"/>
      <c r="H214" s="216"/>
      <c r="I214" s="36"/>
      <c r="J214" s="209"/>
      <c r="K214" s="75"/>
      <c r="L214" s="75"/>
      <c r="M214" s="75"/>
      <c r="N214" s="36"/>
      <c r="O214" s="36"/>
      <c r="P214" s="36"/>
    </row>
    <row r="215" spans="1:16" ht="12.75">
      <c r="A215" s="36"/>
      <c r="B215" s="36"/>
      <c r="C215" s="216"/>
      <c r="D215" s="222"/>
      <c r="E215" s="219"/>
      <c r="F215" s="75"/>
      <c r="G215" s="36"/>
      <c r="H215" s="216"/>
      <c r="I215" s="222"/>
      <c r="J215" s="209"/>
      <c r="K215" s="75"/>
      <c r="L215" s="36"/>
      <c r="M215" s="36"/>
      <c r="N215" s="36"/>
      <c r="O215" s="36"/>
      <c r="P215" s="36"/>
    </row>
    <row r="216" spans="1:16" ht="12.75">
      <c r="A216" s="36"/>
      <c r="B216" s="36"/>
      <c r="C216" s="221"/>
      <c r="D216" s="36"/>
      <c r="E216" s="36"/>
      <c r="F216" s="36"/>
      <c r="G216" s="36"/>
      <c r="H216" s="221"/>
      <c r="I216" s="36"/>
      <c r="J216" s="209"/>
      <c r="K216" s="75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5"/>
      <c r="G217" s="36"/>
      <c r="H217" s="36"/>
      <c r="I217" s="36"/>
      <c r="J217" s="36"/>
      <c r="K217" s="75"/>
      <c r="L217" s="75"/>
      <c r="M217" s="75"/>
      <c r="N217" s="94"/>
      <c r="O217" s="36"/>
      <c r="P217" s="36"/>
    </row>
    <row r="218" spans="1:16" ht="12.75">
      <c r="A218" s="36"/>
      <c r="B218" s="36"/>
      <c r="C218" s="221"/>
      <c r="D218" s="36"/>
      <c r="E218" s="223"/>
      <c r="F218" s="75"/>
      <c r="G218" s="36"/>
      <c r="H218" s="221"/>
      <c r="I218" s="36"/>
      <c r="J218" s="209"/>
      <c r="K218" s="75"/>
      <c r="L218" s="75"/>
      <c r="M218" s="75"/>
      <c r="N218" s="36"/>
      <c r="O218" s="36"/>
      <c r="P218" s="36"/>
    </row>
    <row r="219" spans="1:16" ht="12.75">
      <c r="A219" s="36"/>
      <c r="B219" s="36"/>
      <c r="C219" s="221"/>
      <c r="D219" s="36"/>
      <c r="E219" s="223"/>
      <c r="F219" s="75"/>
      <c r="G219" s="36"/>
      <c r="H219" s="36"/>
      <c r="I219" s="36"/>
      <c r="J219" s="209"/>
      <c r="K219" s="75"/>
      <c r="L219" s="75"/>
      <c r="M219" s="75"/>
      <c r="N219" s="36"/>
      <c r="O219" s="36"/>
      <c r="P219" s="36"/>
    </row>
    <row r="220" spans="1:16" ht="12.75">
      <c r="A220" s="211"/>
      <c r="B220" s="211"/>
      <c r="C220" s="36"/>
      <c r="D220" s="115"/>
      <c r="E220" s="115"/>
      <c r="F220" s="212"/>
      <c r="G220" s="36"/>
      <c r="H220" s="36"/>
      <c r="I220" s="115"/>
      <c r="J220" s="115"/>
      <c r="K220" s="213"/>
      <c r="L220" s="211"/>
      <c r="M220" s="211"/>
      <c r="N220" s="211"/>
      <c r="O220" s="36"/>
      <c r="P220" s="36"/>
    </row>
    <row r="221" spans="1:16" ht="12.75">
      <c r="A221" s="211"/>
      <c r="B221" s="36"/>
      <c r="C221" s="36"/>
      <c r="D221" s="214"/>
      <c r="E221" s="115"/>
      <c r="F221" s="212"/>
      <c r="G221" s="36"/>
      <c r="H221" s="36"/>
      <c r="I221" s="115"/>
      <c r="J221" s="115"/>
      <c r="K221" s="213"/>
      <c r="L221" s="211"/>
      <c r="M221" s="211"/>
      <c r="N221" s="115"/>
      <c r="O221" s="36"/>
      <c r="P221" s="36"/>
    </row>
    <row r="222" spans="1:16" ht="15">
      <c r="A222" s="215"/>
      <c r="B222" s="36"/>
      <c r="C222" s="216"/>
      <c r="D222" s="217"/>
      <c r="E222" s="217"/>
      <c r="F222" s="218"/>
      <c r="G222" s="36"/>
      <c r="H222" s="216"/>
      <c r="I222" s="217"/>
      <c r="J222" s="217"/>
      <c r="K222" s="75"/>
      <c r="L222" s="75"/>
      <c r="M222" s="75"/>
      <c r="N222" s="36"/>
      <c r="O222" s="36"/>
      <c r="P222" s="36"/>
    </row>
    <row r="223" spans="1:16" ht="12.75">
      <c r="A223" s="36"/>
      <c r="B223" s="36"/>
      <c r="C223" s="216"/>
      <c r="D223" s="36"/>
      <c r="E223" s="219"/>
      <c r="F223" s="75"/>
      <c r="G223" s="36"/>
      <c r="H223" s="216"/>
      <c r="I223" s="36"/>
      <c r="J223" s="220"/>
      <c r="K223" s="75"/>
      <c r="L223" s="75"/>
      <c r="M223" s="75"/>
      <c r="N223" s="36"/>
      <c r="O223" s="36"/>
      <c r="P223" s="36"/>
    </row>
    <row r="224" spans="1:16" ht="12.75">
      <c r="A224" s="36"/>
      <c r="B224" s="36"/>
      <c r="C224" s="216"/>
      <c r="D224" s="36"/>
      <c r="E224" s="219"/>
      <c r="F224" s="75"/>
      <c r="G224" s="36"/>
      <c r="H224" s="216"/>
      <c r="I224" s="36"/>
      <c r="J224" s="209"/>
      <c r="K224" s="75"/>
      <c r="L224" s="75"/>
      <c r="M224" s="75"/>
      <c r="N224" s="36"/>
      <c r="O224" s="36"/>
      <c r="P224" s="36"/>
    </row>
    <row r="225" spans="1:16" ht="12.75">
      <c r="A225" s="36"/>
      <c r="B225" s="36"/>
      <c r="C225" s="216"/>
      <c r="D225" s="222"/>
      <c r="E225" s="219"/>
      <c r="F225" s="75"/>
      <c r="G225" s="36"/>
      <c r="H225" s="216"/>
      <c r="I225" s="222"/>
      <c r="J225" s="209"/>
      <c r="K225" s="75"/>
      <c r="L225" s="36"/>
      <c r="M225" s="36"/>
      <c r="N225" s="36"/>
      <c r="O225" s="36"/>
      <c r="P225" s="36"/>
    </row>
    <row r="226" spans="1:16" ht="12.75">
      <c r="A226" s="36"/>
      <c r="B226" s="36"/>
      <c r="C226" s="221"/>
      <c r="D226" s="36"/>
      <c r="E226" s="36"/>
      <c r="F226" s="36"/>
      <c r="G226" s="36"/>
      <c r="H226" s="221"/>
      <c r="I226" s="36"/>
      <c r="J226" s="209"/>
      <c r="K226" s="75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5"/>
      <c r="G227" s="36"/>
      <c r="H227" s="36"/>
      <c r="I227" s="36"/>
      <c r="J227" s="36"/>
      <c r="K227" s="75"/>
      <c r="L227" s="75"/>
      <c r="M227" s="75"/>
      <c r="N227" s="94"/>
      <c r="O227" s="36"/>
      <c r="P227" s="36"/>
    </row>
    <row r="228" spans="1:16" ht="12.75">
      <c r="A228" s="36"/>
      <c r="B228" s="36"/>
      <c r="C228" s="36"/>
      <c r="D228" s="36"/>
      <c r="E228" s="36"/>
      <c r="F228" s="75"/>
      <c r="G228" s="36"/>
      <c r="H228" s="36"/>
      <c r="I228" s="36"/>
      <c r="J228" s="209"/>
      <c r="K228" s="75"/>
      <c r="L228" s="75"/>
      <c r="M228" s="75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5"/>
      <c r="G229" s="36"/>
      <c r="H229" s="36"/>
      <c r="I229" s="36"/>
      <c r="J229" s="209"/>
      <c r="K229" s="75"/>
      <c r="L229" s="75"/>
      <c r="M229" s="75"/>
      <c r="N229" s="36"/>
      <c r="O229" s="36"/>
      <c r="P229" s="36"/>
    </row>
    <row r="230" spans="1:16" ht="12.75">
      <c r="A230" s="211"/>
      <c r="B230" s="211"/>
      <c r="C230" s="36"/>
      <c r="D230" s="115"/>
      <c r="E230" s="115"/>
      <c r="F230" s="212"/>
      <c r="G230" s="36"/>
      <c r="H230" s="36"/>
      <c r="I230" s="115"/>
      <c r="J230" s="115"/>
      <c r="K230" s="213"/>
      <c r="L230" s="211"/>
      <c r="M230" s="211"/>
      <c r="N230" s="211"/>
      <c r="O230" s="36"/>
      <c r="P230" s="36"/>
    </row>
    <row r="231" spans="1:16" ht="12.75">
      <c r="A231" s="211"/>
      <c r="B231" s="36"/>
      <c r="C231" s="36"/>
      <c r="D231" s="214"/>
      <c r="E231" s="115"/>
      <c r="F231" s="212"/>
      <c r="G231" s="36"/>
      <c r="H231" s="36"/>
      <c r="I231" s="115"/>
      <c r="J231" s="115"/>
      <c r="K231" s="213"/>
      <c r="L231" s="211"/>
      <c r="M231" s="211"/>
      <c r="N231" s="115"/>
      <c r="O231" s="36"/>
      <c r="P231" s="36"/>
    </row>
    <row r="232" spans="1:16" ht="15">
      <c r="A232" s="215"/>
      <c r="B232" s="36"/>
      <c r="C232" s="216"/>
      <c r="D232" s="217"/>
      <c r="E232" s="217"/>
      <c r="F232" s="218"/>
      <c r="G232" s="36"/>
      <c r="H232" s="216"/>
      <c r="I232" s="217"/>
      <c r="J232" s="217"/>
      <c r="K232" s="75"/>
      <c r="L232" s="75"/>
      <c r="M232" s="75"/>
      <c r="N232" s="36"/>
      <c r="O232" s="36"/>
      <c r="P232" s="36"/>
    </row>
    <row r="233" spans="1:16" ht="12.75">
      <c r="A233" s="36"/>
      <c r="B233" s="36"/>
      <c r="C233" s="216"/>
      <c r="D233" s="36"/>
      <c r="E233" s="219"/>
      <c r="F233" s="75"/>
      <c r="G233" s="36"/>
      <c r="H233" s="216"/>
      <c r="I233" s="36"/>
      <c r="J233" s="220"/>
      <c r="K233" s="75"/>
      <c r="L233" s="75"/>
      <c r="M233" s="75"/>
      <c r="N233" s="36"/>
      <c r="O233" s="36"/>
      <c r="P233" s="36"/>
    </row>
    <row r="234" spans="1:16" ht="12.75">
      <c r="A234" s="36"/>
      <c r="B234" s="36"/>
      <c r="C234" s="216"/>
      <c r="D234" s="36"/>
      <c r="E234" s="219"/>
      <c r="F234" s="75"/>
      <c r="G234" s="36"/>
      <c r="H234" s="216"/>
      <c r="I234" s="36"/>
      <c r="J234" s="209"/>
      <c r="K234" s="75"/>
      <c r="L234" s="75"/>
      <c r="M234" s="75"/>
      <c r="N234" s="36"/>
      <c r="O234" s="36"/>
      <c r="P234" s="36"/>
    </row>
    <row r="235" spans="1:16" ht="12.75">
      <c r="A235" s="36"/>
      <c r="B235" s="36"/>
      <c r="C235" s="216"/>
      <c r="D235" s="224"/>
      <c r="E235" s="219"/>
      <c r="F235" s="75"/>
      <c r="G235" s="36"/>
      <c r="H235" s="216"/>
      <c r="I235" s="222"/>
      <c r="J235" s="209"/>
      <c r="K235" s="75"/>
      <c r="L235" s="36"/>
      <c r="M235" s="36"/>
      <c r="N235" s="36"/>
      <c r="O235" s="36"/>
      <c r="P235" s="36"/>
    </row>
    <row r="236" spans="1:16" ht="12.75">
      <c r="A236" s="36"/>
      <c r="B236" s="36"/>
      <c r="C236" s="221"/>
      <c r="D236" s="36"/>
      <c r="E236" s="36"/>
      <c r="F236" s="36"/>
      <c r="G236" s="36"/>
      <c r="H236" s="221"/>
      <c r="I236" s="36"/>
      <c r="J236" s="209"/>
      <c r="K236" s="75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5"/>
      <c r="G237" s="36"/>
      <c r="H237" s="36"/>
      <c r="I237" s="36"/>
      <c r="J237" s="36"/>
      <c r="K237" s="75"/>
      <c r="L237" s="75"/>
      <c r="M237" s="75"/>
      <c r="N237" s="94"/>
      <c r="O237" s="36"/>
      <c r="P237" s="36"/>
    </row>
    <row r="238" spans="1:16" ht="12.75">
      <c r="A238" s="36"/>
      <c r="B238" s="36"/>
      <c r="C238" s="36"/>
      <c r="D238" s="36"/>
      <c r="E238" s="36"/>
      <c r="F238" s="75"/>
      <c r="G238" s="36"/>
      <c r="H238" s="36"/>
      <c r="I238" s="36"/>
      <c r="J238" s="209"/>
      <c r="K238" s="75"/>
      <c r="L238" s="75"/>
      <c r="M238" s="75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5"/>
      <c r="G239" s="36"/>
      <c r="H239" s="36"/>
      <c r="I239" s="36"/>
      <c r="J239" s="209"/>
      <c r="K239" s="75"/>
      <c r="L239" s="75"/>
      <c r="M239" s="75"/>
      <c r="N239" s="36"/>
      <c r="O239" s="36"/>
      <c r="P239" s="36"/>
    </row>
    <row r="240" spans="1:16" ht="12.75">
      <c r="A240" s="211"/>
      <c r="B240" s="211"/>
      <c r="C240" s="36"/>
      <c r="D240" s="115"/>
      <c r="E240" s="115"/>
      <c r="F240" s="212"/>
      <c r="G240" s="36"/>
      <c r="H240" s="36"/>
      <c r="I240" s="115"/>
      <c r="J240" s="115"/>
      <c r="K240" s="213"/>
      <c r="L240" s="211"/>
      <c r="M240" s="211"/>
      <c r="N240" s="211"/>
      <c r="O240" s="36"/>
      <c r="P240" s="36"/>
    </row>
    <row r="241" spans="1:16" ht="12.75">
      <c r="A241" s="211"/>
      <c r="B241" s="36"/>
      <c r="C241" s="36"/>
      <c r="D241" s="214"/>
      <c r="E241" s="115"/>
      <c r="F241" s="212"/>
      <c r="G241" s="36"/>
      <c r="H241" s="36"/>
      <c r="I241" s="115"/>
      <c r="J241" s="115"/>
      <c r="K241" s="213"/>
      <c r="L241" s="211"/>
      <c r="M241" s="211"/>
      <c r="N241" s="115"/>
      <c r="O241" s="36"/>
      <c r="P241" s="36"/>
    </row>
    <row r="242" spans="1:16" ht="15">
      <c r="A242" s="215"/>
      <c r="B242" s="36"/>
      <c r="C242" s="216"/>
      <c r="D242" s="217"/>
      <c r="E242" s="217"/>
      <c r="F242" s="218"/>
      <c r="G242" s="36"/>
      <c r="H242" s="216"/>
      <c r="I242" s="217"/>
      <c r="J242" s="217"/>
      <c r="K242" s="75"/>
      <c r="L242" s="75"/>
      <c r="M242" s="75"/>
      <c r="N242" s="36"/>
      <c r="O242" s="36"/>
      <c r="P242" s="36"/>
    </row>
    <row r="243" spans="1:16" ht="12.75">
      <c r="A243" s="36"/>
      <c r="B243" s="36"/>
      <c r="C243" s="216"/>
      <c r="D243" s="36"/>
      <c r="E243" s="219"/>
      <c r="F243" s="75"/>
      <c r="G243" s="36"/>
      <c r="H243" s="216"/>
      <c r="I243" s="36"/>
      <c r="J243" s="220"/>
      <c r="K243" s="75"/>
      <c r="L243" s="75"/>
      <c r="M243" s="75"/>
      <c r="N243" s="36"/>
      <c r="O243" s="36"/>
      <c r="P243" s="36"/>
    </row>
    <row r="244" spans="1:16" ht="12.75">
      <c r="A244" s="36"/>
      <c r="B244" s="36"/>
      <c r="C244" s="216"/>
      <c r="D244" s="36"/>
      <c r="E244" s="219"/>
      <c r="F244" s="75"/>
      <c r="G244" s="36"/>
      <c r="H244" s="216"/>
      <c r="I244" s="36"/>
      <c r="J244" s="209"/>
      <c r="K244" s="75"/>
      <c r="L244" s="75"/>
      <c r="M244" s="75"/>
      <c r="N244" s="36"/>
      <c r="O244" s="36"/>
      <c r="P244" s="36"/>
    </row>
    <row r="245" spans="1:16" ht="12.75">
      <c r="A245" s="36"/>
      <c r="B245" s="36"/>
      <c r="C245" s="216"/>
      <c r="D245" s="224"/>
      <c r="E245" s="219"/>
      <c r="F245" s="75"/>
      <c r="G245" s="36"/>
      <c r="H245" s="216"/>
      <c r="I245" s="222"/>
      <c r="J245" s="209"/>
      <c r="K245" s="75"/>
      <c r="L245" s="36"/>
      <c r="M245" s="36"/>
      <c r="N245" s="36"/>
      <c r="O245" s="36"/>
      <c r="P245" s="36"/>
    </row>
    <row r="246" spans="1:16" ht="12.75">
      <c r="A246" s="36"/>
      <c r="B246" s="36"/>
      <c r="C246" s="221"/>
      <c r="D246" s="36"/>
      <c r="E246" s="36"/>
      <c r="F246" s="36"/>
      <c r="G246" s="36"/>
      <c r="H246" s="221"/>
      <c r="I246" s="36"/>
      <c r="J246" s="209"/>
      <c r="K246" s="75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5"/>
      <c r="G247" s="36"/>
      <c r="H247" s="36"/>
      <c r="I247" s="36"/>
      <c r="J247" s="36"/>
      <c r="K247" s="75"/>
      <c r="L247" s="75"/>
      <c r="M247" s="75"/>
      <c r="N247" s="94"/>
      <c r="O247" s="36"/>
      <c r="P247" s="36"/>
    </row>
    <row r="248" spans="1:16" ht="12.75">
      <c r="A248" s="36"/>
      <c r="B248" s="36"/>
      <c r="C248" s="36"/>
      <c r="D248" s="36"/>
      <c r="E248" s="36"/>
      <c r="F248" s="75"/>
      <c r="G248" s="36"/>
      <c r="H248" s="36"/>
      <c r="I248" s="36"/>
      <c r="J248" s="209"/>
      <c r="K248" s="75"/>
      <c r="L248" s="75"/>
      <c r="M248" s="75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5"/>
      <c r="G249" s="36"/>
      <c r="H249" s="36"/>
      <c r="I249" s="36"/>
      <c r="J249" s="209"/>
      <c r="K249" s="75"/>
      <c r="L249" s="75"/>
      <c r="M249" s="75"/>
      <c r="N249" s="36"/>
      <c r="O249" s="36"/>
      <c r="P249" s="36"/>
    </row>
    <row r="250" spans="1:16" ht="12.75">
      <c r="A250" s="211"/>
      <c r="B250" s="211"/>
      <c r="C250" s="36"/>
      <c r="D250" s="115"/>
      <c r="E250" s="115"/>
      <c r="F250" s="212"/>
      <c r="G250" s="36"/>
      <c r="H250" s="36"/>
      <c r="I250" s="115"/>
      <c r="J250" s="115"/>
      <c r="K250" s="213"/>
      <c r="L250" s="211"/>
      <c r="M250" s="211"/>
      <c r="N250" s="211"/>
      <c r="O250" s="36"/>
      <c r="P250" s="36"/>
    </row>
    <row r="251" spans="1:16" ht="12.75">
      <c r="A251" s="211"/>
      <c r="B251" s="36"/>
      <c r="C251" s="36"/>
      <c r="D251" s="214"/>
      <c r="E251" s="115"/>
      <c r="F251" s="212"/>
      <c r="G251" s="36"/>
      <c r="H251" s="36"/>
      <c r="I251" s="115"/>
      <c r="J251" s="115"/>
      <c r="K251" s="213"/>
      <c r="L251" s="211"/>
      <c r="M251" s="211"/>
      <c r="N251" s="115"/>
      <c r="O251" s="36"/>
      <c r="P251" s="36"/>
    </row>
    <row r="252" spans="1:16" ht="15">
      <c r="A252" s="215"/>
      <c r="B252" s="36"/>
      <c r="C252" s="216"/>
      <c r="D252" s="217"/>
      <c r="E252" s="217"/>
      <c r="F252" s="218"/>
      <c r="G252" s="36"/>
      <c r="H252" s="216"/>
      <c r="I252" s="217"/>
      <c r="J252" s="217"/>
      <c r="K252" s="75"/>
      <c r="L252" s="75"/>
      <c r="M252" s="75"/>
      <c r="N252" s="36"/>
      <c r="O252" s="36"/>
      <c r="P252" s="36"/>
    </row>
    <row r="253" spans="1:16" ht="12.75">
      <c r="A253" s="36"/>
      <c r="B253" s="36"/>
      <c r="C253" s="216"/>
      <c r="D253" s="36"/>
      <c r="E253" s="219"/>
      <c r="F253" s="75"/>
      <c r="G253" s="36"/>
      <c r="H253" s="216"/>
      <c r="I253" s="36"/>
      <c r="J253" s="220"/>
      <c r="K253" s="75"/>
      <c r="L253" s="75"/>
      <c r="M253" s="75"/>
      <c r="N253" s="36"/>
      <c r="O253" s="36"/>
      <c r="P253" s="36"/>
    </row>
    <row r="254" spans="1:16" ht="12.75">
      <c r="A254" s="36"/>
      <c r="B254" s="36"/>
      <c r="C254" s="216"/>
      <c r="D254" s="36"/>
      <c r="E254" s="219"/>
      <c r="F254" s="75"/>
      <c r="G254" s="36"/>
      <c r="H254" s="216"/>
      <c r="I254" s="36"/>
      <c r="J254" s="209"/>
      <c r="K254" s="75"/>
      <c r="L254" s="75"/>
      <c r="M254" s="75"/>
      <c r="N254" s="36"/>
      <c r="O254" s="36"/>
      <c r="P254" s="36"/>
    </row>
    <row r="255" spans="1:16" ht="12.75">
      <c r="A255" s="36"/>
      <c r="B255" s="36"/>
      <c r="C255" s="216"/>
      <c r="D255" s="224"/>
      <c r="E255" s="219"/>
      <c r="F255" s="75"/>
      <c r="G255" s="36"/>
      <c r="H255" s="216"/>
      <c r="I255" s="222"/>
      <c r="J255" s="209"/>
      <c r="K255" s="75"/>
      <c r="L255" s="36"/>
      <c r="M255" s="36"/>
      <c r="N255" s="36"/>
      <c r="O255" s="36"/>
      <c r="P255" s="36"/>
    </row>
    <row r="256" spans="1:16" ht="12.75">
      <c r="A256" s="36"/>
      <c r="B256" s="36"/>
      <c r="C256" s="221"/>
      <c r="D256" s="36"/>
      <c r="E256" s="36"/>
      <c r="F256" s="36"/>
      <c r="G256" s="36"/>
      <c r="H256" s="221"/>
      <c r="I256" s="36"/>
      <c r="J256" s="209"/>
      <c r="K256" s="75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5"/>
      <c r="G257" s="36"/>
      <c r="H257" s="36"/>
      <c r="I257" s="36"/>
      <c r="J257" s="36"/>
      <c r="K257" s="75"/>
      <c r="L257" s="75"/>
      <c r="M257" s="75"/>
      <c r="N257" s="94"/>
      <c r="O257" s="36"/>
      <c r="P257" s="36"/>
    </row>
    <row r="258" spans="1:16" ht="12.75">
      <c r="A258" s="36"/>
      <c r="B258" s="36"/>
      <c r="C258" s="221"/>
      <c r="D258" s="36"/>
      <c r="E258" s="223"/>
      <c r="F258" s="75"/>
      <c r="G258" s="36"/>
      <c r="H258" s="221"/>
      <c r="I258" s="36"/>
      <c r="J258" s="209"/>
      <c r="K258" s="75"/>
      <c r="L258" s="75"/>
      <c r="M258" s="75"/>
      <c r="N258" s="36"/>
      <c r="O258" s="36"/>
      <c r="P258" s="36"/>
    </row>
    <row r="259" spans="1:16" ht="12.75">
      <c r="A259" s="36"/>
      <c r="B259" s="36"/>
      <c r="C259" s="221"/>
      <c r="D259" s="36"/>
      <c r="E259" s="223"/>
      <c r="F259" s="75"/>
      <c r="G259" s="36"/>
      <c r="H259" s="36"/>
      <c r="I259" s="36"/>
      <c r="J259" s="209"/>
      <c r="K259" s="75"/>
      <c r="L259" s="75"/>
      <c r="M259" s="75"/>
      <c r="N259" s="36"/>
      <c r="O259" s="36"/>
      <c r="P259" s="36"/>
    </row>
    <row r="260" spans="1:16" ht="12.75">
      <c r="A260" s="211"/>
      <c r="B260" s="211"/>
      <c r="C260" s="36"/>
      <c r="D260" s="115"/>
      <c r="E260" s="115"/>
      <c r="F260" s="212"/>
      <c r="G260" s="36"/>
      <c r="H260" s="36"/>
      <c r="I260" s="115"/>
      <c r="J260" s="115"/>
      <c r="K260" s="213"/>
      <c r="L260" s="211"/>
      <c r="M260" s="211"/>
      <c r="N260" s="211"/>
      <c r="O260" s="36"/>
      <c r="P260" s="36"/>
    </row>
    <row r="261" spans="1:16" ht="12.75">
      <c r="A261" s="211"/>
      <c r="B261" s="36"/>
      <c r="C261" s="36"/>
      <c r="D261" s="214"/>
      <c r="E261" s="115"/>
      <c r="F261" s="212"/>
      <c r="G261" s="36"/>
      <c r="H261" s="36"/>
      <c r="I261" s="115"/>
      <c r="J261" s="115"/>
      <c r="K261" s="213"/>
      <c r="L261" s="211"/>
      <c r="M261" s="211"/>
      <c r="N261" s="115"/>
      <c r="O261" s="36"/>
      <c r="P261" s="36"/>
    </row>
    <row r="262" spans="1:16" ht="15">
      <c r="A262" s="215"/>
      <c r="B262" s="36"/>
      <c r="C262" s="216"/>
      <c r="D262" s="217"/>
      <c r="E262" s="217"/>
      <c r="F262" s="218"/>
      <c r="G262" s="36"/>
      <c r="H262" s="216"/>
      <c r="I262" s="217"/>
      <c r="J262" s="217"/>
      <c r="K262" s="75"/>
      <c r="L262" s="75"/>
      <c r="M262" s="75"/>
      <c r="N262" s="36"/>
      <c r="O262" s="36"/>
      <c r="P262" s="36"/>
    </row>
    <row r="263" spans="1:16" ht="12.75">
      <c r="A263" s="36"/>
      <c r="B263" s="36"/>
      <c r="C263" s="216"/>
      <c r="D263" s="36"/>
      <c r="E263" s="219"/>
      <c r="F263" s="75"/>
      <c r="G263" s="36"/>
      <c r="H263" s="216"/>
      <c r="I263" s="36"/>
      <c r="J263" s="220"/>
      <c r="K263" s="75"/>
      <c r="L263" s="75"/>
      <c r="M263" s="75"/>
      <c r="N263" s="36"/>
      <c r="O263" s="36"/>
      <c r="P263" s="36"/>
    </row>
    <row r="264" spans="1:16" ht="12.75">
      <c r="A264" s="36"/>
      <c r="B264" s="36"/>
      <c r="C264" s="216"/>
      <c r="D264" s="36"/>
      <c r="E264" s="219"/>
      <c r="F264" s="75"/>
      <c r="G264" s="36"/>
      <c r="H264" s="216"/>
      <c r="I264" s="36"/>
      <c r="J264" s="209"/>
      <c r="K264" s="75"/>
      <c r="L264" s="75"/>
      <c r="M264" s="75"/>
      <c r="N264" s="36"/>
      <c r="O264" s="36"/>
      <c r="P264" s="36"/>
    </row>
    <row r="265" spans="1:16" ht="12.75">
      <c r="A265" s="36"/>
      <c r="B265" s="36"/>
      <c r="C265" s="216"/>
      <c r="D265" s="224"/>
      <c r="E265" s="219"/>
      <c r="F265" s="75"/>
      <c r="G265" s="36"/>
      <c r="H265" s="216"/>
      <c r="I265" s="222"/>
      <c r="J265" s="209"/>
      <c r="K265" s="75"/>
      <c r="L265" s="36"/>
      <c r="M265" s="36"/>
      <c r="N265" s="36"/>
      <c r="O265" s="36"/>
      <c r="P265" s="36"/>
    </row>
    <row r="266" spans="1:16" ht="12.75">
      <c r="A266" s="36"/>
      <c r="B266" s="36"/>
      <c r="C266" s="221"/>
      <c r="D266" s="36"/>
      <c r="E266" s="36"/>
      <c r="F266" s="36"/>
      <c r="G266" s="36"/>
      <c r="H266" s="221"/>
      <c r="I266" s="36"/>
      <c r="J266" s="209"/>
      <c r="K266" s="75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5"/>
      <c r="G267" s="36"/>
      <c r="H267" s="36"/>
      <c r="I267" s="36"/>
      <c r="J267" s="36"/>
      <c r="K267" s="75"/>
      <c r="L267" s="75"/>
      <c r="M267" s="75"/>
      <c r="N267" s="94"/>
      <c r="O267" s="36"/>
      <c r="P267" s="36"/>
    </row>
    <row r="268" spans="1:16" ht="12.75">
      <c r="A268" s="36"/>
      <c r="B268" s="36"/>
      <c r="C268" s="221"/>
      <c r="D268" s="36"/>
      <c r="E268" s="223"/>
      <c r="F268" s="75"/>
      <c r="G268" s="36"/>
      <c r="H268" s="221"/>
      <c r="I268" s="36"/>
      <c r="J268" s="209"/>
      <c r="K268" s="75"/>
      <c r="L268" s="75"/>
      <c r="M268" s="75"/>
      <c r="N268" s="36"/>
      <c r="O268" s="36"/>
      <c r="P268" s="36"/>
    </row>
    <row r="269" spans="1:16" ht="12.75">
      <c r="A269" s="36"/>
      <c r="B269" s="36"/>
      <c r="C269" s="221"/>
      <c r="D269" s="36"/>
      <c r="E269" s="223"/>
      <c r="F269" s="75"/>
      <c r="G269" s="36"/>
      <c r="H269" s="36"/>
      <c r="I269" s="36"/>
      <c r="J269" s="209"/>
      <c r="K269" s="75"/>
      <c r="L269" s="75"/>
      <c r="M269" s="75"/>
      <c r="N269" s="36"/>
      <c r="O269" s="36"/>
      <c r="P269" s="36"/>
    </row>
    <row r="270" spans="1:16" ht="15.75">
      <c r="A270" s="208"/>
      <c r="B270" s="208"/>
      <c r="C270" s="36"/>
      <c r="D270" s="36"/>
      <c r="E270" s="36"/>
      <c r="F270" s="75"/>
      <c r="G270" s="36"/>
      <c r="H270" s="36"/>
      <c r="I270" s="36"/>
      <c r="J270" s="209"/>
      <c r="K270" s="75"/>
      <c r="L270" s="75"/>
      <c r="M270" s="75"/>
      <c r="N270" s="94"/>
      <c r="O270" s="36"/>
      <c r="P270" s="36"/>
    </row>
    <row r="271" spans="1:16" ht="12.75">
      <c r="A271" s="36"/>
      <c r="B271" s="36"/>
      <c r="C271" s="36"/>
      <c r="D271" s="36"/>
      <c r="E271" s="36"/>
      <c r="F271" s="75"/>
      <c r="G271" s="36"/>
      <c r="H271" s="36"/>
      <c r="I271" s="36"/>
      <c r="J271" s="209"/>
      <c r="K271" s="75"/>
      <c r="L271" s="75"/>
      <c r="M271" s="75"/>
      <c r="N271" s="94"/>
      <c r="O271" s="36"/>
      <c r="P271" s="36"/>
    </row>
    <row r="272" spans="1:16" ht="15">
      <c r="A272" s="36"/>
      <c r="B272" s="36"/>
      <c r="C272" s="210"/>
      <c r="D272" s="36"/>
      <c r="E272" s="36"/>
      <c r="F272" s="36"/>
      <c r="G272" s="36"/>
      <c r="H272" s="210"/>
      <c r="I272" s="36"/>
      <c r="J272" s="36"/>
      <c r="K272" s="207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5"/>
      <c r="G273" s="36"/>
      <c r="H273" s="36"/>
      <c r="I273" s="36"/>
      <c r="J273" s="209"/>
      <c r="K273" s="75"/>
      <c r="L273" s="75"/>
      <c r="M273" s="75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23"/>
      <c r="G274" s="36"/>
      <c r="H274" s="36"/>
      <c r="I274" s="36"/>
      <c r="J274" s="209"/>
      <c r="K274" s="75"/>
      <c r="L274" s="75"/>
      <c r="M274" s="75"/>
      <c r="N274" s="36"/>
      <c r="O274" s="36"/>
      <c r="P274" s="36"/>
    </row>
    <row r="275" spans="1:16" ht="12.75">
      <c r="A275" s="211"/>
      <c r="B275" s="211"/>
      <c r="C275" s="36"/>
      <c r="D275" s="211"/>
      <c r="E275" s="211"/>
      <c r="F275" s="225"/>
      <c r="G275" s="211"/>
      <c r="H275" s="36"/>
      <c r="I275" s="211"/>
      <c r="J275" s="211"/>
      <c r="K275" s="225"/>
      <c r="L275" s="75"/>
      <c r="M275" s="75"/>
      <c r="N275" s="36"/>
      <c r="O275" s="36"/>
      <c r="P275" s="36"/>
    </row>
    <row r="276" spans="1:16" ht="12.75">
      <c r="A276" s="36"/>
      <c r="B276" s="36"/>
      <c r="C276" s="211"/>
      <c r="D276" s="115"/>
      <c r="E276" s="115"/>
      <c r="F276" s="116"/>
      <c r="G276" s="36"/>
      <c r="H276" s="211"/>
      <c r="I276" s="115"/>
      <c r="J276" s="115"/>
      <c r="K276" s="116"/>
      <c r="L276" s="75"/>
      <c r="M276" s="225"/>
      <c r="N276" s="211"/>
      <c r="O276" s="36"/>
      <c r="P276" s="36"/>
    </row>
    <row r="277" spans="1:16" ht="12.75">
      <c r="A277" s="36"/>
      <c r="B277" s="36"/>
      <c r="C277" s="211"/>
      <c r="D277" s="211"/>
      <c r="E277" s="115"/>
      <c r="F277" s="116"/>
      <c r="G277" s="36"/>
      <c r="H277" s="211"/>
      <c r="I277" s="211"/>
      <c r="J277" s="115"/>
      <c r="K277" s="116"/>
      <c r="L277" s="75"/>
      <c r="M277" s="225"/>
      <c r="N277" s="115"/>
      <c r="O277" s="36"/>
      <c r="P277" s="36"/>
    </row>
    <row r="278" spans="1:16" ht="12.75">
      <c r="A278" s="36"/>
      <c r="B278" s="36"/>
      <c r="C278" s="221"/>
      <c r="D278" s="36"/>
      <c r="E278" s="219"/>
      <c r="F278" s="75"/>
      <c r="G278" s="36"/>
      <c r="H278" s="221"/>
      <c r="I278" s="36"/>
      <c r="J278" s="223"/>
      <c r="K278" s="75"/>
      <c r="L278" s="75"/>
      <c r="M278" s="75"/>
      <c r="N278" s="36"/>
      <c r="O278" s="36"/>
      <c r="P278" s="36"/>
    </row>
    <row r="279" spans="1:16" ht="12.75">
      <c r="A279" s="36"/>
      <c r="B279" s="36"/>
      <c r="C279" s="221"/>
      <c r="D279" s="36"/>
      <c r="E279" s="219"/>
      <c r="F279" s="75"/>
      <c r="G279" s="36"/>
      <c r="H279" s="221"/>
      <c r="I279" s="36"/>
      <c r="J279" s="209"/>
      <c r="K279" s="75"/>
      <c r="L279" s="75"/>
      <c r="M279" s="75"/>
      <c r="N279" s="94"/>
      <c r="O279" s="36"/>
      <c r="P279" s="36"/>
    </row>
    <row r="280" spans="1:16" ht="12.75">
      <c r="A280" s="36"/>
      <c r="B280" s="36"/>
      <c r="C280" s="221"/>
      <c r="D280" s="36"/>
      <c r="E280" s="115"/>
      <c r="F280" s="75"/>
      <c r="G280" s="36"/>
      <c r="H280" s="221"/>
      <c r="I280" s="36"/>
      <c r="J280" s="115"/>
      <c r="K280" s="75"/>
      <c r="L280" s="75"/>
      <c r="M280" s="75"/>
      <c r="N280" s="94"/>
      <c r="O280" s="36"/>
      <c r="P280" s="36"/>
    </row>
    <row r="281" spans="1:16" ht="12.75">
      <c r="A281" s="36"/>
      <c r="B281" s="36"/>
      <c r="C281" s="36"/>
      <c r="D281" s="115"/>
      <c r="E281" s="115"/>
      <c r="F281" s="75"/>
      <c r="G281" s="36"/>
      <c r="H281" s="36"/>
      <c r="I281" s="115"/>
      <c r="J281" s="115"/>
      <c r="K281" s="75"/>
      <c r="L281" s="75"/>
      <c r="M281" s="75"/>
      <c r="N281" s="94"/>
      <c r="O281" s="36"/>
      <c r="P281" s="36"/>
    </row>
    <row r="282" spans="1:16" ht="12.75">
      <c r="A282" s="36"/>
      <c r="B282" s="36"/>
      <c r="C282" s="36"/>
      <c r="D282" s="224"/>
      <c r="E282" s="219"/>
      <c r="F282" s="75"/>
      <c r="G282" s="36"/>
      <c r="H282" s="36"/>
      <c r="I282" s="222"/>
      <c r="J282" s="223"/>
      <c r="K282" s="75"/>
      <c r="L282" s="75"/>
      <c r="M282" s="75"/>
      <c r="N282" s="94"/>
      <c r="O282" s="36"/>
      <c r="P282" s="36"/>
    </row>
    <row r="283" spans="1:16" ht="12.75">
      <c r="A283" s="36"/>
      <c r="B283" s="36"/>
      <c r="C283" s="221"/>
      <c r="D283" s="224"/>
      <c r="E283" s="219"/>
      <c r="F283" s="75"/>
      <c r="G283" s="36"/>
      <c r="H283" s="221"/>
      <c r="I283" s="224"/>
      <c r="J283" s="223"/>
      <c r="K283" s="75"/>
      <c r="L283" s="75"/>
      <c r="M283" s="75"/>
      <c r="N283" s="94"/>
      <c r="O283" s="36"/>
      <c r="P283" s="36"/>
    </row>
    <row r="284" spans="1:16" ht="12.75">
      <c r="A284" s="36"/>
      <c r="B284" s="36"/>
      <c r="C284" s="221"/>
      <c r="D284" s="36"/>
      <c r="E284" s="209"/>
      <c r="F284" s="75"/>
      <c r="G284" s="36"/>
      <c r="H284" s="221"/>
      <c r="I284" s="36"/>
      <c r="J284" s="209"/>
      <c r="K284" s="75"/>
      <c r="L284" s="75"/>
      <c r="M284" s="75"/>
      <c r="N284" s="94"/>
      <c r="O284" s="36"/>
      <c r="P284" s="36"/>
    </row>
    <row r="285" spans="1:16" ht="12.75">
      <c r="A285" s="36"/>
      <c r="B285" s="36"/>
      <c r="C285" s="221"/>
      <c r="D285" s="36"/>
      <c r="E285" s="223"/>
      <c r="F285" s="75"/>
      <c r="G285" s="36"/>
      <c r="H285" s="36"/>
      <c r="I285" s="36"/>
      <c r="J285" s="209"/>
      <c r="K285" s="75"/>
      <c r="L285" s="75"/>
      <c r="M285" s="75"/>
      <c r="N285" s="94"/>
      <c r="O285" s="36"/>
      <c r="P285" s="36"/>
    </row>
    <row r="286" spans="1:16" ht="12.75">
      <c r="A286" s="36"/>
      <c r="B286" s="36"/>
      <c r="C286" s="211"/>
      <c r="D286" s="36"/>
      <c r="E286" s="36"/>
      <c r="F286" s="75"/>
      <c r="G286" s="36"/>
      <c r="H286" s="211"/>
      <c r="I286" s="36"/>
      <c r="J286" s="36"/>
      <c r="K286" s="75"/>
      <c r="L286" s="75"/>
      <c r="M286" s="75"/>
      <c r="N286" s="94"/>
      <c r="O286" s="36"/>
      <c r="P286" s="36"/>
    </row>
    <row r="287" spans="1:16" ht="12.75">
      <c r="A287" s="36"/>
      <c r="B287" s="36"/>
      <c r="C287" s="221"/>
      <c r="D287" s="36"/>
      <c r="E287" s="223"/>
      <c r="F287" s="75"/>
      <c r="G287" s="36"/>
      <c r="H287" s="36"/>
      <c r="I287" s="36"/>
      <c r="J287" s="209"/>
      <c r="K287" s="75"/>
      <c r="L287" s="75"/>
      <c r="M287" s="75"/>
      <c r="N287" s="94"/>
      <c r="O287" s="36"/>
      <c r="P287" s="36"/>
    </row>
    <row r="288" spans="1:16" ht="12.75">
      <c r="A288" s="36"/>
      <c r="B288" s="36"/>
      <c r="C288" s="36"/>
      <c r="D288" s="36"/>
      <c r="E288" s="36"/>
      <c r="F288" s="75"/>
      <c r="G288" s="36"/>
      <c r="H288" s="36"/>
      <c r="I288" s="36"/>
      <c r="J288" s="209"/>
      <c r="K288" s="75"/>
      <c r="L288" s="75"/>
      <c r="M288" s="75"/>
      <c r="N288" s="36"/>
      <c r="O288" s="36"/>
      <c r="P288" s="36"/>
    </row>
    <row r="289" spans="1:16" ht="12.75">
      <c r="A289" s="36"/>
      <c r="B289" s="211"/>
      <c r="C289" s="36"/>
      <c r="D289" s="211"/>
      <c r="E289" s="211"/>
      <c r="F289" s="225"/>
      <c r="G289" s="211"/>
      <c r="H289" s="36"/>
      <c r="I289" s="211"/>
      <c r="J289" s="211"/>
      <c r="K289" s="225"/>
      <c r="L289" s="75"/>
      <c r="M289" s="75"/>
      <c r="N289" s="36"/>
      <c r="O289" s="36"/>
      <c r="P289" s="36"/>
    </row>
    <row r="290" spans="1:16" ht="12.75">
      <c r="A290" s="36"/>
      <c r="B290" s="36"/>
      <c r="C290" s="211"/>
      <c r="D290" s="115"/>
      <c r="E290" s="115"/>
      <c r="F290" s="116"/>
      <c r="G290" s="36"/>
      <c r="H290" s="211"/>
      <c r="I290" s="115"/>
      <c r="J290" s="115"/>
      <c r="K290" s="116"/>
      <c r="L290" s="75"/>
      <c r="M290" s="225"/>
      <c r="N290" s="211"/>
      <c r="O290" s="36"/>
      <c r="P290" s="36"/>
    </row>
    <row r="291" spans="1:16" ht="12.75">
      <c r="A291" s="36"/>
      <c r="B291" s="36"/>
      <c r="C291" s="211"/>
      <c r="D291" s="211"/>
      <c r="E291" s="115"/>
      <c r="F291" s="116"/>
      <c r="G291" s="36"/>
      <c r="H291" s="211"/>
      <c r="I291" s="211"/>
      <c r="J291" s="115"/>
      <c r="K291" s="116"/>
      <c r="L291" s="75"/>
      <c r="M291" s="225"/>
      <c r="N291" s="115"/>
      <c r="O291" s="36"/>
      <c r="P291" s="36"/>
    </row>
    <row r="292" spans="1:16" ht="12.75">
      <c r="A292" s="36"/>
      <c r="B292" s="36"/>
      <c r="C292" s="221"/>
      <c r="D292" s="36"/>
      <c r="E292" s="219"/>
      <c r="F292" s="75"/>
      <c r="G292" s="36"/>
      <c r="H292" s="221"/>
      <c r="I292" s="36"/>
      <c r="J292" s="223"/>
      <c r="K292" s="75"/>
      <c r="L292" s="75"/>
      <c r="M292" s="75"/>
      <c r="N292" s="36"/>
      <c r="O292" s="36"/>
      <c r="P292" s="36"/>
    </row>
    <row r="293" spans="1:16" ht="12.75">
      <c r="A293" s="36"/>
      <c r="B293" s="36"/>
      <c r="C293" s="221"/>
      <c r="D293" s="36"/>
      <c r="E293" s="219"/>
      <c r="F293" s="75"/>
      <c r="G293" s="36"/>
      <c r="H293" s="221"/>
      <c r="I293" s="36"/>
      <c r="J293" s="209"/>
      <c r="K293" s="75"/>
      <c r="L293" s="75"/>
      <c r="M293" s="75"/>
      <c r="N293" s="94"/>
      <c r="O293" s="36"/>
      <c r="P293" s="36"/>
    </row>
    <row r="294" spans="1:16" ht="12.75">
      <c r="A294" s="36"/>
      <c r="B294" s="36"/>
      <c r="C294" s="221"/>
      <c r="D294" s="36"/>
      <c r="E294" s="115"/>
      <c r="F294" s="75"/>
      <c r="G294" s="36"/>
      <c r="H294" s="221"/>
      <c r="I294" s="36"/>
      <c r="J294" s="115"/>
      <c r="K294" s="75"/>
      <c r="L294" s="75"/>
      <c r="M294" s="75"/>
      <c r="N294" s="94"/>
      <c r="O294" s="36"/>
      <c r="P294" s="36"/>
    </row>
    <row r="295" spans="1:16" ht="12.75">
      <c r="A295" s="36"/>
      <c r="B295" s="36"/>
      <c r="C295" s="36"/>
      <c r="D295" s="115"/>
      <c r="E295" s="115"/>
      <c r="F295" s="75"/>
      <c r="G295" s="36"/>
      <c r="H295" s="36"/>
      <c r="I295" s="115"/>
      <c r="J295" s="115"/>
      <c r="K295" s="75"/>
      <c r="L295" s="75"/>
      <c r="M295" s="75"/>
      <c r="N295" s="94"/>
      <c r="O295" s="36"/>
      <c r="P295" s="36"/>
    </row>
    <row r="296" spans="1:16" ht="12.75">
      <c r="A296" s="36"/>
      <c r="B296" s="36"/>
      <c r="C296" s="36"/>
      <c r="D296" s="224"/>
      <c r="E296" s="219"/>
      <c r="F296" s="75"/>
      <c r="G296" s="36"/>
      <c r="H296" s="36"/>
      <c r="I296" s="222"/>
      <c r="J296" s="223"/>
      <c r="K296" s="75"/>
      <c r="L296" s="75"/>
      <c r="M296" s="75"/>
      <c r="N296" s="94"/>
      <c r="O296" s="36"/>
      <c r="P296" s="36"/>
    </row>
    <row r="297" spans="1:16" ht="12.75">
      <c r="A297" s="36"/>
      <c r="B297" s="36"/>
      <c r="C297" s="221"/>
      <c r="D297" s="224"/>
      <c r="E297" s="219"/>
      <c r="F297" s="75"/>
      <c r="G297" s="36"/>
      <c r="H297" s="221"/>
      <c r="I297" s="224"/>
      <c r="J297" s="223"/>
      <c r="K297" s="75"/>
      <c r="L297" s="75"/>
      <c r="M297" s="75"/>
      <c r="N297" s="94"/>
      <c r="O297" s="36"/>
      <c r="P297" s="36"/>
    </row>
    <row r="298" spans="1:16" ht="12.75">
      <c r="A298" s="36"/>
      <c r="B298" s="36"/>
      <c r="C298" s="221"/>
      <c r="D298" s="36"/>
      <c r="E298" s="209"/>
      <c r="F298" s="75"/>
      <c r="G298" s="36"/>
      <c r="H298" s="221"/>
      <c r="I298" s="36"/>
      <c r="J298" s="209"/>
      <c r="K298" s="75"/>
      <c r="L298" s="75"/>
      <c r="M298" s="75"/>
      <c r="N298" s="94"/>
      <c r="O298" s="36"/>
      <c r="P298" s="36"/>
    </row>
    <row r="299" spans="1:16" ht="12.75">
      <c r="A299" s="36"/>
      <c r="B299" s="36"/>
      <c r="C299" s="221"/>
      <c r="D299" s="36"/>
      <c r="E299" s="223"/>
      <c r="F299" s="75"/>
      <c r="G299" s="36"/>
      <c r="H299" s="36"/>
      <c r="I299" s="36"/>
      <c r="J299" s="209"/>
      <c r="K299" s="75"/>
      <c r="L299" s="75"/>
      <c r="M299" s="75"/>
      <c r="N299" s="94"/>
      <c r="O299" s="36"/>
      <c r="P299" s="36"/>
    </row>
    <row r="300" spans="1:16" ht="12.75">
      <c r="A300" s="36"/>
      <c r="B300" s="36"/>
      <c r="C300" s="211"/>
      <c r="D300" s="36"/>
      <c r="E300" s="36"/>
      <c r="F300" s="75"/>
      <c r="G300" s="36"/>
      <c r="H300" s="211"/>
      <c r="I300" s="36"/>
      <c r="J300" s="36"/>
      <c r="K300" s="75"/>
      <c r="L300" s="75"/>
      <c r="M300" s="75"/>
      <c r="N300" s="94"/>
      <c r="O300" s="36"/>
      <c r="P300" s="36"/>
    </row>
    <row r="301" spans="1:16" ht="12.75">
      <c r="A301" s="36"/>
      <c r="B301" s="36"/>
      <c r="C301" s="221"/>
      <c r="D301" s="36"/>
      <c r="E301" s="223"/>
      <c r="F301" s="75"/>
      <c r="G301" s="36"/>
      <c r="H301" s="36"/>
      <c r="I301" s="36"/>
      <c r="J301" s="209"/>
      <c r="K301" s="75"/>
      <c r="L301" s="75"/>
      <c r="M301" s="75"/>
      <c r="N301" s="94"/>
      <c r="O301" s="36"/>
      <c r="P301" s="36"/>
    </row>
    <row r="302" spans="1:16" ht="12.75">
      <c r="A302" s="36"/>
      <c r="B302" s="36"/>
      <c r="C302" s="221"/>
      <c r="D302" s="36"/>
      <c r="E302" s="223"/>
      <c r="F302" s="75"/>
      <c r="G302" s="36"/>
      <c r="H302" s="36"/>
      <c r="I302" s="36"/>
      <c r="J302" s="209"/>
      <c r="K302" s="75"/>
      <c r="L302" s="75"/>
      <c r="M302" s="75"/>
      <c r="N302" s="94"/>
      <c r="O302" s="36"/>
      <c r="P302" s="36"/>
    </row>
    <row r="303" spans="1:16" ht="12.75">
      <c r="A303" s="36"/>
      <c r="B303" s="36"/>
      <c r="C303" s="36"/>
      <c r="D303" s="36"/>
      <c r="E303" s="36"/>
      <c r="F303" s="75"/>
      <c r="G303" s="36"/>
      <c r="H303" s="36"/>
      <c r="I303" s="36"/>
      <c r="J303" s="209"/>
      <c r="K303" s="75"/>
      <c r="L303" s="75"/>
      <c r="M303" s="75"/>
      <c r="N303" s="94"/>
      <c r="O303" s="36"/>
      <c r="P303" s="36"/>
    </row>
    <row r="304" spans="1:16" ht="15.75">
      <c r="A304" s="208"/>
      <c r="B304" s="208"/>
      <c r="C304" s="36"/>
      <c r="D304" s="36"/>
      <c r="E304" s="36"/>
      <c r="F304" s="75"/>
      <c r="G304" s="36"/>
      <c r="H304" s="36"/>
      <c r="I304" s="36"/>
      <c r="J304" s="209"/>
      <c r="K304" s="75"/>
      <c r="L304" s="75"/>
      <c r="M304" s="75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5"/>
      <c r="G305" s="36"/>
      <c r="H305" s="36"/>
      <c r="I305" s="36"/>
      <c r="J305" s="209"/>
      <c r="K305" s="75"/>
      <c r="L305" s="75"/>
      <c r="M305" s="75"/>
      <c r="N305" s="94"/>
      <c r="O305" s="36"/>
      <c r="P305" s="36"/>
    </row>
    <row r="306" spans="1:16" ht="15">
      <c r="A306" s="36"/>
      <c r="B306" s="36"/>
      <c r="C306" s="210"/>
      <c r="D306" s="36"/>
      <c r="E306" s="36"/>
      <c r="F306" s="36"/>
      <c r="G306" s="36"/>
      <c r="H306" s="210"/>
      <c r="I306" s="36"/>
      <c r="J306" s="36"/>
      <c r="K306" s="207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5"/>
      <c r="G307" s="36"/>
      <c r="H307" s="36"/>
      <c r="I307" s="36"/>
      <c r="J307" s="209"/>
      <c r="K307" s="75"/>
      <c r="L307" s="75"/>
      <c r="M307" s="75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23"/>
      <c r="G308" s="36"/>
      <c r="H308" s="36"/>
      <c r="I308" s="36"/>
      <c r="J308" s="209"/>
      <c r="K308" s="75"/>
      <c r="L308" s="75"/>
      <c r="M308" s="75"/>
      <c r="N308" s="36"/>
      <c r="O308" s="36"/>
      <c r="P308" s="36"/>
    </row>
    <row r="309" spans="1:16" ht="12.75">
      <c r="A309" s="211"/>
      <c r="B309" s="211"/>
      <c r="C309" s="36"/>
      <c r="D309" s="211"/>
      <c r="E309" s="211"/>
      <c r="F309" s="225"/>
      <c r="G309" s="211"/>
      <c r="H309" s="36"/>
      <c r="I309" s="211"/>
      <c r="J309" s="211"/>
      <c r="K309" s="225"/>
      <c r="L309" s="75"/>
      <c r="M309" s="75"/>
      <c r="N309" s="36"/>
      <c r="O309" s="36"/>
      <c r="P309" s="36"/>
    </row>
    <row r="310" spans="1:16" ht="12.75">
      <c r="A310" s="36"/>
      <c r="B310" s="36"/>
      <c r="C310" s="211"/>
      <c r="D310" s="115"/>
      <c r="E310" s="115"/>
      <c r="F310" s="116"/>
      <c r="G310" s="36"/>
      <c r="H310" s="211"/>
      <c r="I310" s="115"/>
      <c r="J310" s="115"/>
      <c r="K310" s="116"/>
      <c r="L310" s="75"/>
      <c r="M310" s="225"/>
      <c r="N310" s="211"/>
      <c r="O310" s="36"/>
      <c r="P310" s="36"/>
    </row>
    <row r="311" spans="1:16" ht="12.75">
      <c r="A311" s="36"/>
      <c r="B311" s="36"/>
      <c r="C311" s="211"/>
      <c r="D311" s="211"/>
      <c r="E311" s="115"/>
      <c r="F311" s="116"/>
      <c r="G311" s="36"/>
      <c r="H311" s="211"/>
      <c r="I311" s="211"/>
      <c r="J311" s="115"/>
      <c r="K311" s="116"/>
      <c r="L311" s="75"/>
      <c r="M311" s="225"/>
      <c r="N311" s="115"/>
      <c r="O311" s="36"/>
      <c r="P311" s="36"/>
    </row>
    <row r="312" spans="1:16" ht="12.75">
      <c r="A312" s="36"/>
      <c r="B312" s="36"/>
      <c r="C312" s="221"/>
      <c r="D312" s="36"/>
      <c r="E312" s="219"/>
      <c r="F312" s="75"/>
      <c r="G312" s="36"/>
      <c r="H312" s="221"/>
      <c r="I312" s="36"/>
      <c r="J312" s="223"/>
      <c r="K312" s="75"/>
      <c r="L312" s="75"/>
      <c r="M312" s="75"/>
      <c r="N312" s="36"/>
      <c r="O312" s="36"/>
      <c r="P312" s="36"/>
    </row>
    <row r="313" spans="1:16" ht="12.75">
      <c r="A313" s="36"/>
      <c r="B313" s="36"/>
      <c r="C313" s="221"/>
      <c r="D313" s="36"/>
      <c r="E313" s="219"/>
      <c r="F313" s="75"/>
      <c r="G313" s="36"/>
      <c r="H313" s="221"/>
      <c r="I313" s="36"/>
      <c r="J313" s="209"/>
      <c r="K313" s="75"/>
      <c r="L313" s="75"/>
      <c r="M313" s="75"/>
      <c r="N313" s="94"/>
      <c r="O313" s="36"/>
      <c r="P313" s="36"/>
    </row>
    <row r="314" spans="1:16" ht="12.75">
      <c r="A314" s="36"/>
      <c r="B314" s="36"/>
      <c r="C314" s="221"/>
      <c r="D314" s="36"/>
      <c r="E314" s="115"/>
      <c r="F314" s="75"/>
      <c r="G314" s="36"/>
      <c r="H314" s="221"/>
      <c r="I314" s="36"/>
      <c r="J314" s="115"/>
      <c r="K314" s="75"/>
      <c r="L314" s="75"/>
      <c r="M314" s="75"/>
      <c r="N314" s="94"/>
      <c r="O314" s="36"/>
      <c r="P314" s="36"/>
    </row>
    <row r="315" spans="1:16" ht="12.75">
      <c r="A315" s="36"/>
      <c r="B315" s="36"/>
      <c r="C315" s="36"/>
      <c r="D315" s="115"/>
      <c r="E315" s="115"/>
      <c r="F315" s="75"/>
      <c r="G315" s="36"/>
      <c r="H315" s="36"/>
      <c r="I315" s="115"/>
      <c r="J315" s="115"/>
      <c r="K315" s="75"/>
      <c r="L315" s="75"/>
      <c r="M315" s="75"/>
      <c r="N315" s="94"/>
      <c r="O315" s="36"/>
      <c r="P315" s="36"/>
    </row>
    <row r="316" spans="1:16" ht="12.75">
      <c r="A316" s="36"/>
      <c r="B316" s="36"/>
      <c r="C316" s="36"/>
      <c r="D316" s="224"/>
      <c r="E316" s="219"/>
      <c r="F316" s="75"/>
      <c r="G316" s="36"/>
      <c r="H316" s="36"/>
      <c r="I316" s="222"/>
      <c r="J316" s="223"/>
      <c r="K316" s="75"/>
      <c r="L316" s="75"/>
      <c r="M316" s="75"/>
      <c r="N316" s="94"/>
      <c r="O316" s="36"/>
      <c r="P316" s="36"/>
    </row>
    <row r="317" spans="1:16" ht="12.75">
      <c r="A317" s="36"/>
      <c r="B317" s="36"/>
      <c r="C317" s="221"/>
      <c r="D317" s="224"/>
      <c r="E317" s="219"/>
      <c r="F317" s="75"/>
      <c r="G317" s="36"/>
      <c r="H317" s="221"/>
      <c r="I317" s="224"/>
      <c r="J317" s="223"/>
      <c r="K317" s="75"/>
      <c r="L317" s="75"/>
      <c r="M317" s="75"/>
      <c r="N317" s="94"/>
      <c r="O317" s="36"/>
      <c r="P317" s="36"/>
    </row>
    <row r="318" spans="1:16" ht="12.75">
      <c r="A318" s="36"/>
      <c r="B318" s="36"/>
      <c r="C318" s="221"/>
      <c r="D318" s="36"/>
      <c r="E318" s="209"/>
      <c r="F318" s="75"/>
      <c r="G318" s="36"/>
      <c r="H318" s="221"/>
      <c r="I318" s="36"/>
      <c r="J318" s="209"/>
      <c r="K318" s="75"/>
      <c r="L318" s="75"/>
      <c r="M318" s="75"/>
      <c r="N318" s="94"/>
      <c r="O318" s="36"/>
      <c r="P318" s="36"/>
    </row>
    <row r="319" spans="1:16" ht="12.75">
      <c r="A319" s="36"/>
      <c r="B319" s="36"/>
      <c r="C319" s="221"/>
      <c r="D319" s="36"/>
      <c r="E319" s="223"/>
      <c r="F319" s="75"/>
      <c r="G319" s="36"/>
      <c r="H319" s="36"/>
      <c r="I319" s="36"/>
      <c r="J319" s="209"/>
      <c r="K319" s="75"/>
      <c r="L319" s="75"/>
      <c r="M319" s="75"/>
      <c r="N319" s="94"/>
      <c r="O319" s="36"/>
      <c r="P319" s="36"/>
    </row>
    <row r="320" spans="1:16" ht="12.75">
      <c r="A320" s="36"/>
      <c r="B320" s="36"/>
      <c r="C320" s="211"/>
      <c r="D320" s="36"/>
      <c r="E320" s="36"/>
      <c r="F320" s="75"/>
      <c r="G320" s="36"/>
      <c r="H320" s="211"/>
      <c r="I320" s="36"/>
      <c r="J320" s="36"/>
      <c r="K320" s="75"/>
      <c r="L320" s="75"/>
      <c r="M320" s="75"/>
      <c r="N320" s="94"/>
      <c r="O320" s="36"/>
      <c r="P320" s="36"/>
    </row>
    <row r="321" spans="1:16" ht="12.75">
      <c r="A321" s="36"/>
      <c r="B321" s="36"/>
      <c r="C321" s="221"/>
      <c r="D321" s="36"/>
      <c r="E321" s="223"/>
      <c r="F321" s="75"/>
      <c r="G321" s="36"/>
      <c r="H321" s="36"/>
      <c r="I321" s="36"/>
      <c r="J321" s="209"/>
      <c r="K321" s="75"/>
      <c r="L321" s="75"/>
      <c r="M321" s="75"/>
      <c r="N321" s="94"/>
      <c r="O321" s="36"/>
      <c r="P321" s="36"/>
    </row>
    <row r="322" spans="1:16" ht="12.75">
      <c r="A322" s="36"/>
      <c r="B322" s="36"/>
      <c r="C322" s="36"/>
      <c r="D322" s="36"/>
      <c r="E322" s="36"/>
      <c r="F322" s="75"/>
      <c r="G322" s="36"/>
      <c r="H322" s="36"/>
      <c r="I322" s="36"/>
      <c r="J322" s="209"/>
      <c r="K322" s="75"/>
      <c r="L322" s="75"/>
      <c r="M322" s="75"/>
      <c r="N322" s="36"/>
      <c r="O322" s="36"/>
      <c r="P322" s="36"/>
    </row>
    <row r="323" spans="1:16" ht="12.75">
      <c r="A323" s="36"/>
      <c r="B323" s="211"/>
      <c r="C323" s="36"/>
      <c r="D323" s="211"/>
      <c r="E323" s="211"/>
      <c r="F323" s="225"/>
      <c r="G323" s="211"/>
      <c r="H323" s="36"/>
      <c r="I323" s="211"/>
      <c r="J323" s="211"/>
      <c r="K323" s="225"/>
      <c r="L323" s="75"/>
      <c r="M323" s="75"/>
      <c r="N323" s="36"/>
      <c r="O323" s="36"/>
      <c r="P323" s="36"/>
    </row>
    <row r="324" spans="1:16" ht="12.75">
      <c r="A324" s="36"/>
      <c r="B324" s="36"/>
      <c r="C324" s="211"/>
      <c r="D324" s="115"/>
      <c r="E324" s="115"/>
      <c r="F324" s="116"/>
      <c r="G324" s="36"/>
      <c r="H324" s="211"/>
      <c r="I324" s="115"/>
      <c r="J324" s="115"/>
      <c r="K324" s="116"/>
      <c r="L324" s="75"/>
      <c r="M324" s="225"/>
      <c r="N324" s="211"/>
      <c r="O324" s="36"/>
      <c r="P324" s="36"/>
    </row>
    <row r="325" spans="1:16" ht="12.75">
      <c r="A325" s="36"/>
      <c r="B325" s="36"/>
      <c r="C325" s="211"/>
      <c r="D325" s="211"/>
      <c r="E325" s="115"/>
      <c r="F325" s="116"/>
      <c r="G325" s="36"/>
      <c r="H325" s="211"/>
      <c r="I325" s="211"/>
      <c r="J325" s="115"/>
      <c r="K325" s="116"/>
      <c r="L325" s="75"/>
      <c r="M325" s="225"/>
      <c r="N325" s="115"/>
      <c r="O325" s="36"/>
      <c r="P325" s="36"/>
    </row>
    <row r="326" spans="1:16" ht="12.75">
      <c r="A326" s="36"/>
      <c r="B326" s="36"/>
      <c r="C326" s="221"/>
      <c r="D326" s="36"/>
      <c r="E326" s="219"/>
      <c r="F326" s="75"/>
      <c r="G326" s="36"/>
      <c r="H326" s="221"/>
      <c r="I326" s="36"/>
      <c r="J326" s="223"/>
      <c r="K326" s="75"/>
      <c r="L326" s="75"/>
      <c r="M326" s="75"/>
      <c r="N326" s="36"/>
      <c r="O326" s="36"/>
      <c r="P326" s="36"/>
    </row>
    <row r="327" spans="1:16" ht="12.75">
      <c r="A327" s="36"/>
      <c r="B327" s="36"/>
      <c r="C327" s="221"/>
      <c r="D327" s="36"/>
      <c r="E327" s="219"/>
      <c r="F327" s="75"/>
      <c r="G327" s="36"/>
      <c r="H327" s="221"/>
      <c r="I327" s="36"/>
      <c r="J327" s="209"/>
      <c r="K327" s="75"/>
      <c r="L327" s="75"/>
      <c r="M327" s="75"/>
      <c r="N327" s="94"/>
      <c r="O327" s="36"/>
      <c r="P327" s="36"/>
    </row>
    <row r="328" spans="1:16" ht="12.75">
      <c r="A328" s="36"/>
      <c r="B328" s="36"/>
      <c r="C328" s="221"/>
      <c r="D328" s="36"/>
      <c r="E328" s="115"/>
      <c r="F328" s="75"/>
      <c r="G328" s="36"/>
      <c r="H328" s="221"/>
      <c r="I328" s="36"/>
      <c r="J328" s="115"/>
      <c r="K328" s="75"/>
      <c r="L328" s="75"/>
      <c r="M328" s="75"/>
      <c r="N328" s="94"/>
      <c r="O328" s="36"/>
      <c r="P328" s="36"/>
    </row>
    <row r="329" spans="1:16" ht="12.75">
      <c r="A329" s="36"/>
      <c r="B329" s="36"/>
      <c r="C329" s="36"/>
      <c r="D329" s="115"/>
      <c r="E329" s="115"/>
      <c r="F329" s="75"/>
      <c r="G329" s="36"/>
      <c r="H329" s="36"/>
      <c r="I329" s="115"/>
      <c r="J329" s="115"/>
      <c r="K329" s="75"/>
      <c r="L329" s="75"/>
      <c r="M329" s="75"/>
      <c r="N329" s="94"/>
      <c r="O329" s="36"/>
      <c r="P329" s="36"/>
    </row>
    <row r="330" spans="1:16" ht="12.75">
      <c r="A330" s="36"/>
      <c r="B330" s="36"/>
      <c r="C330" s="36"/>
      <c r="D330" s="224"/>
      <c r="E330" s="219"/>
      <c r="F330" s="75"/>
      <c r="G330" s="36"/>
      <c r="H330" s="36"/>
      <c r="I330" s="222"/>
      <c r="J330" s="223"/>
      <c r="K330" s="75"/>
      <c r="L330" s="75"/>
      <c r="M330" s="75"/>
      <c r="N330" s="94"/>
      <c r="O330" s="36"/>
      <c r="P330" s="36"/>
    </row>
    <row r="331" spans="1:16" ht="12.75">
      <c r="A331" s="36"/>
      <c r="B331" s="36"/>
      <c r="C331" s="221"/>
      <c r="D331" s="224"/>
      <c r="E331" s="219"/>
      <c r="F331" s="75"/>
      <c r="G331" s="36"/>
      <c r="H331" s="221"/>
      <c r="I331" s="224"/>
      <c r="J331" s="223"/>
      <c r="K331" s="75"/>
      <c r="L331" s="75"/>
      <c r="M331" s="75"/>
      <c r="N331" s="94"/>
      <c r="O331" s="36"/>
      <c r="P331" s="36"/>
    </row>
    <row r="332" spans="1:16" ht="12.75">
      <c r="A332" s="36"/>
      <c r="B332" s="36"/>
      <c r="C332" s="221"/>
      <c r="D332" s="36"/>
      <c r="E332" s="209"/>
      <c r="F332" s="75"/>
      <c r="G332" s="36"/>
      <c r="H332" s="221"/>
      <c r="I332" s="36"/>
      <c r="J332" s="209"/>
      <c r="K332" s="75"/>
      <c r="L332" s="75"/>
      <c r="M332" s="75"/>
      <c r="N332" s="94"/>
      <c r="O332" s="36"/>
      <c r="P332" s="36"/>
    </row>
    <row r="333" spans="1:16" ht="12.75">
      <c r="A333" s="36"/>
      <c r="B333" s="36"/>
      <c r="C333" s="221"/>
      <c r="D333" s="36"/>
      <c r="E333" s="223"/>
      <c r="F333" s="75"/>
      <c r="G333" s="36"/>
      <c r="H333" s="36"/>
      <c r="I333" s="36"/>
      <c r="J333" s="209"/>
      <c r="K333" s="75"/>
      <c r="L333" s="75"/>
      <c r="M333" s="75"/>
      <c r="N333" s="94"/>
      <c r="O333" s="36"/>
      <c r="P333" s="36"/>
    </row>
    <row r="334" spans="1:16" ht="12.75">
      <c r="A334" s="36"/>
      <c r="B334" s="36"/>
      <c r="C334" s="211"/>
      <c r="D334" s="36"/>
      <c r="E334" s="36"/>
      <c r="F334" s="75"/>
      <c r="G334" s="36"/>
      <c r="H334" s="211"/>
      <c r="I334" s="36"/>
      <c r="J334" s="36"/>
      <c r="K334" s="75"/>
      <c r="L334" s="75"/>
      <c r="M334" s="75"/>
      <c r="N334" s="94"/>
      <c r="O334" s="36"/>
      <c r="P334" s="36"/>
    </row>
    <row r="335" spans="1:16" ht="12.75">
      <c r="A335" s="36"/>
      <c r="B335" s="36"/>
      <c r="C335" s="221"/>
      <c r="D335" s="36"/>
      <c r="E335" s="223"/>
      <c r="F335" s="75"/>
      <c r="G335" s="36"/>
      <c r="H335" s="36"/>
      <c r="I335" s="36"/>
      <c r="J335" s="209"/>
      <c r="K335" s="75"/>
      <c r="L335" s="75"/>
      <c r="M335" s="75"/>
      <c r="N335" s="94"/>
      <c r="O335" s="36"/>
      <c r="P335" s="36"/>
    </row>
    <row r="336" spans="1:16" ht="12.75">
      <c r="A336" s="36"/>
      <c r="B336" s="36"/>
      <c r="C336" s="221"/>
      <c r="D336" s="36"/>
      <c r="E336" s="223"/>
      <c r="F336" s="75"/>
      <c r="G336" s="36"/>
      <c r="H336" s="36"/>
      <c r="I336" s="36"/>
      <c r="J336" s="209"/>
      <c r="K336" s="75"/>
      <c r="L336" s="75"/>
      <c r="M336" s="75"/>
      <c r="N336" s="94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5"/>
      <c r="G339" s="36"/>
      <c r="H339" s="36"/>
      <c r="I339" s="36"/>
      <c r="J339" s="209"/>
      <c r="K339" s="75"/>
      <c r="L339" s="75"/>
      <c r="M339" s="75"/>
      <c r="N339" s="94"/>
      <c r="O339" s="36"/>
      <c r="P339" s="36"/>
    </row>
    <row r="340" spans="1:16" ht="15">
      <c r="A340" s="36"/>
      <c r="B340" s="36"/>
      <c r="C340" s="210"/>
      <c r="D340" s="36"/>
      <c r="E340" s="36"/>
      <c r="F340" s="36"/>
      <c r="G340" s="36"/>
      <c r="H340" s="210"/>
      <c r="I340" s="36"/>
      <c r="J340" s="36"/>
      <c r="K340" s="207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5"/>
      <c r="G341" s="36"/>
      <c r="H341" s="36"/>
      <c r="I341" s="36"/>
      <c r="J341" s="209"/>
      <c r="K341" s="75"/>
      <c r="L341" s="75"/>
      <c r="M341" s="75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23"/>
      <c r="G342" s="36"/>
      <c r="H342" s="36"/>
      <c r="I342" s="36"/>
      <c r="J342" s="209"/>
      <c r="K342" s="75"/>
      <c r="L342" s="75"/>
      <c r="M342" s="75"/>
      <c r="N342" s="36"/>
      <c r="O342" s="36"/>
      <c r="P342" s="36"/>
    </row>
    <row r="343" spans="1:16" ht="12.75">
      <c r="A343" s="211"/>
      <c r="B343" s="211"/>
      <c r="C343" s="36"/>
      <c r="D343" s="211"/>
      <c r="E343" s="211"/>
      <c r="F343" s="225"/>
      <c r="G343" s="211"/>
      <c r="H343" s="36"/>
      <c r="I343" s="211"/>
      <c r="J343" s="211"/>
      <c r="K343" s="225"/>
      <c r="L343" s="75"/>
      <c r="M343" s="75"/>
      <c r="N343" s="36"/>
      <c r="O343" s="36"/>
      <c r="P343" s="36"/>
    </row>
    <row r="344" spans="1:16" ht="12.75">
      <c r="A344" s="36"/>
      <c r="B344" s="36"/>
      <c r="C344" s="211"/>
      <c r="D344" s="115"/>
      <c r="E344" s="115"/>
      <c r="F344" s="116"/>
      <c r="G344" s="36"/>
      <c r="H344" s="211"/>
      <c r="I344" s="115"/>
      <c r="J344" s="115"/>
      <c r="K344" s="116"/>
      <c r="L344" s="75"/>
      <c r="M344" s="225"/>
      <c r="N344" s="211"/>
      <c r="O344" s="36"/>
      <c r="P344" s="36"/>
    </row>
    <row r="345" spans="1:16" ht="12.75">
      <c r="A345" s="36"/>
      <c r="B345" s="36"/>
      <c r="C345" s="211"/>
      <c r="D345" s="211"/>
      <c r="E345" s="115"/>
      <c r="F345" s="116"/>
      <c r="G345" s="36"/>
      <c r="H345" s="211"/>
      <c r="I345" s="211"/>
      <c r="J345" s="115"/>
      <c r="K345" s="116"/>
      <c r="L345" s="75"/>
      <c r="M345" s="225"/>
      <c r="N345" s="115"/>
      <c r="O345" s="36"/>
      <c r="P345" s="36"/>
    </row>
    <row r="346" spans="1:16" ht="12.75">
      <c r="A346" s="36"/>
      <c r="B346" s="36"/>
      <c r="C346" s="221"/>
      <c r="D346" s="36"/>
      <c r="E346" s="219"/>
      <c r="F346" s="75"/>
      <c r="G346" s="36"/>
      <c r="H346" s="221"/>
      <c r="I346" s="36"/>
      <c r="J346" s="223"/>
      <c r="K346" s="75"/>
      <c r="L346" s="75"/>
      <c r="M346" s="75"/>
      <c r="N346" s="36"/>
      <c r="O346" s="36"/>
      <c r="P346" s="36"/>
    </row>
    <row r="347" spans="1:16" ht="12.75">
      <c r="A347" s="36"/>
      <c r="B347" s="36"/>
      <c r="C347" s="221"/>
      <c r="D347" s="36"/>
      <c r="E347" s="219"/>
      <c r="F347" s="75"/>
      <c r="G347" s="36"/>
      <c r="H347" s="221"/>
      <c r="I347" s="36"/>
      <c r="J347" s="209"/>
      <c r="K347" s="75"/>
      <c r="L347" s="75"/>
      <c r="M347" s="75"/>
      <c r="N347" s="94"/>
      <c r="O347" s="36"/>
      <c r="P347" s="36"/>
    </row>
    <row r="348" spans="1:16" ht="12.75">
      <c r="A348" s="36"/>
      <c r="B348" s="36"/>
      <c r="C348" s="221"/>
      <c r="D348" s="36"/>
      <c r="E348" s="115"/>
      <c r="F348" s="75"/>
      <c r="G348" s="36"/>
      <c r="H348" s="221"/>
      <c r="I348" s="36"/>
      <c r="J348" s="115"/>
      <c r="K348" s="75"/>
      <c r="L348" s="75"/>
      <c r="M348" s="75"/>
      <c r="N348" s="94"/>
      <c r="O348" s="36"/>
      <c r="P348" s="36"/>
    </row>
    <row r="349" spans="1:16" ht="12.75">
      <c r="A349" s="36"/>
      <c r="B349" s="36"/>
      <c r="C349" s="36"/>
      <c r="D349" s="115"/>
      <c r="E349" s="115"/>
      <c r="F349" s="75"/>
      <c r="G349" s="36"/>
      <c r="H349" s="36"/>
      <c r="I349" s="115"/>
      <c r="J349" s="115"/>
      <c r="K349" s="75"/>
      <c r="L349" s="75"/>
      <c r="M349" s="75"/>
      <c r="N349" s="94"/>
      <c r="O349" s="36"/>
      <c r="P349" s="36"/>
    </row>
    <row r="350" spans="1:16" ht="12.75">
      <c r="A350" s="36"/>
      <c r="B350" s="36"/>
      <c r="C350" s="36"/>
      <c r="D350" s="224"/>
      <c r="E350" s="219"/>
      <c r="F350" s="75"/>
      <c r="G350" s="36"/>
      <c r="H350" s="36"/>
      <c r="I350" s="222"/>
      <c r="J350" s="223"/>
      <c r="K350" s="75"/>
      <c r="L350" s="75"/>
      <c r="M350" s="75"/>
      <c r="N350" s="94"/>
      <c r="O350" s="36"/>
      <c r="P350" s="36"/>
    </row>
    <row r="351" spans="1:16" ht="12.75">
      <c r="A351" s="36"/>
      <c r="B351" s="36"/>
      <c r="C351" s="221"/>
      <c r="D351" s="224"/>
      <c r="E351" s="219"/>
      <c r="F351" s="75"/>
      <c r="G351" s="36"/>
      <c r="H351" s="221"/>
      <c r="I351" s="224"/>
      <c r="J351" s="223"/>
      <c r="K351" s="75"/>
      <c r="L351" s="75"/>
      <c r="M351" s="75"/>
      <c r="N351" s="94"/>
      <c r="O351" s="36"/>
      <c r="P351" s="36"/>
    </row>
    <row r="352" spans="1:16" ht="12.75">
      <c r="A352" s="36"/>
      <c r="B352" s="36"/>
      <c r="C352" s="221"/>
      <c r="D352" s="36"/>
      <c r="E352" s="209"/>
      <c r="F352" s="75"/>
      <c r="G352" s="36"/>
      <c r="H352" s="221"/>
      <c r="I352" s="36"/>
      <c r="J352" s="209"/>
      <c r="K352" s="75"/>
      <c r="L352" s="75"/>
      <c r="M352" s="75"/>
      <c r="N352" s="94"/>
      <c r="O352" s="36"/>
      <c r="P352" s="36"/>
    </row>
    <row r="353" spans="1:16" ht="12.75">
      <c r="A353" s="36"/>
      <c r="B353" s="36"/>
      <c r="C353" s="221"/>
      <c r="D353" s="36"/>
      <c r="E353" s="223"/>
      <c r="F353" s="75"/>
      <c r="G353" s="36"/>
      <c r="H353" s="36"/>
      <c r="I353" s="36"/>
      <c r="J353" s="209"/>
      <c r="K353" s="75"/>
      <c r="L353" s="75"/>
      <c r="M353" s="75"/>
      <c r="N353" s="94"/>
      <c r="O353" s="36"/>
      <c r="P353" s="36"/>
    </row>
    <row r="354" spans="1:16" ht="12.75">
      <c r="A354" s="36"/>
      <c r="B354" s="36"/>
      <c r="C354" s="211"/>
      <c r="D354" s="36"/>
      <c r="E354" s="36"/>
      <c r="F354" s="75"/>
      <c r="G354" s="36"/>
      <c r="H354" s="211"/>
      <c r="I354" s="36"/>
      <c r="J354" s="36"/>
      <c r="K354" s="75"/>
      <c r="L354" s="75"/>
      <c r="M354" s="75"/>
      <c r="N354" s="94"/>
      <c r="O354" s="36"/>
      <c r="P354" s="36"/>
    </row>
    <row r="355" spans="1:16" ht="12.75">
      <c r="A355" s="36"/>
      <c r="B355" s="36"/>
      <c r="C355" s="221"/>
      <c r="D355" s="36"/>
      <c r="E355" s="223"/>
      <c r="F355" s="75"/>
      <c r="G355" s="36"/>
      <c r="H355" s="36"/>
      <c r="I355" s="36"/>
      <c r="J355" s="209"/>
      <c r="K355" s="75"/>
      <c r="L355" s="75"/>
      <c r="M355" s="75"/>
      <c r="N355" s="94"/>
      <c r="O355" s="36"/>
      <c r="P355" s="36"/>
    </row>
    <row r="356" spans="1:16" ht="12.75">
      <c r="A356" s="36"/>
      <c r="B356" s="36"/>
      <c r="C356" s="36"/>
      <c r="D356" s="36"/>
      <c r="E356" s="36"/>
      <c r="F356" s="75"/>
      <c r="G356" s="36"/>
      <c r="H356" s="36"/>
      <c r="I356" s="36"/>
      <c r="J356" s="209"/>
      <c r="K356" s="75"/>
      <c r="L356" s="75"/>
      <c r="M356" s="75"/>
      <c r="N356" s="36"/>
      <c r="O356" s="36"/>
      <c r="P356" s="36"/>
    </row>
    <row r="357" spans="1:16" ht="12.75">
      <c r="A357" s="36"/>
      <c r="B357" s="211"/>
      <c r="C357" s="36"/>
      <c r="D357" s="211"/>
      <c r="E357" s="211"/>
      <c r="F357" s="225"/>
      <c r="G357" s="211"/>
      <c r="H357" s="36"/>
      <c r="I357" s="211"/>
      <c r="J357" s="211"/>
      <c r="K357" s="225"/>
      <c r="L357" s="75"/>
      <c r="M357" s="75"/>
      <c r="N357" s="36"/>
      <c r="O357" s="36"/>
      <c r="P357" s="36"/>
    </row>
    <row r="358" spans="1:16" ht="12.75">
      <c r="A358" s="36"/>
      <c r="B358" s="36"/>
      <c r="C358" s="211"/>
      <c r="D358" s="115"/>
      <c r="E358" s="115"/>
      <c r="F358" s="116"/>
      <c r="G358" s="36"/>
      <c r="H358" s="211"/>
      <c r="I358" s="115"/>
      <c r="J358" s="115"/>
      <c r="K358" s="116"/>
      <c r="L358" s="75"/>
      <c r="M358" s="225"/>
      <c r="N358" s="211"/>
      <c r="O358" s="36"/>
      <c r="P358" s="36"/>
    </row>
    <row r="359" spans="1:16" ht="12.75">
      <c r="A359" s="36"/>
      <c r="B359" s="36"/>
      <c r="C359" s="211"/>
      <c r="D359" s="211"/>
      <c r="E359" s="115"/>
      <c r="F359" s="116"/>
      <c r="G359" s="36"/>
      <c r="H359" s="211"/>
      <c r="I359" s="211"/>
      <c r="J359" s="115"/>
      <c r="K359" s="116"/>
      <c r="L359" s="75"/>
      <c r="M359" s="225"/>
      <c r="N359" s="115"/>
      <c r="O359" s="36"/>
      <c r="P359" s="36"/>
    </row>
    <row r="360" spans="1:16" ht="12.75">
      <c r="A360" s="36"/>
      <c r="B360" s="36"/>
      <c r="C360" s="221"/>
      <c r="D360" s="36"/>
      <c r="E360" s="219"/>
      <c r="F360" s="75"/>
      <c r="G360" s="36"/>
      <c r="H360" s="221"/>
      <c r="I360" s="36"/>
      <c r="J360" s="223"/>
      <c r="K360" s="75"/>
      <c r="L360" s="75"/>
      <c r="M360" s="75"/>
      <c r="N360" s="36"/>
      <c r="O360" s="36"/>
      <c r="P360" s="36"/>
    </row>
    <row r="361" spans="1:16" ht="12.75">
      <c r="A361" s="36"/>
      <c r="B361" s="36"/>
      <c r="C361" s="221"/>
      <c r="D361" s="36"/>
      <c r="E361" s="219"/>
      <c r="F361" s="75"/>
      <c r="G361" s="36"/>
      <c r="H361" s="221"/>
      <c r="I361" s="36"/>
      <c r="J361" s="209"/>
      <c r="K361" s="75"/>
      <c r="L361" s="75"/>
      <c r="M361" s="75"/>
      <c r="N361" s="94"/>
      <c r="O361" s="36"/>
      <c r="P361" s="36"/>
    </row>
    <row r="362" spans="1:16" ht="12.75">
      <c r="A362" s="36"/>
      <c r="B362" s="36"/>
      <c r="C362" s="221"/>
      <c r="D362" s="36"/>
      <c r="E362" s="115"/>
      <c r="F362" s="75"/>
      <c r="G362" s="36"/>
      <c r="H362" s="221"/>
      <c r="I362" s="36"/>
      <c r="J362" s="115"/>
      <c r="K362" s="75"/>
      <c r="L362" s="75"/>
      <c r="M362" s="75"/>
      <c r="N362" s="94"/>
      <c r="O362" s="36"/>
      <c r="P362" s="36"/>
    </row>
    <row r="363" spans="1:16" ht="12.75">
      <c r="A363" s="36"/>
      <c r="B363" s="36"/>
      <c r="C363" s="36"/>
      <c r="D363" s="115"/>
      <c r="E363" s="115"/>
      <c r="F363" s="75"/>
      <c r="G363" s="36"/>
      <c r="H363" s="36"/>
      <c r="I363" s="115"/>
      <c r="J363" s="115"/>
      <c r="K363" s="75"/>
      <c r="L363" s="75"/>
      <c r="M363" s="75"/>
      <c r="N363" s="94"/>
      <c r="O363" s="36"/>
      <c r="P363" s="36"/>
    </row>
    <row r="364" spans="1:16" ht="12.75">
      <c r="A364" s="36"/>
      <c r="B364" s="36"/>
      <c r="C364" s="36"/>
      <c r="D364" s="224"/>
      <c r="E364" s="219"/>
      <c r="F364" s="75"/>
      <c r="G364" s="36"/>
      <c r="H364" s="36"/>
      <c r="I364" s="222"/>
      <c r="J364" s="223"/>
      <c r="K364" s="75"/>
      <c r="L364" s="75"/>
      <c r="M364" s="75"/>
      <c r="N364" s="94"/>
      <c r="O364" s="36"/>
      <c r="P364" s="36"/>
    </row>
    <row r="365" spans="1:16" ht="12.75">
      <c r="A365" s="36"/>
      <c r="B365" s="36"/>
      <c r="C365" s="221"/>
      <c r="D365" s="224"/>
      <c r="E365" s="219"/>
      <c r="F365" s="75"/>
      <c r="G365" s="36"/>
      <c r="H365" s="221"/>
      <c r="I365" s="224"/>
      <c r="J365" s="223"/>
      <c r="K365" s="75"/>
      <c r="L365" s="75"/>
      <c r="M365" s="75"/>
      <c r="N365" s="94"/>
      <c r="O365" s="36"/>
      <c r="P365" s="36"/>
    </row>
    <row r="366" spans="1:16" ht="12.75">
      <c r="A366" s="36"/>
      <c r="B366" s="36"/>
      <c r="C366" s="221"/>
      <c r="D366" s="36"/>
      <c r="E366" s="209"/>
      <c r="F366" s="75"/>
      <c r="G366" s="36"/>
      <c r="H366" s="221"/>
      <c r="I366" s="36"/>
      <c r="J366" s="209"/>
      <c r="K366" s="75"/>
      <c r="L366" s="75"/>
      <c r="M366" s="75"/>
      <c r="N366" s="94"/>
      <c r="O366" s="36"/>
      <c r="P366" s="36"/>
    </row>
    <row r="367" spans="1:16" ht="12.75">
      <c r="A367" s="36"/>
      <c r="B367" s="36"/>
      <c r="C367" s="221"/>
      <c r="D367" s="36"/>
      <c r="E367" s="223"/>
      <c r="F367" s="75"/>
      <c r="G367" s="36"/>
      <c r="H367" s="36"/>
      <c r="I367" s="36"/>
      <c r="J367" s="209"/>
      <c r="K367" s="75"/>
      <c r="L367" s="75"/>
      <c r="M367" s="75"/>
      <c r="N367" s="94"/>
      <c r="O367" s="36"/>
      <c r="P367" s="36"/>
    </row>
    <row r="368" spans="1:16" ht="12.75">
      <c r="A368" s="36"/>
      <c r="B368" s="36"/>
      <c r="C368" s="211"/>
      <c r="D368" s="36"/>
      <c r="E368" s="36"/>
      <c r="F368" s="75"/>
      <c r="G368" s="36"/>
      <c r="H368" s="211"/>
      <c r="I368" s="36"/>
      <c r="J368" s="36"/>
      <c r="K368" s="75"/>
      <c r="L368" s="75"/>
      <c r="M368" s="75"/>
      <c r="N368" s="94"/>
      <c r="O368" s="36"/>
      <c r="P368" s="36"/>
    </row>
    <row r="369" spans="1:16" ht="12.75">
      <c r="A369" s="36"/>
      <c r="B369" s="36"/>
      <c r="C369" s="221"/>
      <c r="D369" s="36"/>
      <c r="E369" s="223"/>
      <c r="F369" s="75"/>
      <c r="G369" s="36"/>
      <c r="H369" s="36"/>
      <c r="I369" s="36"/>
      <c r="J369" s="209"/>
      <c r="K369" s="75"/>
      <c r="L369" s="75"/>
      <c r="M369" s="75"/>
      <c r="N369" s="94"/>
      <c r="O369" s="36"/>
      <c r="P369" s="36"/>
    </row>
    <row r="370" spans="1:16" ht="12.75">
      <c r="A370" s="36"/>
      <c r="B370" s="36"/>
      <c r="C370" s="221"/>
      <c r="D370" s="36"/>
      <c r="E370" s="223"/>
      <c r="F370" s="75"/>
      <c r="G370" s="36"/>
      <c r="H370" s="36"/>
      <c r="I370" s="36"/>
      <c r="J370" s="209"/>
      <c r="K370" s="75"/>
      <c r="L370" s="75"/>
      <c r="M370" s="75"/>
      <c r="N370" s="94"/>
      <c r="O370" s="36"/>
      <c r="P370" s="3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portrait" scale="55" r:id="rId1"/>
  <headerFooter alignWithMargins="0">
    <oddFooter>&amp;L&amp;8Model A - &amp;A&amp;R&amp;P of  &amp;N</oddFooter>
  </headerFooter>
  <rowBreaks count="2" manualBreakCount="2">
    <brk id="64" max="255" man="1"/>
    <brk id="9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" sqref="G1:G2"/>
    </sheetView>
  </sheetViews>
  <sheetFormatPr defaultColWidth="9.140625" defaultRowHeight="12.75"/>
  <cols>
    <col min="2" max="2" width="21.421875" style="0" customWidth="1"/>
    <col min="3" max="3" width="15.57421875" style="0" bestFit="1" customWidth="1"/>
    <col min="4" max="4" width="16.8515625" style="0" bestFit="1" customWidth="1"/>
    <col min="5" max="5" width="12.8515625" style="0" bestFit="1" customWidth="1"/>
    <col min="7" max="7" width="15.00390625" style="0" bestFit="1" customWidth="1"/>
    <col min="8" max="8" width="14.8515625" style="0" customWidth="1"/>
    <col min="9" max="9" width="22.28125" style="0" bestFit="1" customWidth="1"/>
  </cols>
  <sheetData>
    <row r="1" spans="1:4" ht="15.75">
      <c r="A1" s="27"/>
      <c r="B1" s="31"/>
      <c r="C1" s="31"/>
      <c r="D1" s="135" t="s">
        <v>391</v>
      </c>
    </row>
    <row r="2" spans="1:4" ht="15.75">
      <c r="A2" s="31"/>
      <c r="B2" s="31"/>
      <c r="C2" s="31"/>
      <c r="D2" s="135" t="s">
        <v>392</v>
      </c>
    </row>
    <row r="3" spans="1:5" ht="15.75">
      <c r="A3" s="110"/>
      <c r="D3" s="200" t="s">
        <v>403</v>
      </c>
      <c r="E3" s="110"/>
    </row>
    <row r="4" ht="12.75">
      <c r="G4" s="106" t="s">
        <v>390</v>
      </c>
    </row>
    <row r="5" spans="3:7" ht="12.75">
      <c r="C5" s="368" t="s">
        <v>349</v>
      </c>
      <c r="D5" s="368" t="s">
        <v>350</v>
      </c>
      <c r="E5" s="368" t="s">
        <v>351</v>
      </c>
      <c r="G5" s="369" t="s">
        <v>388</v>
      </c>
    </row>
    <row r="6" spans="2:7" ht="12.75">
      <c r="B6" t="s">
        <v>332</v>
      </c>
      <c r="C6" s="281">
        <f>'10b. 2004 Rate Schedule'!AK86</f>
        <v>35608201.41198996</v>
      </c>
      <c r="D6" s="281">
        <f>'10b. 2004 Rate Schedule'!AK87</f>
        <v>56697046.75191443</v>
      </c>
      <c r="E6" s="281">
        <f>SUM(C6:D6)</f>
        <v>92305248.16390438</v>
      </c>
      <c r="G6" s="281">
        <f>E6/12*11</f>
        <v>84613144.15024568</v>
      </c>
    </row>
    <row r="7" spans="2:7" ht="12.75">
      <c r="B7" t="s">
        <v>380</v>
      </c>
      <c r="C7" s="281">
        <f>'10b. 2004 Rate Schedule'!AL86</f>
        <v>-1783368.4832639692</v>
      </c>
      <c r="D7" s="281">
        <f>'10b. 2004 Rate Schedule'!AL87</f>
        <v>-2745083.6355383424</v>
      </c>
      <c r="E7" s="281">
        <f>SUM(C7:D7)</f>
        <v>-4528452.118802312</v>
      </c>
      <c r="G7" s="281">
        <f aca="true" t="shared" si="0" ref="G7:G16">E7/12*11</f>
        <v>-4151081.1089021196</v>
      </c>
    </row>
    <row r="8" spans="2:7" ht="12.75">
      <c r="B8" t="s">
        <v>381</v>
      </c>
      <c r="C8" s="375">
        <f>'10b. 2004 Rate Schedule'!AM86</f>
        <v>-4750585.752395077</v>
      </c>
      <c r="D8" s="281">
        <f>'10b. 2004 Rate Schedule'!AM87</f>
        <v>-7312428.884160713</v>
      </c>
      <c r="E8" s="281">
        <f>SUM(C8:D8)</f>
        <v>-12063014.63655579</v>
      </c>
      <c r="G8" s="281">
        <f t="shared" si="0"/>
        <v>-11057763.416842807</v>
      </c>
    </row>
    <row r="9" spans="2:7" ht="23.25" customHeight="1">
      <c r="B9" t="s">
        <v>382</v>
      </c>
      <c r="C9" s="322">
        <f>SUM(C6:C8)</f>
        <v>29074247.17633091</v>
      </c>
      <c r="D9" s="322">
        <f>SUM(D6:D8)</f>
        <v>46639534.232215375</v>
      </c>
      <c r="E9" s="322">
        <f>SUM(E6:E8)</f>
        <v>75713781.40854628</v>
      </c>
      <c r="G9" s="322">
        <f t="shared" si="0"/>
        <v>69404299.62450077</v>
      </c>
    </row>
    <row r="10" spans="2:7" ht="12.75">
      <c r="B10" t="s">
        <v>383</v>
      </c>
      <c r="C10" s="281">
        <f>C11-C9</f>
        <v>0</v>
      </c>
      <c r="D10" s="281">
        <f>D11-D9</f>
        <v>0</v>
      </c>
      <c r="E10" s="281">
        <f>E11-E9</f>
        <v>0</v>
      </c>
      <c r="G10" s="281">
        <f t="shared" si="0"/>
        <v>0</v>
      </c>
    </row>
    <row r="11" spans="2:7" ht="23.25" customHeight="1">
      <c r="B11" t="s">
        <v>382</v>
      </c>
      <c r="C11" s="322">
        <f>'10b. 2004 Rate Schedule'!AP86</f>
        <v>29074247.176330917</v>
      </c>
      <c r="D11" s="322">
        <f>'10b. 2004 Rate Schedule'!AP87</f>
        <v>46639534.23221535</v>
      </c>
      <c r="E11" s="322">
        <f>SUM(C11:D11)</f>
        <v>75713781.40854627</v>
      </c>
      <c r="G11" s="322">
        <f t="shared" si="0"/>
        <v>69404299.62450074</v>
      </c>
    </row>
    <row r="12" spans="2:7" ht="12.75">
      <c r="B12" t="s">
        <v>384</v>
      </c>
      <c r="C12" s="281">
        <v>0</v>
      </c>
      <c r="D12" s="281">
        <f>'10b. 2004 Rate Schedule'!AQ87</f>
        <v>5151634.909090909</v>
      </c>
      <c r="E12" s="281">
        <v>5151634.909090909</v>
      </c>
      <c r="G12" s="342">
        <f t="shared" si="0"/>
        <v>4722332</v>
      </c>
    </row>
    <row r="13" spans="2:9" ht="12.75">
      <c r="B13" t="s">
        <v>385</v>
      </c>
      <c r="C13" s="281">
        <v>0</v>
      </c>
      <c r="D13" s="281">
        <f>'10b. 2004 Rate Schedule'!AR87</f>
        <v>2311117.64</v>
      </c>
      <c r="E13" s="281">
        <v>2311117.64</v>
      </c>
      <c r="G13" s="342">
        <f t="shared" si="0"/>
        <v>2118524.5033333334</v>
      </c>
      <c r="H13" s="340">
        <f>SUM(G12:G13)</f>
        <v>6840856.503333334</v>
      </c>
      <c r="I13" s="367" t="s">
        <v>389</v>
      </c>
    </row>
    <row r="14" spans="2:7" ht="12.75">
      <c r="B14" t="s">
        <v>331</v>
      </c>
      <c r="C14" s="281">
        <v>0</v>
      </c>
      <c r="D14" s="281">
        <f>'10b. 2004 Rate Schedule'!AS87</f>
        <v>11289929</v>
      </c>
      <c r="E14" s="281">
        <v>11289929</v>
      </c>
      <c r="G14" s="281">
        <f t="shared" si="0"/>
        <v>10349101.583333332</v>
      </c>
    </row>
    <row r="15" spans="2:7" ht="12.75">
      <c r="B15" t="s">
        <v>386</v>
      </c>
      <c r="C15" s="281">
        <f>'10b. 2004 Rate Schedule'!AT86</f>
        <v>6533954.235659045</v>
      </c>
      <c r="D15" s="281">
        <f>'10b. 2004 Rate Schedule'!AT87</f>
        <v>-6533954.235659041</v>
      </c>
      <c r="E15" s="281">
        <v>0</v>
      </c>
      <c r="G15" s="281">
        <f t="shared" si="0"/>
        <v>0</v>
      </c>
    </row>
    <row r="16" spans="2:7" ht="27.75" customHeight="1" thickBot="1">
      <c r="B16" t="s">
        <v>387</v>
      </c>
      <c r="C16" s="365">
        <f>SUM(C11:C15)</f>
        <v>35608201.411989965</v>
      </c>
      <c r="D16" s="365">
        <f>SUM(D11:D15)</f>
        <v>58858261.54564722</v>
      </c>
      <c r="E16" s="365">
        <f>SUM(E11:E15)</f>
        <v>94466462.95763718</v>
      </c>
      <c r="G16" s="366">
        <f t="shared" si="0"/>
        <v>86594257.71116741</v>
      </c>
    </row>
    <row r="17" ht="12.75">
      <c r="E17" s="376">
        <f>'10b. 2004 Rate Schedule'!AU88-'Sch of Distribution Charges'!E16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view="pageBreakPreview" zoomScale="60" zoomScaleNormal="75" workbookViewId="0" topLeftCell="A37">
      <selection activeCell="F34" sqref="F34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20.8515625" style="0" bestFit="1" customWidth="1"/>
    <col min="7" max="7" width="15.57421875" style="0" customWidth="1"/>
  </cols>
  <sheetData>
    <row r="1" spans="1:4" ht="18">
      <c r="A1" s="15" t="s">
        <v>140</v>
      </c>
      <c r="D1" s="136" t="s">
        <v>115</v>
      </c>
    </row>
    <row r="3" spans="1:6" ht="18">
      <c r="A3" s="110" t="s">
        <v>0</v>
      </c>
      <c r="B3" s="111" t="s">
        <v>410</v>
      </c>
      <c r="C3" s="107"/>
      <c r="E3" s="110" t="s">
        <v>1</v>
      </c>
      <c r="F3" s="108" t="s">
        <v>402</v>
      </c>
    </row>
    <row r="4" spans="1:6" ht="18">
      <c r="A4" s="110" t="s">
        <v>3</v>
      </c>
      <c r="B4" s="111" t="s">
        <v>399</v>
      </c>
      <c r="C4" s="15"/>
      <c r="E4" s="110" t="s">
        <v>4</v>
      </c>
      <c r="F4" s="108" t="s">
        <v>401</v>
      </c>
    </row>
    <row r="5" spans="1:3" ht="18">
      <c r="A5" s="27" t="s">
        <v>35</v>
      </c>
      <c r="B5" s="111" t="s">
        <v>400</v>
      </c>
      <c r="C5" s="15"/>
    </row>
    <row r="6" spans="1:3" ht="18">
      <c r="A6" s="110" t="s">
        <v>2</v>
      </c>
      <c r="B6" s="111" t="s">
        <v>423</v>
      </c>
      <c r="C6" s="15"/>
    </row>
    <row r="7" spans="1:2" ht="15.75">
      <c r="A7" s="27" t="s">
        <v>36</v>
      </c>
      <c r="B7" s="243">
        <v>38009</v>
      </c>
    </row>
    <row r="8" ht="18">
      <c r="C8" s="15"/>
    </row>
    <row r="9" spans="1:4" ht="16.5" customHeight="1">
      <c r="A9" s="124" t="s">
        <v>142</v>
      </c>
      <c r="C9" s="4"/>
      <c r="D9" s="18"/>
    </row>
    <row r="10" spans="1:4" ht="14.25" customHeight="1">
      <c r="A10" s="124" t="s">
        <v>143</v>
      </c>
      <c r="B10" s="2"/>
      <c r="C10" s="4"/>
      <c r="D10" s="18"/>
    </row>
    <row r="11" spans="1:4" ht="13.5" customHeight="1">
      <c r="A11" s="124" t="s">
        <v>141</v>
      </c>
      <c r="B11" s="2"/>
      <c r="C11" s="4"/>
      <c r="D11" s="18"/>
    </row>
    <row r="12" spans="1:4" ht="15" customHeight="1">
      <c r="A12" s="124" t="s">
        <v>313</v>
      </c>
      <c r="B12" s="2"/>
      <c r="C12" s="4"/>
      <c r="D12" s="18"/>
    </row>
    <row r="13" spans="2:6" ht="12.75">
      <c r="B13" s="11"/>
      <c r="C13" s="11"/>
      <c r="D13" s="11"/>
      <c r="E13" s="11"/>
      <c r="F13" s="11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1">
        <v>0.006383137741092248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75</v>
      </c>
      <c r="B18" s="22">
        <v>8.992213699055549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314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1">
        <v>0.014496363807684215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75</v>
      </c>
      <c r="B25" s="22">
        <v>11.602248589325402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1">
        <v>0.009628548137227383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75</v>
      </c>
      <c r="B32" s="22">
        <v>23.208146495539395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21">
        <v>3.01580576478987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22">
        <v>59.286000963695585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21">
        <v>1.0443503208323608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22">
        <v>1001.6504522585994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21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76</v>
      </c>
      <c r="B53" s="22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21">
        <v>1.85575783615115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22">
        <v>10598.029264463292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21">
        <v>0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22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21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22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21">
        <v>1.6358066328876055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22">
        <v>0.3064566592112248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21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22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8" t="s">
        <v>194</v>
      </c>
    </row>
    <row r="95" ht="14.25">
      <c r="A95" s="124" t="s">
        <v>196</v>
      </c>
    </row>
    <row r="96" ht="14.25">
      <c r="A96" s="124" t="s">
        <v>197</v>
      </c>
    </row>
    <row r="97" ht="14.25">
      <c r="A97" s="124" t="s">
        <v>144</v>
      </c>
    </row>
    <row r="99" spans="1:3" ht="12.75">
      <c r="A99" t="s">
        <v>18</v>
      </c>
      <c r="B99" s="65"/>
      <c r="C99" s="63">
        <v>20</v>
      </c>
    </row>
    <row r="100" spans="1:3" ht="12.75">
      <c r="A100" s="391" t="s">
        <v>317</v>
      </c>
      <c r="B100" s="392"/>
      <c r="C100" s="63">
        <v>30</v>
      </c>
    </row>
    <row r="101" spans="1:3" ht="12.75">
      <c r="A101" t="s">
        <v>19</v>
      </c>
      <c r="B101" s="65"/>
      <c r="C101" s="63">
        <v>0</v>
      </c>
    </row>
    <row r="102" spans="1:3" ht="12.75">
      <c r="A102" t="s">
        <v>20</v>
      </c>
      <c r="B102" s="65"/>
      <c r="C102" s="63"/>
    </row>
    <row r="103" spans="1:3" ht="12.75">
      <c r="A103" t="s">
        <v>21</v>
      </c>
      <c r="B103" s="65"/>
      <c r="C103" s="63">
        <v>0</v>
      </c>
    </row>
    <row r="104" spans="1:3" ht="12.75">
      <c r="A104" t="s">
        <v>22</v>
      </c>
      <c r="B104" s="65"/>
      <c r="C104" s="63">
        <v>0</v>
      </c>
    </row>
    <row r="105" spans="1:3" ht="12.75">
      <c r="A105" t="s">
        <v>23</v>
      </c>
      <c r="B105" s="65"/>
      <c r="C105" s="63">
        <v>0</v>
      </c>
    </row>
    <row r="106" spans="2:3" ht="12.75">
      <c r="B106" s="65"/>
      <c r="C106" s="63"/>
    </row>
    <row r="107" spans="1:3" ht="12.75">
      <c r="A107" t="s">
        <v>24</v>
      </c>
      <c r="B107" s="65"/>
      <c r="C107" s="63">
        <v>15</v>
      </c>
    </row>
    <row r="108" spans="1:3" ht="12.75">
      <c r="A108" t="s">
        <v>25</v>
      </c>
      <c r="B108" s="393"/>
      <c r="C108" s="394">
        <v>0.02</v>
      </c>
    </row>
    <row r="109" spans="1:3" ht="12.75">
      <c r="A109" t="s">
        <v>26</v>
      </c>
      <c r="B109" s="65"/>
      <c r="C109" s="63">
        <v>12.5</v>
      </c>
    </row>
    <row r="110" spans="1:3" ht="12.75">
      <c r="A110" t="s">
        <v>27</v>
      </c>
      <c r="B110" s="65"/>
      <c r="C110" s="63">
        <v>9</v>
      </c>
    </row>
    <row r="111" spans="2:3" ht="12.75">
      <c r="B111" s="65"/>
      <c r="C111" s="63"/>
    </row>
    <row r="112" spans="1:3" ht="12.75">
      <c r="A112" t="s">
        <v>28</v>
      </c>
      <c r="B112" s="65"/>
      <c r="C112" s="63"/>
    </row>
    <row r="113" spans="1:3" ht="12.75">
      <c r="A113" t="s">
        <v>29</v>
      </c>
      <c r="B113" s="65"/>
      <c r="C113" s="63">
        <v>20</v>
      </c>
    </row>
    <row r="114" spans="1:3" ht="12.75">
      <c r="A114" t="s">
        <v>30</v>
      </c>
      <c r="B114" s="65"/>
      <c r="C114" s="63">
        <v>32</v>
      </c>
    </row>
    <row r="115" spans="2:3" ht="12.75">
      <c r="B115" s="65"/>
      <c r="C115" s="63"/>
    </row>
    <row r="116" spans="1:3" ht="12.75">
      <c r="A116" t="s">
        <v>31</v>
      </c>
      <c r="B116" s="65"/>
      <c r="C116" s="63">
        <v>350</v>
      </c>
    </row>
    <row r="117" spans="2:3" ht="12.75">
      <c r="B117" s="65"/>
      <c r="C117" s="63"/>
    </row>
    <row r="118" spans="1:3" ht="12.75">
      <c r="A118" t="s">
        <v>32</v>
      </c>
      <c r="B118" s="65"/>
      <c r="C118" s="63">
        <v>0</v>
      </c>
    </row>
    <row r="119" spans="1:3" ht="12.75">
      <c r="A119" t="s">
        <v>33</v>
      </c>
      <c r="B119" s="65"/>
      <c r="C119" s="63">
        <v>0</v>
      </c>
    </row>
    <row r="120" spans="1:3" ht="12.75">
      <c r="A120" t="s">
        <v>34</v>
      </c>
      <c r="B120" s="65"/>
      <c r="C120" s="63">
        <v>0</v>
      </c>
    </row>
    <row r="121" spans="2:3" ht="12.75">
      <c r="B121" s="65"/>
      <c r="C121" s="63"/>
    </row>
    <row r="122" spans="1:3" ht="12.75">
      <c r="A122" t="s">
        <v>100</v>
      </c>
      <c r="B122" t="s">
        <v>102</v>
      </c>
      <c r="C122" s="63">
        <v>0</v>
      </c>
    </row>
    <row r="123" spans="1:3" ht="12.75">
      <c r="A123" t="s">
        <v>101</v>
      </c>
      <c r="B123" t="s">
        <v>103</v>
      </c>
      <c r="C123" s="63">
        <v>0</v>
      </c>
    </row>
    <row r="124" ht="12.75">
      <c r="C124" s="106"/>
    </row>
    <row r="125" spans="1:3" ht="12.75">
      <c r="A125" s="391" t="s">
        <v>318</v>
      </c>
      <c r="B125" s="391"/>
      <c r="C125" s="202">
        <v>0.4</v>
      </c>
    </row>
    <row r="126" spans="1:3" ht="12.75">
      <c r="A126" t="s">
        <v>411</v>
      </c>
      <c r="C126" s="63">
        <v>10</v>
      </c>
    </row>
    <row r="127" spans="1:3" ht="12.75">
      <c r="A127" t="s">
        <v>412</v>
      </c>
      <c r="C127" s="63">
        <v>10</v>
      </c>
    </row>
    <row r="128" ht="12.75">
      <c r="C128" s="63"/>
    </row>
    <row r="129" spans="1:3" ht="12.75">
      <c r="A129" t="s">
        <v>413</v>
      </c>
      <c r="C129" s="63"/>
    </row>
    <row r="130" spans="1:3" ht="12.75">
      <c r="A130" s="32" t="s">
        <v>414</v>
      </c>
      <c r="C130" s="63">
        <v>40</v>
      </c>
    </row>
    <row r="131" spans="1:3" ht="12.75">
      <c r="A131" s="32" t="s">
        <v>415</v>
      </c>
      <c r="C131" s="63">
        <v>64</v>
      </c>
    </row>
    <row r="132" spans="1:3" ht="12.75">
      <c r="A132" s="32"/>
      <c r="C132" s="63"/>
    </row>
    <row r="133" spans="1:3" ht="12.75">
      <c r="A133" t="s">
        <v>416</v>
      </c>
      <c r="C133" s="202">
        <v>2.6</v>
      </c>
    </row>
    <row r="134" ht="12.75">
      <c r="C134" s="106"/>
    </row>
    <row r="135" spans="1:3" ht="12.75">
      <c r="A135" t="s">
        <v>417</v>
      </c>
      <c r="C135" s="106"/>
    </row>
    <row r="136" spans="1:3" ht="12.75">
      <c r="A136" s="395" t="s">
        <v>418</v>
      </c>
      <c r="C136" s="202">
        <v>0.99</v>
      </c>
    </row>
    <row r="137" ht="12.75">
      <c r="C137" s="106"/>
    </row>
    <row r="138" spans="1:3" ht="12.75">
      <c r="A138" t="s">
        <v>419</v>
      </c>
      <c r="C138" s="106"/>
    </row>
    <row r="139" spans="1:3" ht="12.75">
      <c r="A139" s="395" t="s">
        <v>420</v>
      </c>
      <c r="C139" s="106"/>
    </row>
    <row r="140" spans="1:3" ht="12.75">
      <c r="A140" s="32" t="s">
        <v>421</v>
      </c>
      <c r="C140" s="106">
        <v>1.0383</v>
      </c>
    </row>
    <row r="141" spans="1:3" ht="12.75">
      <c r="A141" s="32" t="s">
        <v>422</v>
      </c>
      <c r="C141" s="106">
        <v>1.0145</v>
      </c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3" horizontalDpi="600" verticalDpi="600" orientation="portrait" scale="65" r:id="rId1"/>
  <headerFooter alignWithMargins="0">
    <oddFooter>&amp;L&amp;8Model A - &amp;A&amp;R&amp;P of  &amp;N</oddFooter>
  </headerFooter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5"/>
  <sheetViews>
    <sheetView view="pageBreakPreview" zoomScale="60" zoomScaleNormal="75" zoomScalePageLayoutView="0" workbookViewId="0" topLeftCell="A1">
      <selection activeCell="I31" sqref="I31"/>
    </sheetView>
  </sheetViews>
  <sheetFormatPr defaultColWidth="9.140625" defaultRowHeight="12.75"/>
  <cols>
    <col min="1" max="1" width="51.421875" style="0" customWidth="1"/>
    <col min="2" max="2" width="19.140625" style="0" customWidth="1"/>
    <col min="3" max="3" width="20.140625" style="0" customWidth="1"/>
    <col min="4" max="4" width="15.7109375" style="0" customWidth="1"/>
    <col min="5" max="5" width="16.8515625" style="0" customWidth="1"/>
    <col min="6" max="6" width="11.7109375" style="0" customWidth="1"/>
    <col min="7" max="7" width="19.28125" style="0" customWidth="1"/>
    <col min="8" max="8" width="15.28125" style="0" customWidth="1"/>
  </cols>
  <sheetData>
    <row r="1" ht="18">
      <c r="A1" s="15" t="s">
        <v>154</v>
      </c>
    </row>
    <row r="2" ht="18">
      <c r="A2" s="1"/>
    </row>
    <row r="3" spans="1:7" ht="18">
      <c r="A3" s="110" t="s">
        <v>0</v>
      </c>
      <c r="B3" s="111" t="s">
        <v>410</v>
      </c>
      <c r="C3" s="107"/>
      <c r="E3" s="110" t="s">
        <v>1</v>
      </c>
      <c r="F3" s="1"/>
      <c r="G3" s="113" t="s">
        <v>402</v>
      </c>
    </row>
    <row r="4" spans="1:7" ht="18">
      <c r="A4" s="110" t="s">
        <v>3</v>
      </c>
      <c r="B4" s="111" t="s">
        <v>399</v>
      </c>
      <c r="C4" s="15"/>
      <c r="E4" s="110" t="s">
        <v>4</v>
      </c>
      <c r="F4" s="1"/>
      <c r="G4" s="113" t="s">
        <v>401</v>
      </c>
    </row>
    <row r="5" spans="1:3" ht="18">
      <c r="A5" s="27" t="s">
        <v>35</v>
      </c>
      <c r="B5" s="111" t="s">
        <v>400</v>
      </c>
      <c r="C5" s="15"/>
    </row>
    <row r="6" spans="1:3" ht="18">
      <c r="A6" s="110" t="s">
        <v>2</v>
      </c>
      <c r="B6" s="111" t="s">
        <v>423</v>
      </c>
      <c r="C6" s="15"/>
    </row>
    <row r="7" spans="1:3" ht="18">
      <c r="A7" s="27" t="s">
        <v>36</v>
      </c>
      <c r="B7" s="243">
        <v>38009</v>
      </c>
      <c r="C7" s="15"/>
    </row>
    <row r="8" ht="18">
      <c r="C8" s="15"/>
    </row>
    <row r="9" spans="1:2" ht="14.25">
      <c r="A9" s="124" t="s">
        <v>149</v>
      </c>
      <c r="B9" s="4"/>
    </row>
    <row r="10" ht="14.25">
      <c r="A10" s="124" t="s">
        <v>150</v>
      </c>
    </row>
    <row r="11" ht="12.75" customHeight="1">
      <c r="A11" s="3"/>
    </row>
    <row r="12" spans="2:3" ht="12.75">
      <c r="B12" s="9"/>
      <c r="C12" s="23"/>
    </row>
    <row r="13" spans="1:7" ht="14.25">
      <c r="A13" s="124" t="s">
        <v>276</v>
      </c>
      <c r="B13" s="9"/>
      <c r="C13" s="5"/>
      <c r="F13" s="23"/>
      <c r="G13" s="10">
        <v>5151634.909090909</v>
      </c>
    </row>
    <row r="14" spans="1:7" ht="14.25">
      <c r="A14" s="124" t="s">
        <v>148</v>
      </c>
      <c r="B14" s="9"/>
      <c r="C14" s="5"/>
      <c r="F14" s="23"/>
      <c r="G14" s="23"/>
    </row>
    <row r="15" spans="1:7" ht="14.25">
      <c r="A15" s="124" t="s">
        <v>176</v>
      </c>
      <c r="B15" s="9"/>
      <c r="C15" s="5"/>
      <c r="F15" s="23"/>
      <c r="G15" s="8"/>
    </row>
    <row r="16" ht="12.75">
      <c r="C16" s="7"/>
    </row>
    <row r="17" ht="14.25">
      <c r="A17" s="124" t="s">
        <v>146</v>
      </c>
    </row>
    <row r="18" ht="14.25">
      <c r="A18" s="124" t="s">
        <v>155</v>
      </c>
    </row>
    <row r="20" spans="1:8" ht="36.75">
      <c r="A20" s="55" t="s">
        <v>145</v>
      </c>
      <c r="B20" s="56" t="s">
        <v>37</v>
      </c>
      <c r="C20" s="57" t="s">
        <v>38</v>
      </c>
      <c r="D20" s="57" t="s">
        <v>99</v>
      </c>
      <c r="E20" s="57" t="s">
        <v>39</v>
      </c>
      <c r="F20" s="57" t="s">
        <v>151</v>
      </c>
      <c r="G20" s="58" t="s">
        <v>152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41</v>
      </c>
      <c r="B22" s="39" t="s">
        <v>45</v>
      </c>
      <c r="C22" s="49">
        <v>1584798809</v>
      </c>
      <c r="D22" s="118">
        <v>146914</v>
      </c>
      <c r="E22" s="50">
        <v>31929168</v>
      </c>
      <c r="F22" s="188">
        <v>0.2090084162156657</v>
      </c>
      <c r="G22" s="40">
        <v>1076735.0532704259</v>
      </c>
      <c r="H22" s="26"/>
    </row>
    <row r="23" spans="1:8" ht="12.75">
      <c r="A23" s="59" t="s">
        <v>314</v>
      </c>
      <c r="B23" s="39"/>
      <c r="C23" s="49">
        <v>19425622</v>
      </c>
      <c r="D23" s="118">
        <v>2274</v>
      </c>
      <c r="E23" s="50">
        <v>611859</v>
      </c>
      <c r="F23" s="188">
        <v>0.002561914146557257</v>
      </c>
      <c r="G23" s="40">
        <v>13198.04635149821</v>
      </c>
      <c r="H23" s="26"/>
    </row>
    <row r="24" spans="1:8" ht="12.75">
      <c r="A24" s="59" t="s">
        <v>78</v>
      </c>
      <c r="B24" s="39" t="s">
        <v>45</v>
      </c>
      <c r="C24" s="49">
        <v>740544083</v>
      </c>
      <c r="D24" s="118">
        <v>15240</v>
      </c>
      <c r="E24" s="50">
        <v>11809880</v>
      </c>
      <c r="F24" s="188">
        <v>0.09766535982152703</v>
      </c>
      <c r="G24" s="40">
        <v>503136.27706550335</v>
      </c>
      <c r="H24" s="26"/>
    </row>
    <row r="25" spans="1:8" ht="12.75">
      <c r="A25" s="59" t="s">
        <v>315</v>
      </c>
      <c r="B25" s="51">
        <v>6863255</v>
      </c>
      <c r="C25" s="49">
        <v>2467182606</v>
      </c>
      <c r="D25" s="118">
        <v>3832</v>
      </c>
      <c r="E25" s="50">
        <v>25352654</v>
      </c>
      <c r="F25" s="188">
        <v>0.32538005838121425</v>
      </c>
      <c r="G25" s="40">
        <v>1676239.2674787014</v>
      </c>
      <c r="H25" s="26"/>
    </row>
    <row r="26" spans="1:8" ht="12.75">
      <c r="A26" s="59" t="s">
        <v>316</v>
      </c>
      <c r="B26" s="118">
        <v>4878753</v>
      </c>
      <c r="C26" s="49">
        <v>1779014845</v>
      </c>
      <c r="D26" s="118">
        <v>374</v>
      </c>
      <c r="E26" s="122">
        <v>10004613</v>
      </c>
      <c r="F26" s="188">
        <v>0.23462225808475354</v>
      </c>
      <c r="G26" s="40">
        <v>1208688.2151991532</v>
      </c>
      <c r="H26" s="28"/>
    </row>
    <row r="27" spans="1:8" ht="12.75">
      <c r="A27" s="59" t="s">
        <v>5</v>
      </c>
      <c r="B27" s="118">
        <v>0</v>
      </c>
      <c r="C27" s="49"/>
      <c r="D27" s="118">
        <v>0</v>
      </c>
      <c r="E27" s="122">
        <v>0</v>
      </c>
      <c r="F27" s="188">
        <v>0</v>
      </c>
      <c r="G27" s="40">
        <v>0</v>
      </c>
      <c r="H27" s="28"/>
    </row>
    <row r="28" spans="1:8" ht="12.75">
      <c r="A28" s="59" t="s">
        <v>44</v>
      </c>
      <c r="B28" s="118">
        <v>1691529</v>
      </c>
      <c r="C28" s="49">
        <v>952073899</v>
      </c>
      <c r="D28" s="118">
        <v>10</v>
      </c>
      <c r="E28" s="122">
        <v>4398692</v>
      </c>
      <c r="F28" s="188">
        <v>0.12556259925247312</v>
      </c>
      <c r="G28" s="40">
        <v>646852.6695852326</v>
      </c>
      <c r="H28" s="28"/>
    </row>
    <row r="29" spans="1:8" ht="12.75">
      <c r="A29" s="59" t="s">
        <v>42</v>
      </c>
      <c r="B29" s="51">
        <v>0</v>
      </c>
      <c r="C29" s="49"/>
      <c r="D29" s="118">
        <v>0</v>
      </c>
      <c r="E29" s="53">
        <v>0</v>
      </c>
      <c r="F29" s="188">
        <v>0</v>
      </c>
      <c r="G29" s="40">
        <v>0</v>
      </c>
      <c r="H29" s="26"/>
    </row>
    <row r="30" spans="1:8" ht="12.75">
      <c r="A30" s="59" t="s">
        <v>43</v>
      </c>
      <c r="B30" s="52">
        <v>109512</v>
      </c>
      <c r="C30" s="186">
        <v>39424219</v>
      </c>
      <c r="D30" s="187">
        <v>45405</v>
      </c>
      <c r="E30" s="54">
        <v>481471</v>
      </c>
      <c r="F30" s="189">
        <v>0.0051993940978091405</v>
      </c>
      <c r="G30" s="41">
        <v>26785.380140394802</v>
      </c>
      <c r="H30" s="30"/>
    </row>
    <row r="31" spans="1:8" ht="12.75">
      <c r="A31" s="59"/>
      <c r="B31" s="42"/>
      <c r="C31" s="43"/>
      <c r="D31" s="44"/>
      <c r="E31" s="42"/>
      <c r="F31" s="42"/>
      <c r="G31" s="40"/>
      <c r="H31" s="5"/>
    </row>
    <row r="32" spans="1:8" ht="12.75">
      <c r="A32" s="59" t="s">
        <v>40</v>
      </c>
      <c r="B32" s="390">
        <v>13543049</v>
      </c>
      <c r="C32" s="190">
        <v>7582464083</v>
      </c>
      <c r="D32" s="190">
        <v>214049</v>
      </c>
      <c r="E32" s="119">
        <v>84588337</v>
      </c>
      <c r="F32" s="120">
        <v>1</v>
      </c>
      <c r="G32" s="45">
        <v>5151634.909090909</v>
      </c>
      <c r="H32" s="5"/>
    </row>
    <row r="33" spans="1:8" ht="12.75">
      <c r="A33" s="35"/>
      <c r="B33" s="36"/>
      <c r="C33" s="36" t="s">
        <v>153</v>
      </c>
      <c r="F33" s="36"/>
      <c r="G33" s="87">
        <v>5151634.909090909</v>
      </c>
      <c r="H33" s="29"/>
    </row>
    <row r="34" spans="1:7" ht="12.75">
      <c r="A34" s="46"/>
      <c r="B34" s="330"/>
      <c r="C34" s="47"/>
      <c r="D34" s="47"/>
      <c r="E34" s="47"/>
      <c r="F34" s="47"/>
      <c r="G34" s="48"/>
    </row>
    <row r="36" ht="15.75">
      <c r="A36" s="61" t="s">
        <v>48</v>
      </c>
    </row>
    <row r="37" ht="10.5" customHeight="1">
      <c r="A37" s="27"/>
    </row>
    <row r="38" ht="15">
      <c r="A38" s="31" t="s">
        <v>161</v>
      </c>
    </row>
    <row r="39" ht="9" customHeight="1">
      <c r="A39" s="31"/>
    </row>
    <row r="40" spans="1:4" ht="64.5" customHeight="1">
      <c r="A40" s="31"/>
      <c r="B40" s="24" t="s">
        <v>157</v>
      </c>
      <c r="C40" s="24" t="s">
        <v>158</v>
      </c>
      <c r="D40" s="24" t="s">
        <v>174</v>
      </c>
    </row>
    <row r="41" spans="1:3" ht="15">
      <c r="A41" s="31"/>
      <c r="B41" s="32" t="s">
        <v>46</v>
      </c>
      <c r="C41" s="32" t="s">
        <v>46</v>
      </c>
    </row>
    <row r="42" spans="1:4" ht="15">
      <c r="A42" s="31"/>
      <c r="B42" s="33">
        <v>1</v>
      </c>
      <c r="C42" s="33">
        <v>0</v>
      </c>
      <c r="D42" s="34">
        <v>1</v>
      </c>
    </row>
    <row r="43" spans="2:4" ht="13.5" customHeight="1">
      <c r="B43" s="24"/>
      <c r="C43" s="24"/>
      <c r="D43" s="24"/>
    </row>
    <row r="44" spans="1:4" ht="12.75">
      <c r="A44" t="s">
        <v>164</v>
      </c>
      <c r="B44" s="5">
        <v>1076735.0532704259</v>
      </c>
      <c r="C44" s="5">
        <v>0</v>
      </c>
      <c r="D44" s="5">
        <v>1076735.0532704259</v>
      </c>
    </row>
    <row r="45" spans="1:4" ht="12.75">
      <c r="A45" t="s">
        <v>156</v>
      </c>
      <c r="B45" s="5"/>
      <c r="C45" s="5"/>
      <c r="D45" s="5"/>
    </row>
    <row r="46" spans="2:4" ht="12.75">
      <c r="B46" s="5"/>
      <c r="C46" s="5"/>
      <c r="D46" s="5"/>
    </row>
    <row r="47" spans="1:2" ht="12.75">
      <c r="A47" t="s">
        <v>167</v>
      </c>
      <c r="B47" s="12">
        <v>1584798809</v>
      </c>
    </row>
    <row r="49" spans="1:2" ht="12.75">
      <c r="A49" t="s">
        <v>47</v>
      </c>
      <c r="B49" s="378">
        <v>0.0006794143503615075</v>
      </c>
    </row>
    <row r="50" ht="12.75">
      <c r="A50" t="s">
        <v>50</v>
      </c>
    </row>
    <row r="51" ht="12.75">
      <c r="A51" t="s">
        <v>51</v>
      </c>
    </row>
    <row r="53" ht="15.75">
      <c r="A53" s="61" t="s">
        <v>314</v>
      </c>
    </row>
    <row r="54" ht="15.75">
      <c r="A54" s="27"/>
    </row>
    <row r="55" ht="15">
      <c r="A55" s="31" t="s">
        <v>161</v>
      </c>
    </row>
    <row r="56" ht="15">
      <c r="A56" s="31"/>
    </row>
    <row r="57" spans="1:4" ht="51">
      <c r="A57" s="31"/>
      <c r="B57" s="24" t="s">
        <v>157</v>
      </c>
      <c r="C57" s="24" t="s">
        <v>158</v>
      </c>
      <c r="D57" s="24" t="s">
        <v>174</v>
      </c>
    </row>
    <row r="58" spans="1:3" ht="15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v>0</v>
      </c>
      <c r="D59" s="34">
        <v>1</v>
      </c>
    </row>
    <row r="60" spans="2:4" ht="12.75">
      <c r="B60" s="24"/>
      <c r="C60" s="24"/>
      <c r="D60" s="24"/>
    </row>
    <row r="61" spans="1:4" ht="12.75">
      <c r="A61" t="s">
        <v>164</v>
      </c>
      <c r="B61" s="5">
        <v>13198.04635149821</v>
      </c>
      <c r="C61" s="5">
        <v>0</v>
      </c>
      <c r="D61" s="5">
        <v>13198.04635149821</v>
      </c>
    </row>
    <row r="62" spans="1:4" ht="12.75">
      <c r="A62" t="s">
        <v>156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167</v>
      </c>
      <c r="B64" s="12">
        <v>19425622</v>
      </c>
    </row>
    <row r="66" spans="1:2" ht="12.75">
      <c r="A66" t="s">
        <v>47</v>
      </c>
      <c r="B66" s="60">
        <v>0.0006794143503615075</v>
      </c>
    </row>
    <row r="67" ht="12.75">
      <c r="A67" t="s">
        <v>50</v>
      </c>
    </row>
    <row r="68" ht="12.75">
      <c r="A68" t="s">
        <v>51</v>
      </c>
    </row>
    <row r="70" ht="15.75">
      <c r="A70" s="61" t="s">
        <v>49</v>
      </c>
    </row>
    <row r="71" ht="7.5" customHeight="1">
      <c r="A71" s="61"/>
    </row>
    <row r="72" ht="15">
      <c r="A72" s="31" t="s">
        <v>161</v>
      </c>
    </row>
    <row r="73" ht="10.5" customHeight="1">
      <c r="A73" s="31"/>
    </row>
    <row r="74" spans="1:4" ht="65.25" customHeight="1">
      <c r="A74" s="31"/>
      <c r="B74" s="24" t="s">
        <v>157</v>
      </c>
      <c r="C74" s="24" t="s">
        <v>158</v>
      </c>
      <c r="D74" s="24" t="s">
        <v>174</v>
      </c>
    </row>
    <row r="75" spans="1:3" ht="13.5" customHeight="1">
      <c r="A75" s="31"/>
      <c r="B75" s="32" t="s">
        <v>46</v>
      </c>
      <c r="C75" s="32" t="s">
        <v>46</v>
      </c>
    </row>
    <row r="76" spans="1:4" ht="15">
      <c r="A76" s="31"/>
      <c r="B76" s="33">
        <v>1</v>
      </c>
      <c r="C76" s="33">
        <v>0</v>
      </c>
      <c r="D76" s="34">
        <v>1</v>
      </c>
    </row>
    <row r="77" spans="2:4" ht="12.75">
      <c r="B77" s="24"/>
      <c r="C77" s="24"/>
      <c r="D77" s="24"/>
    </row>
    <row r="78" spans="1:4" ht="12.75">
      <c r="A78" t="s">
        <v>164</v>
      </c>
      <c r="B78" s="5">
        <v>503136.27706550335</v>
      </c>
      <c r="C78" s="5">
        <v>0</v>
      </c>
      <c r="D78" s="5">
        <v>503136.27706550335</v>
      </c>
    </row>
    <row r="79" spans="1:4" ht="12.75">
      <c r="A79" t="s">
        <v>159</v>
      </c>
      <c r="B79" s="5"/>
      <c r="C79" s="5"/>
      <c r="D79" s="5"/>
    </row>
    <row r="80" spans="2:4" ht="12.75">
      <c r="B80" s="5"/>
      <c r="C80" s="5"/>
      <c r="D80" s="5"/>
    </row>
    <row r="81" spans="1:2" ht="12.75">
      <c r="A81" t="s">
        <v>167</v>
      </c>
      <c r="B81" s="12">
        <v>740544083</v>
      </c>
    </row>
    <row r="83" spans="1:2" ht="12.75">
      <c r="A83" t="s">
        <v>47</v>
      </c>
      <c r="B83" s="60">
        <v>0.0006794143503615075</v>
      </c>
    </row>
    <row r="84" ht="12.75">
      <c r="A84" t="s">
        <v>50</v>
      </c>
    </row>
    <row r="85" ht="12.75">
      <c r="A85" t="s">
        <v>51</v>
      </c>
    </row>
    <row r="87" ht="12.75">
      <c r="C87" s="5"/>
    </row>
    <row r="88" ht="15.75">
      <c r="A88" s="61" t="s">
        <v>315</v>
      </c>
    </row>
    <row r="89" ht="9" customHeight="1">
      <c r="A89" s="61"/>
    </row>
    <row r="90" ht="15">
      <c r="A90" s="31" t="s">
        <v>162</v>
      </c>
    </row>
    <row r="91" ht="9" customHeight="1">
      <c r="A91" s="31"/>
    </row>
    <row r="92" spans="1:4" ht="65.25" customHeight="1">
      <c r="A92" s="31"/>
      <c r="B92" s="24" t="s">
        <v>157</v>
      </c>
      <c r="C92" s="24" t="s">
        <v>158</v>
      </c>
      <c r="D92" s="24" t="s">
        <v>174</v>
      </c>
    </row>
    <row r="93" spans="1:3" ht="15">
      <c r="A93" s="31"/>
      <c r="B93" s="32" t="s">
        <v>46</v>
      </c>
      <c r="C93" s="32" t="s">
        <v>46</v>
      </c>
    </row>
    <row r="94" spans="1:4" ht="15">
      <c r="A94" s="31"/>
      <c r="B94" s="33">
        <v>1</v>
      </c>
      <c r="C94" s="33">
        <v>0</v>
      </c>
      <c r="D94" s="34">
        <v>1</v>
      </c>
    </row>
    <row r="95" spans="2:4" ht="12.75">
      <c r="B95" s="24"/>
      <c r="C95" s="24"/>
      <c r="D95" s="24"/>
    </row>
    <row r="96" spans="1:4" ht="12.75">
      <c r="A96" t="s">
        <v>164</v>
      </c>
      <c r="B96" s="5">
        <v>1676239.2674787014</v>
      </c>
      <c r="C96" s="5">
        <v>0</v>
      </c>
      <c r="D96" s="5">
        <v>1676239.2674787014</v>
      </c>
    </row>
    <row r="97" spans="1:4" ht="12.75">
      <c r="A97" t="s">
        <v>160</v>
      </c>
      <c r="B97" s="5"/>
      <c r="C97" s="5"/>
      <c r="D97" s="5"/>
    </row>
    <row r="98" spans="2:4" ht="12.75">
      <c r="B98" s="5"/>
      <c r="C98" s="5"/>
      <c r="D98" s="5"/>
    </row>
    <row r="99" spans="1:2" ht="12.75">
      <c r="A99" t="s">
        <v>166</v>
      </c>
      <c r="B99" s="12">
        <v>6863255</v>
      </c>
    </row>
    <row r="101" spans="1:2" ht="12.75">
      <c r="A101" t="s">
        <v>54</v>
      </c>
      <c r="B101" s="60">
        <v>0.24423386097102634</v>
      </c>
    </row>
    <row r="102" ht="12.75">
      <c r="A102" t="s">
        <v>62</v>
      </c>
    </row>
    <row r="103" ht="12.75">
      <c r="A103" t="s">
        <v>51</v>
      </c>
    </row>
    <row r="105" spans="2:4" ht="12.75">
      <c r="B105" s="5"/>
      <c r="C105" s="5"/>
      <c r="D105" s="5"/>
    </row>
    <row r="106" ht="15.75">
      <c r="A106" s="61" t="s">
        <v>316</v>
      </c>
    </row>
    <row r="107" ht="9" customHeight="1">
      <c r="A107" s="61"/>
    </row>
    <row r="108" ht="15">
      <c r="A108" s="31" t="s">
        <v>162</v>
      </c>
    </row>
    <row r="109" ht="6" customHeight="1">
      <c r="A109" s="31"/>
    </row>
    <row r="110" spans="1:4" ht="65.25" customHeight="1">
      <c r="A110" s="31"/>
      <c r="B110" s="24" t="s">
        <v>157</v>
      </c>
      <c r="C110" s="24" t="s">
        <v>158</v>
      </c>
      <c r="D110" s="24" t="s">
        <v>174</v>
      </c>
    </row>
    <row r="111" spans="1:3" ht="15">
      <c r="A111" s="31"/>
      <c r="B111" s="32" t="s">
        <v>46</v>
      </c>
      <c r="C111" s="32" t="s">
        <v>46</v>
      </c>
    </row>
    <row r="112" spans="1:4" ht="15">
      <c r="A112" s="31"/>
      <c r="B112" s="33">
        <v>1</v>
      </c>
      <c r="C112" s="33">
        <v>0</v>
      </c>
      <c r="D112" s="34">
        <v>1</v>
      </c>
    </row>
    <row r="113" spans="2:4" ht="12.75">
      <c r="B113" s="24"/>
      <c r="C113" s="24"/>
      <c r="D113" s="24"/>
    </row>
    <row r="114" spans="1:4" ht="12.75">
      <c r="A114" t="s">
        <v>164</v>
      </c>
      <c r="B114" s="5">
        <v>1208688.2151991532</v>
      </c>
      <c r="C114" s="5">
        <v>0</v>
      </c>
      <c r="D114" s="5">
        <v>1208688.2151991532</v>
      </c>
    </row>
    <row r="115" spans="1:4" ht="12.75">
      <c r="A115" t="s">
        <v>163</v>
      </c>
      <c r="B115" s="5"/>
      <c r="C115" s="5"/>
      <c r="D115" s="5"/>
    </row>
    <row r="116" spans="2:4" ht="12.75">
      <c r="B116" s="5"/>
      <c r="C116" s="5"/>
      <c r="D116" s="5"/>
    </row>
    <row r="117" spans="1:2" ht="12.75">
      <c r="A117" t="s">
        <v>166</v>
      </c>
      <c r="B117" s="12">
        <v>4878753</v>
      </c>
    </row>
    <row r="119" spans="1:2" ht="12.75">
      <c r="A119" t="s">
        <v>54</v>
      </c>
      <c r="B119" s="60">
        <v>0.24774531836294095</v>
      </c>
    </row>
    <row r="120" ht="12.75">
      <c r="A120" t="s">
        <v>62</v>
      </c>
    </row>
    <row r="121" ht="12.75">
      <c r="A121" t="s">
        <v>51</v>
      </c>
    </row>
    <row r="124" ht="15.75">
      <c r="A124" s="61" t="s">
        <v>57</v>
      </c>
    </row>
    <row r="125" ht="10.5" customHeight="1">
      <c r="A125" s="61"/>
    </row>
    <row r="126" ht="15">
      <c r="A126" s="31" t="s">
        <v>162</v>
      </c>
    </row>
    <row r="127" ht="6" customHeight="1">
      <c r="A127" s="31"/>
    </row>
    <row r="128" spans="1:4" ht="63.75" customHeight="1">
      <c r="A128" s="31"/>
      <c r="B128" s="24" t="s">
        <v>157</v>
      </c>
      <c r="C128" s="24" t="s">
        <v>158</v>
      </c>
      <c r="D128" s="24" t="s">
        <v>174</v>
      </c>
    </row>
    <row r="129" spans="1:3" ht="15">
      <c r="A129" s="31"/>
      <c r="B129" s="32" t="s">
        <v>46</v>
      </c>
      <c r="C129" s="32" t="s">
        <v>46</v>
      </c>
    </row>
    <row r="130" spans="1:4" ht="15">
      <c r="A130" s="31"/>
      <c r="B130" s="33">
        <v>1</v>
      </c>
      <c r="C130" s="33">
        <v>0</v>
      </c>
      <c r="D130" s="34">
        <v>1</v>
      </c>
    </row>
    <row r="131" spans="2:4" ht="12.75">
      <c r="B131" s="24"/>
      <c r="C131" s="24"/>
      <c r="D131" s="24"/>
    </row>
    <row r="132" spans="1:4" ht="12.75">
      <c r="A132" t="s">
        <v>164</v>
      </c>
      <c r="B132" s="5">
        <v>0</v>
      </c>
      <c r="C132" s="5">
        <v>0</v>
      </c>
      <c r="D132" s="5">
        <v>0</v>
      </c>
    </row>
    <row r="133" spans="1:4" ht="12.75">
      <c r="A133" t="s">
        <v>53</v>
      </c>
      <c r="B133" s="5"/>
      <c r="C133" s="5"/>
      <c r="D133" s="5"/>
    </row>
    <row r="134" spans="2:4" ht="12.75">
      <c r="B134" s="5"/>
      <c r="C134" s="5"/>
      <c r="D134" s="5"/>
    </row>
    <row r="135" spans="1:2" ht="12.75">
      <c r="A135" t="s">
        <v>166</v>
      </c>
      <c r="B135" s="12">
        <v>0</v>
      </c>
    </row>
    <row r="137" spans="1:2" ht="12.75">
      <c r="A137" t="s">
        <v>54</v>
      </c>
      <c r="B137" s="60" t="e">
        <v>#DIV/0!</v>
      </c>
    </row>
    <row r="138" ht="12.75">
      <c r="A138" t="s">
        <v>62</v>
      </c>
    </row>
    <row r="139" ht="12.75">
      <c r="A139" t="s">
        <v>51</v>
      </c>
    </row>
    <row r="142" ht="15.75">
      <c r="A142" s="61" t="s">
        <v>59</v>
      </c>
    </row>
    <row r="143" ht="10.5" customHeight="1">
      <c r="A143" s="61"/>
    </row>
    <row r="144" ht="15">
      <c r="A144" s="31" t="s">
        <v>162</v>
      </c>
    </row>
    <row r="145" ht="9" customHeight="1">
      <c r="A145" s="31"/>
    </row>
    <row r="146" spans="1:4" ht="66" customHeight="1">
      <c r="A146" s="31"/>
      <c r="B146" s="24" t="s">
        <v>157</v>
      </c>
      <c r="C146" s="24" t="s">
        <v>158</v>
      </c>
      <c r="D146" s="24" t="s">
        <v>174</v>
      </c>
    </row>
    <row r="147" spans="1:3" ht="15">
      <c r="A147" s="31"/>
      <c r="B147" s="32" t="s">
        <v>46</v>
      </c>
      <c r="C147" s="32" t="s">
        <v>46</v>
      </c>
    </row>
    <row r="148" spans="1:4" ht="15">
      <c r="A148" s="31"/>
      <c r="B148" s="33">
        <v>1</v>
      </c>
      <c r="C148" s="33">
        <v>0</v>
      </c>
      <c r="D148" s="34">
        <v>1</v>
      </c>
    </row>
    <row r="149" spans="2:4" ht="12.75">
      <c r="B149" s="24"/>
      <c r="C149" s="24"/>
      <c r="D149" s="24"/>
    </row>
    <row r="150" spans="1:4" ht="12.75">
      <c r="A150" t="s">
        <v>164</v>
      </c>
      <c r="B150" s="5">
        <v>646852.6695852326</v>
      </c>
      <c r="C150" s="5">
        <v>0</v>
      </c>
      <c r="D150" s="5">
        <v>646852.6695852326</v>
      </c>
    </row>
    <row r="151" spans="1:4" ht="12.75">
      <c r="A151" t="s">
        <v>56</v>
      </c>
      <c r="B151" s="5"/>
      <c r="C151" s="5"/>
      <c r="D151" s="5"/>
    </row>
    <row r="152" spans="2:4" ht="12.75">
      <c r="B152" s="5"/>
      <c r="C152" s="5"/>
      <c r="D152" s="5"/>
    </row>
    <row r="153" spans="1:2" ht="12.75">
      <c r="A153" t="s">
        <v>166</v>
      </c>
      <c r="B153" s="12">
        <v>1691529</v>
      </c>
    </row>
    <row r="155" spans="1:2" ht="12.75">
      <c r="A155" t="s">
        <v>54</v>
      </c>
      <c r="B155" s="60">
        <v>0.38240708234102555</v>
      </c>
    </row>
    <row r="156" ht="12.75">
      <c r="A156" t="s">
        <v>62</v>
      </c>
    </row>
    <row r="157" ht="12.75">
      <c r="A157" t="s">
        <v>51</v>
      </c>
    </row>
    <row r="160" ht="15.75">
      <c r="A160" s="61" t="s">
        <v>63</v>
      </c>
    </row>
    <row r="161" ht="6.75" customHeight="1">
      <c r="A161" s="61"/>
    </row>
    <row r="162" ht="15">
      <c r="A162" s="31" t="s">
        <v>162</v>
      </c>
    </row>
    <row r="163" ht="6.75" customHeight="1">
      <c r="A163" s="31"/>
    </row>
    <row r="164" spans="1:4" ht="64.5" customHeight="1">
      <c r="A164" s="31"/>
      <c r="B164" s="24" t="s">
        <v>157</v>
      </c>
      <c r="C164" s="24" t="s">
        <v>158</v>
      </c>
      <c r="D164" s="24" t="s">
        <v>174</v>
      </c>
    </row>
    <row r="165" spans="1:3" ht="15">
      <c r="A165" s="31"/>
      <c r="B165" s="32" t="s">
        <v>46</v>
      </c>
      <c r="C165" s="32" t="s">
        <v>46</v>
      </c>
    </row>
    <row r="166" spans="1:4" ht="15">
      <c r="A166" s="31"/>
      <c r="B166" s="33">
        <v>1</v>
      </c>
      <c r="C166" s="33">
        <v>0</v>
      </c>
      <c r="D166" s="34">
        <v>1</v>
      </c>
    </row>
    <row r="167" spans="2:4" ht="12.75">
      <c r="B167" s="24"/>
      <c r="C167" s="24"/>
      <c r="D167" s="24"/>
    </row>
    <row r="168" spans="1:4" ht="12.75">
      <c r="A168" t="s">
        <v>164</v>
      </c>
      <c r="B168" s="5">
        <v>0</v>
      </c>
      <c r="C168" s="5">
        <v>0</v>
      </c>
      <c r="D168" s="5">
        <v>0</v>
      </c>
    </row>
    <row r="169" spans="1:4" ht="12.75">
      <c r="A169" t="s">
        <v>58</v>
      </c>
      <c r="B169" s="5"/>
      <c r="C169" s="5"/>
      <c r="D169" s="5"/>
    </row>
    <row r="170" spans="2:4" ht="12.75">
      <c r="B170" s="5"/>
      <c r="C170" s="5"/>
      <c r="D170" s="5"/>
    </row>
    <row r="171" spans="1:2" ht="12.75">
      <c r="A171" t="s">
        <v>166</v>
      </c>
      <c r="B171" s="12">
        <v>0</v>
      </c>
    </row>
    <row r="173" spans="1:2" ht="12.75">
      <c r="A173" t="s">
        <v>54</v>
      </c>
      <c r="B173" s="60" t="e">
        <v>#DIV/0!</v>
      </c>
    </row>
    <row r="174" ht="12.75">
      <c r="A174" t="s">
        <v>62</v>
      </c>
    </row>
    <row r="175" ht="12.75">
      <c r="A175" t="s">
        <v>51</v>
      </c>
    </row>
    <row r="178" ht="15.75">
      <c r="A178" s="61" t="s">
        <v>61</v>
      </c>
    </row>
    <row r="179" ht="9.75" customHeight="1">
      <c r="A179" s="61"/>
    </row>
    <row r="180" ht="15">
      <c r="A180" s="31" t="s">
        <v>162</v>
      </c>
    </row>
    <row r="181" ht="9" customHeight="1">
      <c r="A181" s="31"/>
    </row>
    <row r="182" spans="1:7" ht="66" customHeight="1">
      <c r="A182" s="31"/>
      <c r="B182" s="24" t="s">
        <v>157</v>
      </c>
      <c r="C182" s="24" t="s">
        <v>158</v>
      </c>
      <c r="D182" s="24" t="s">
        <v>174</v>
      </c>
      <c r="G182" s="24"/>
    </row>
    <row r="183" spans="1:3" ht="15">
      <c r="A183" s="31"/>
      <c r="B183" s="32" t="s">
        <v>46</v>
      </c>
      <c r="C183" s="32" t="s">
        <v>46</v>
      </c>
    </row>
    <row r="184" spans="1:4" ht="15">
      <c r="A184" s="31"/>
      <c r="B184" s="33">
        <v>1</v>
      </c>
      <c r="C184" s="33">
        <v>0</v>
      </c>
      <c r="D184" s="34">
        <v>1</v>
      </c>
    </row>
    <row r="185" spans="2:4" ht="12.75">
      <c r="B185" s="24"/>
      <c r="C185" s="24"/>
      <c r="D185" s="24"/>
    </row>
    <row r="186" spans="1:4" ht="12.75">
      <c r="A186" t="s">
        <v>164</v>
      </c>
      <c r="B186" s="5">
        <v>26785.380140394802</v>
      </c>
      <c r="C186" s="5">
        <v>0</v>
      </c>
      <c r="D186" s="5">
        <v>26785.380140394802</v>
      </c>
    </row>
    <row r="187" spans="1:4" ht="12.75">
      <c r="A187" t="s">
        <v>60</v>
      </c>
      <c r="B187" s="5"/>
      <c r="C187" s="5"/>
      <c r="D187" s="5"/>
    </row>
    <row r="188" spans="2:4" ht="12.75">
      <c r="B188" s="5"/>
      <c r="C188" s="5"/>
      <c r="D188" s="5"/>
    </row>
    <row r="189" spans="1:2" ht="12.75">
      <c r="A189" t="s">
        <v>166</v>
      </c>
      <c r="B189" s="12">
        <v>109512</v>
      </c>
    </row>
    <row r="191" spans="1:2" ht="12.75">
      <c r="A191" t="s">
        <v>54</v>
      </c>
      <c r="B191" s="60">
        <v>0.24458853952438822</v>
      </c>
    </row>
    <row r="192" ht="12.75">
      <c r="A192" t="s">
        <v>62</v>
      </c>
    </row>
    <row r="193" ht="12.75">
      <c r="A193" t="s">
        <v>51</v>
      </c>
    </row>
    <row r="195" ht="12.75">
      <c r="C195" s="13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5" horizontalDpi="600" verticalDpi="600" orientation="portrait" scale="60" r:id="rId1"/>
  <headerFooter alignWithMargins="0">
    <oddFooter>&amp;L&amp;8Model A - &amp;A&amp;R&amp;P of  &amp;N</oddFooter>
  </headerFooter>
  <rowBreaks count="2" manualBreakCount="2">
    <brk id="52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10">
      <selection activeCell="A1" sqref="A1:IV1638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20.8515625" style="0" bestFit="1" customWidth="1"/>
    <col min="7" max="7" width="13.140625" style="0" customWidth="1"/>
  </cols>
  <sheetData>
    <row r="1" ht="18">
      <c r="A1" s="15" t="s">
        <v>179</v>
      </c>
    </row>
    <row r="3" spans="1:6" ht="18">
      <c r="A3" s="110" t="s">
        <v>0</v>
      </c>
      <c r="B3" s="111" t="s">
        <v>410</v>
      </c>
      <c r="C3" s="107"/>
      <c r="E3" s="110" t="s">
        <v>1</v>
      </c>
      <c r="F3" s="106" t="s">
        <v>402</v>
      </c>
    </row>
    <row r="4" spans="1:6" ht="18">
      <c r="A4" s="110" t="s">
        <v>3</v>
      </c>
      <c r="B4" s="106" t="s">
        <v>399</v>
      </c>
      <c r="C4" s="15"/>
      <c r="E4" s="110" t="s">
        <v>4</v>
      </c>
      <c r="F4" s="106" t="s">
        <v>401</v>
      </c>
    </row>
    <row r="5" spans="1:3" ht="18">
      <c r="A5" s="27" t="s">
        <v>35</v>
      </c>
      <c r="B5" s="106" t="s">
        <v>400</v>
      </c>
      <c r="C5" s="15"/>
    </row>
    <row r="6" spans="1:3" ht="18">
      <c r="A6" s="110" t="s">
        <v>2</v>
      </c>
      <c r="B6" s="106" t="s">
        <v>423</v>
      </c>
      <c r="C6" s="15"/>
    </row>
    <row r="7" spans="1:3" ht="18">
      <c r="A7" s="27" t="s">
        <v>36</v>
      </c>
      <c r="B7" s="109">
        <v>38009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165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v>0.007062552091453756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v>8.992213699055549</v>
      </c>
      <c r="C18" s="14"/>
      <c r="D18" s="17"/>
      <c r="E18" s="14"/>
      <c r="F18" s="19"/>
      <c r="G18" s="13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314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v>0.015175778158045721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v>11.602248589325402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v>0.01030796248758889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74</v>
      </c>
      <c r="B32" s="17">
        <v>23.208146495539395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v>3.2600396257608963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v>59.286000963695585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v>1.2920956391953018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v>1001.6504522585994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 t="e"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v>2.2381649184921755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v>10598.029264463292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 t="e"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 t="e"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v>1.8803951724119938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v>0.3064566592112248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3" horizontalDpi="600" verticalDpi="600" orientation="portrait" scale="65" r:id="rId1"/>
  <headerFooter alignWithMargins="0">
    <oddHeader>&amp;C2004 Rate Adjustment Model</oddHeader>
    <oddFooter>&amp;L&amp;8Model A - &amp;A&amp;R&amp;P of  &amp;N</oddFooter>
  </headerFooter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1.421875" style="0" customWidth="1"/>
    <col min="2" max="2" width="15.7109375" style="0" customWidth="1"/>
    <col min="3" max="3" width="14.1406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168</v>
      </c>
    </row>
    <row r="2" ht="18">
      <c r="A2" s="1"/>
    </row>
    <row r="3" spans="1:7" ht="18">
      <c r="A3" s="110" t="s">
        <v>0</v>
      </c>
      <c r="B3" s="111" t="s">
        <v>410</v>
      </c>
      <c r="C3" s="107"/>
      <c r="E3" s="110" t="s">
        <v>1</v>
      </c>
      <c r="F3" s="1"/>
      <c r="G3" s="113" t="s">
        <v>402</v>
      </c>
    </row>
    <row r="4" spans="1:7" ht="18">
      <c r="A4" s="110" t="s">
        <v>3</v>
      </c>
      <c r="B4" s="112" t="s">
        <v>399</v>
      </c>
      <c r="C4" s="15"/>
      <c r="E4" s="110" t="s">
        <v>4</v>
      </c>
      <c r="F4" s="1"/>
      <c r="G4" s="112" t="s">
        <v>401</v>
      </c>
    </row>
    <row r="5" spans="1:3" ht="18">
      <c r="A5" s="27" t="s">
        <v>35</v>
      </c>
      <c r="B5" s="112" t="s">
        <v>400</v>
      </c>
      <c r="C5" s="15"/>
    </row>
    <row r="6" spans="1:3" ht="18">
      <c r="A6" s="110" t="s">
        <v>2</v>
      </c>
      <c r="B6" s="112" t="s">
        <v>423</v>
      </c>
      <c r="C6" s="15"/>
    </row>
    <row r="7" spans="1:3" ht="18">
      <c r="A7" s="27" t="s">
        <v>36</v>
      </c>
      <c r="B7" s="244">
        <v>38009</v>
      </c>
      <c r="C7" s="15"/>
    </row>
    <row r="8" ht="18">
      <c r="C8" s="15"/>
    </row>
    <row r="9" spans="1:2" ht="14.25">
      <c r="A9" s="124" t="s">
        <v>169</v>
      </c>
      <c r="B9" s="4"/>
    </row>
    <row r="10" ht="14.25">
      <c r="A10" s="124" t="s">
        <v>170</v>
      </c>
    </row>
    <row r="11" ht="12.75" customHeight="1"/>
    <row r="12" ht="14.25">
      <c r="A12" s="124" t="s">
        <v>171</v>
      </c>
    </row>
    <row r="13" spans="2:3" ht="12.75">
      <c r="B13" s="9"/>
      <c r="C13" s="64"/>
    </row>
    <row r="14" spans="1:7" ht="14.25">
      <c r="A14" s="124" t="s">
        <v>277</v>
      </c>
      <c r="B14" s="9"/>
      <c r="C14" s="65"/>
      <c r="F14" s="64"/>
      <c r="G14" s="63">
        <v>2311117.6363636362</v>
      </c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145</v>
      </c>
      <c r="B20" s="56" t="s">
        <v>37</v>
      </c>
      <c r="C20" s="57" t="s">
        <v>38</v>
      </c>
      <c r="D20" s="57" t="s">
        <v>99</v>
      </c>
      <c r="E20" s="57" t="s">
        <v>39</v>
      </c>
      <c r="F20" s="57" t="s">
        <v>172</v>
      </c>
      <c r="G20" s="58" t="s">
        <v>177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41</v>
      </c>
      <c r="B22" s="66" t="s">
        <v>45</v>
      </c>
      <c r="C22" s="49">
        <v>1584798809</v>
      </c>
      <c r="D22" s="192">
        <v>146914</v>
      </c>
      <c r="E22" s="67">
        <v>31929168</v>
      </c>
      <c r="F22" s="193">
        <v>0.3774653709056841</v>
      </c>
      <c r="G22" s="68">
        <v>872366.8771892694</v>
      </c>
      <c r="H22" s="69"/>
    </row>
    <row r="23" spans="1:8" ht="12.75">
      <c r="A23" s="59" t="s">
        <v>314</v>
      </c>
      <c r="B23" s="66" t="s">
        <v>45</v>
      </c>
      <c r="C23" s="49">
        <v>19425622</v>
      </c>
      <c r="D23" s="192">
        <v>2274</v>
      </c>
      <c r="E23" s="67">
        <v>611859</v>
      </c>
      <c r="F23" s="193">
        <v>0.007233373083100097</v>
      </c>
      <c r="G23" s="68">
        <v>16717.17612905382</v>
      </c>
      <c r="H23" s="69"/>
    </row>
    <row r="24" spans="1:8" ht="12.75">
      <c r="A24" s="59" t="s">
        <v>78</v>
      </c>
      <c r="B24" s="66" t="s">
        <v>45</v>
      </c>
      <c r="C24" s="49">
        <v>740544083</v>
      </c>
      <c r="D24" s="192">
        <v>15240</v>
      </c>
      <c r="E24" s="67">
        <v>11809880</v>
      </c>
      <c r="F24" s="193">
        <v>0.13961593783313178</v>
      </c>
      <c r="G24" s="68">
        <v>322668.8567512943</v>
      </c>
      <c r="H24" s="69"/>
    </row>
    <row r="25" spans="1:8" ht="12.75">
      <c r="A25" s="59" t="s">
        <v>315</v>
      </c>
      <c r="B25" s="70">
        <v>6863255</v>
      </c>
      <c r="C25" s="49">
        <v>2467182606</v>
      </c>
      <c r="D25" s="192">
        <v>3832</v>
      </c>
      <c r="E25" s="67">
        <v>25352654</v>
      </c>
      <c r="F25" s="193">
        <v>0.2997180805197766</v>
      </c>
      <c r="G25" s="68">
        <v>692683.7429161961</v>
      </c>
      <c r="H25" s="69"/>
    </row>
    <row r="26" spans="1:8" ht="12.75">
      <c r="A26" s="59" t="s">
        <v>316</v>
      </c>
      <c r="B26" s="70">
        <v>4878753</v>
      </c>
      <c r="C26" s="49">
        <v>1779014845</v>
      </c>
      <c r="D26" s="192">
        <v>374</v>
      </c>
      <c r="E26" s="67">
        <v>10004613</v>
      </c>
      <c r="F26" s="193">
        <v>0.11827414221419201</v>
      </c>
      <c r="G26" s="68">
        <v>273345.45642708783</v>
      </c>
      <c r="H26" s="71"/>
    </row>
    <row r="27" spans="1:8" ht="12.75">
      <c r="A27" s="59" t="s">
        <v>5</v>
      </c>
      <c r="B27" s="70">
        <v>0</v>
      </c>
      <c r="C27" s="49">
        <v>0</v>
      </c>
      <c r="D27" s="192">
        <v>0</v>
      </c>
      <c r="E27" s="67">
        <v>0</v>
      </c>
      <c r="F27" s="193">
        <v>0</v>
      </c>
      <c r="G27" s="68">
        <v>0</v>
      </c>
      <c r="H27" s="71"/>
    </row>
    <row r="28" spans="1:8" ht="12.75">
      <c r="A28" s="59" t="s">
        <v>44</v>
      </c>
      <c r="B28" s="70">
        <v>1691529</v>
      </c>
      <c r="C28" s="49">
        <v>952073899</v>
      </c>
      <c r="D28" s="192">
        <v>10</v>
      </c>
      <c r="E28" s="67">
        <v>4398692</v>
      </c>
      <c r="F28" s="193">
        <v>0.05200116417940691</v>
      </c>
      <c r="G28" s="68">
        <v>120180.80783556344</v>
      </c>
      <c r="H28" s="71"/>
    </row>
    <row r="29" spans="1:8" ht="12.75">
      <c r="A29" s="59" t="s">
        <v>42</v>
      </c>
      <c r="B29" s="70">
        <v>0</v>
      </c>
      <c r="C29" s="49">
        <v>0</v>
      </c>
      <c r="D29" s="192">
        <v>0</v>
      </c>
      <c r="E29" s="67">
        <v>0</v>
      </c>
      <c r="F29" s="193">
        <v>0</v>
      </c>
      <c r="G29" s="68">
        <v>0</v>
      </c>
      <c r="H29" s="69"/>
    </row>
    <row r="30" spans="1:8" ht="12.75">
      <c r="A30" s="59" t="s">
        <v>43</v>
      </c>
      <c r="B30" s="72">
        <v>109512</v>
      </c>
      <c r="C30" s="186">
        <v>39424219</v>
      </c>
      <c r="D30" s="194">
        <v>45405</v>
      </c>
      <c r="E30" s="123">
        <v>481471</v>
      </c>
      <c r="F30" s="195">
        <v>0.0056919312647085146</v>
      </c>
      <c r="G30" s="73">
        <v>13154.722751535359</v>
      </c>
      <c r="H30" s="74"/>
    </row>
    <row r="31" spans="1:8" ht="12.75">
      <c r="A31" s="59"/>
      <c r="B31" s="75"/>
      <c r="C31" s="76"/>
      <c r="D31" s="77"/>
      <c r="E31" s="75"/>
      <c r="F31" s="75"/>
      <c r="G31" s="68"/>
      <c r="H31" s="65"/>
    </row>
    <row r="32" spans="1:8" ht="12.75">
      <c r="A32" s="59" t="s">
        <v>40</v>
      </c>
      <c r="B32" s="196">
        <v>13543049</v>
      </c>
      <c r="C32" s="196">
        <v>7582464083</v>
      </c>
      <c r="D32" s="196">
        <v>214049</v>
      </c>
      <c r="E32" s="121">
        <v>84588337</v>
      </c>
      <c r="F32" s="197">
        <v>1</v>
      </c>
      <c r="G32" s="45">
        <v>2311117.64</v>
      </c>
      <c r="H32" s="65"/>
    </row>
    <row r="33" spans="1:8" ht="12.75">
      <c r="A33" s="35"/>
      <c r="B33" s="36"/>
      <c r="C33" s="36" t="s">
        <v>173</v>
      </c>
      <c r="F33" s="36"/>
      <c r="G33" s="105">
        <v>2311117.64</v>
      </c>
      <c r="H33" s="78"/>
    </row>
    <row r="34" spans="1:7" ht="12.75">
      <c r="A34" s="46"/>
      <c r="B34" s="47"/>
      <c r="C34" s="47"/>
      <c r="D34" s="47"/>
      <c r="E34" s="47"/>
      <c r="F34" s="47"/>
      <c r="G34" s="48"/>
    </row>
    <row r="36" ht="15.75">
      <c r="A36" s="61" t="s">
        <v>48</v>
      </c>
    </row>
    <row r="37" ht="10.5" customHeight="1">
      <c r="A37" s="27"/>
    </row>
    <row r="38" ht="15">
      <c r="A38" s="31" t="s">
        <v>161</v>
      </c>
    </row>
    <row r="39" ht="9" customHeight="1">
      <c r="A39" s="31"/>
    </row>
    <row r="40" spans="1:4" ht="63.75" customHeight="1">
      <c r="A40" s="31"/>
      <c r="B40" s="24" t="s">
        <v>157</v>
      </c>
      <c r="C40" s="24" t="s">
        <v>158</v>
      </c>
      <c r="D40" s="24" t="s">
        <v>178</v>
      </c>
    </row>
    <row r="41" spans="1:3" ht="15">
      <c r="A41" s="31"/>
      <c r="B41" s="32" t="s">
        <v>46</v>
      </c>
      <c r="C41" s="32" t="s">
        <v>46</v>
      </c>
    </row>
    <row r="42" spans="1:4" ht="15">
      <c r="A42" s="31"/>
      <c r="B42" s="33">
        <v>1</v>
      </c>
      <c r="C42" s="33">
        <v>0</v>
      </c>
      <c r="D42" s="34">
        <v>1</v>
      </c>
    </row>
    <row r="43" spans="2:4" ht="13.5" customHeight="1">
      <c r="B43" s="24"/>
      <c r="C43" s="24"/>
      <c r="D43" s="24"/>
    </row>
    <row r="44" spans="1:4" ht="12.75">
      <c r="A44" t="s">
        <v>175</v>
      </c>
      <c r="B44" s="65">
        <v>872366.8771892694</v>
      </c>
      <c r="C44" s="65">
        <v>0</v>
      </c>
      <c r="D44" s="65">
        <v>872366.8771892694</v>
      </c>
    </row>
    <row r="45" spans="1:4" ht="12.75">
      <c r="A45" t="s">
        <v>156</v>
      </c>
      <c r="B45" s="65"/>
      <c r="C45" s="65"/>
      <c r="D45" s="65"/>
    </row>
    <row r="46" spans="2:4" ht="12.75">
      <c r="B46" s="65"/>
      <c r="C46" s="65"/>
      <c r="D46" s="65"/>
    </row>
    <row r="47" spans="1:2" ht="12.75">
      <c r="A47" t="s">
        <v>167</v>
      </c>
      <c r="B47" s="12">
        <v>1584798809</v>
      </c>
    </row>
    <row r="49" spans="1:2" ht="12.75">
      <c r="A49" t="s">
        <v>47</v>
      </c>
      <c r="B49" s="79">
        <v>0.0005504590691481706</v>
      </c>
    </row>
    <row r="50" ht="12.75">
      <c r="A50" t="s">
        <v>50</v>
      </c>
    </row>
    <row r="51" ht="12.75">
      <c r="A51" t="s">
        <v>51</v>
      </c>
    </row>
    <row r="53" ht="15.75">
      <c r="A53" s="61" t="s">
        <v>314</v>
      </c>
    </row>
    <row r="54" ht="15.75">
      <c r="A54" s="27"/>
    </row>
    <row r="55" ht="15">
      <c r="A55" s="31" t="s">
        <v>161</v>
      </c>
    </row>
    <row r="56" ht="15">
      <c r="A56" s="31"/>
    </row>
    <row r="57" spans="1:4" ht="76.5">
      <c r="A57" s="31"/>
      <c r="B57" s="24" t="s">
        <v>157</v>
      </c>
      <c r="C57" s="24" t="s">
        <v>158</v>
      </c>
      <c r="D57" s="24" t="s">
        <v>178</v>
      </c>
    </row>
    <row r="58" spans="1:3" ht="15">
      <c r="A58" s="31"/>
      <c r="B58" s="32" t="s">
        <v>46</v>
      </c>
      <c r="C58" s="32" t="s">
        <v>46</v>
      </c>
    </row>
    <row r="59" spans="1:4" ht="15">
      <c r="A59" s="31"/>
      <c r="B59" s="33">
        <v>1</v>
      </c>
      <c r="C59" s="33">
        <v>0</v>
      </c>
      <c r="D59" s="34">
        <v>1</v>
      </c>
    </row>
    <row r="60" spans="2:4" ht="12.75">
      <c r="B60" s="24"/>
      <c r="C60" s="24"/>
      <c r="D60" s="24"/>
    </row>
    <row r="61" spans="1:4" ht="12.75">
      <c r="A61" t="s">
        <v>175</v>
      </c>
      <c r="B61" s="65">
        <v>16717.17612905382</v>
      </c>
      <c r="C61" s="65">
        <v>0</v>
      </c>
      <c r="D61" s="65">
        <v>16717.17612905382</v>
      </c>
    </row>
    <row r="62" spans="1:4" ht="12.75">
      <c r="A62" t="s">
        <v>156</v>
      </c>
      <c r="B62" s="65"/>
      <c r="C62" s="65"/>
      <c r="D62" s="65"/>
    </row>
    <row r="63" spans="2:4" ht="12.75">
      <c r="B63" s="65"/>
      <c r="C63" s="65"/>
      <c r="D63" s="65"/>
    </row>
    <row r="64" spans="1:2" ht="12.75">
      <c r="A64" t="s">
        <v>167</v>
      </c>
      <c r="B64" s="12">
        <v>19425622</v>
      </c>
    </row>
    <row r="66" spans="1:2" ht="12.75">
      <c r="A66" t="s">
        <v>47</v>
      </c>
      <c r="B66" s="79">
        <v>0.0008605735316508177</v>
      </c>
    </row>
    <row r="67" ht="12.75">
      <c r="A67" t="s">
        <v>50</v>
      </c>
    </row>
    <row r="68" ht="12.75">
      <c r="A68" t="s">
        <v>51</v>
      </c>
    </row>
    <row r="70" ht="15.75">
      <c r="A70" s="61" t="s">
        <v>49</v>
      </c>
    </row>
    <row r="71" ht="7.5" customHeight="1">
      <c r="A71" s="61"/>
    </row>
    <row r="72" ht="15">
      <c r="A72" s="31" t="s">
        <v>161</v>
      </c>
    </row>
    <row r="73" ht="10.5" customHeight="1">
      <c r="A73" s="31"/>
    </row>
    <row r="74" spans="1:4" ht="63.75" customHeight="1">
      <c r="A74" s="31"/>
      <c r="B74" s="24" t="s">
        <v>157</v>
      </c>
      <c r="C74" s="24" t="s">
        <v>158</v>
      </c>
      <c r="D74" s="24" t="s">
        <v>178</v>
      </c>
    </row>
    <row r="75" spans="1:3" ht="13.5" customHeight="1">
      <c r="A75" s="31"/>
      <c r="B75" s="32" t="s">
        <v>46</v>
      </c>
      <c r="C75" s="32" t="s">
        <v>46</v>
      </c>
    </row>
    <row r="76" spans="1:4" ht="15">
      <c r="A76" s="31"/>
      <c r="B76" s="33">
        <v>1</v>
      </c>
      <c r="C76" s="33">
        <v>0</v>
      </c>
      <c r="D76" s="34">
        <v>1</v>
      </c>
    </row>
    <row r="77" spans="2:4" ht="12.75">
      <c r="B77" s="24"/>
      <c r="C77" s="24"/>
      <c r="D77" s="24"/>
    </row>
    <row r="78" spans="1:4" ht="12.75">
      <c r="A78" t="s">
        <v>175</v>
      </c>
      <c r="B78" s="65">
        <v>322668.8567512943</v>
      </c>
      <c r="C78" s="65">
        <v>0</v>
      </c>
      <c r="D78" s="65">
        <v>322668.8567512943</v>
      </c>
    </row>
    <row r="79" spans="1:4" ht="12.75">
      <c r="A79" t="s">
        <v>159</v>
      </c>
      <c r="B79" s="65"/>
      <c r="C79" s="65"/>
      <c r="D79" s="65"/>
    </row>
    <row r="80" spans="2:4" ht="12.75">
      <c r="B80" s="65"/>
      <c r="C80" s="65"/>
      <c r="D80" s="65"/>
    </row>
    <row r="81" spans="1:2" ht="12.75">
      <c r="A81" t="s">
        <v>167</v>
      </c>
      <c r="B81" s="12">
        <v>740544083</v>
      </c>
    </row>
    <row r="83" spans="1:2" ht="12.75">
      <c r="A83" t="s">
        <v>47</v>
      </c>
      <c r="B83" s="79">
        <v>0.00043571863466134033</v>
      </c>
    </row>
    <row r="84" ht="12.75">
      <c r="A84" t="s">
        <v>50</v>
      </c>
    </row>
    <row r="85" ht="12.75">
      <c r="A85" t="s">
        <v>51</v>
      </c>
    </row>
    <row r="87" ht="12.75">
      <c r="C87" s="65"/>
    </row>
    <row r="88" ht="15.75">
      <c r="A88" s="61" t="s">
        <v>52</v>
      </c>
    </row>
    <row r="89" ht="9" customHeight="1">
      <c r="A89" s="61"/>
    </row>
    <row r="90" ht="15">
      <c r="A90" s="31" t="s">
        <v>162</v>
      </c>
    </row>
    <row r="91" ht="9" customHeight="1">
      <c r="A91" s="31"/>
    </row>
    <row r="92" spans="1:4" ht="63.75" customHeight="1">
      <c r="A92" s="31"/>
      <c r="B92" s="24" t="s">
        <v>157</v>
      </c>
      <c r="C92" s="24" t="s">
        <v>158</v>
      </c>
      <c r="D92" s="24" t="s">
        <v>178</v>
      </c>
    </row>
    <row r="93" spans="1:3" ht="15">
      <c r="A93" s="31"/>
      <c r="B93" s="32" t="s">
        <v>46</v>
      </c>
      <c r="C93" s="32" t="s">
        <v>46</v>
      </c>
    </row>
    <row r="94" spans="1:4" ht="15">
      <c r="A94" s="31"/>
      <c r="B94" s="33">
        <v>1</v>
      </c>
      <c r="C94" s="33">
        <v>0</v>
      </c>
      <c r="D94" s="34">
        <v>1</v>
      </c>
    </row>
    <row r="95" spans="2:4" ht="12.75">
      <c r="B95" s="24"/>
      <c r="C95" s="24"/>
      <c r="D95" s="24"/>
    </row>
    <row r="96" spans="1:4" ht="12.75">
      <c r="A96" t="s">
        <v>175</v>
      </c>
      <c r="B96" s="65">
        <v>692683.7429161961</v>
      </c>
      <c r="C96" s="65">
        <v>0</v>
      </c>
      <c r="D96" s="65">
        <v>692683.7429161961</v>
      </c>
    </row>
    <row r="97" spans="1:4" ht="12.75">
      <c r="A97" t="s">
        <v>160</v>
      </c>
      <c r="B97" s="65"/>
      <c r="C97" s="65"/>
      <c r="D97" s="65"/>
    </row>
    <row r="98" spans="2:4" ht="12.75">
      <c r="B98" s="65"/>
      <c r="C98" s="65"/>
      <c r="D98" s="65"/>
    </row>
    <row r="99" spans="1:2" ht="12.75">
      <c r="A99" t="s">
        <v>166</v>
      </c>
      <c r="B99" s="12">
        <v>6863255</v>
      </c>
    </row>
    <row r="101" spans="1:2" ht="12.75">
      <c r="A101" t="s">
        <v>54</v>
      </c>
      <c r="B101" s="79">
        <v>0.10092641799207462</v>
      </c>
    </row>
    <row r="102" ht="12.75">
      <c r="A102" t="s">
        <v>62</v>
      </c>
    </row>
    <row r="103" ht="12.75">
      <c r="A103" t="s">
        <v>51</v>
      </c>
    </row>
    <row r="105" spans="2:4" ht="12.75">
      <c r="B105" s="65"/>
      <c r="C105" s="65"/>
      <c r="D105" s="65"/>
    </row>
    <row r="106" ht="15.75">
      <c r="A106" s="61" t="s">
        <v>55</v>
      </c>
    </row>
    <row r="107" ht="9" customHeight="1">
      <c r="A107" s="61"/>
    </row>
    <row r="108" ht="15">
      <c r="A108" s="31" t="s">
        <v>162</v>
      </c>
    </row>
    <row r="109" ht="6" customHeight="1">
      <c r="A109" s="31"/>
    </row>
    <row r="110" spans="1:4" ht="63.75" customHeight="1">
      <c r="A110" s="31"/>
      <c r="B110" s="24" t="s">
        <v>157</v>
      </c>
      <c r="C110" s="24" t="s">
        <v>158</v>
      </c>
      <c r="D110" s="24" t="s">
        <v>178</v>
      </c>
    </row>
    <row r="111" spans="1:3" ht="15">
      <c r="A111" s="31"/>
      <c r="B111" s="32" t="s">
        <v>46</v>
      </c>
      <c r="C111" s="32" t="s">
        <v>46</v>
      </c>
    </row>
    <row r="112" spans="1:4" ht="15">
      <c r="A112" s="31"/>
      <c r="B112" s="33">
        <v>1</v>
      </c>
      <c r="C112" s="33">
        <v>0</v>
      </c>
      <c r="D112" s="34">
        <v>1</v>
      </c>
    </row>
    <row r="113" spans="2:4" ht="12.75">
      <c r="B113" s="24"/>
      <c r="C113" s="24"/>
      <c r="D113" s="24"/>
    </row>
    <row r="114" spans="1:4" ht="12.75">
      <c r="A114" t="s">
        <v>175</v>
      </c>
      <c r="B114" s="65">
        <v>273345.45642708783</v>
      </c>
      <c r="C114" s="65">
        <v>0</v>
      </c>
      <c r="D114" s="65">
        <v>273345.45642708783</v>
      </c>
    </row>
    <row r="115" spans="1:4" ht="12.75">
      <c r="A115" t="s">
        <v>163</v>
      </c>
      <c r="B115" s="65"/>
      <c r="C115" s="65"/>
      <c r="D115" s="65"/>
    </row>
    <row r="116" spans="2:4" ht="12.75">
      <c r="B116" s="65"/>
      <c r="C116" s="65"/>
      <c r="D116" s="65"/>
    </row>
    <row r="117" spans="1:2" ht="12.75">
      <c r="A117" t="s">
        <v>166</v>
      </c>
      <c r="B117" s="12">
        <v>4878753</v>
      </c>
    </row>
    <row r="119" spans="1:2" ht="12.75">
      <c r="A119" t="s">
        <v>54</v>
      </c>
      <c r="B119" s="79">
        <v>0.056027730124293615</v>
      </c>
    </row>
    <row r="120" ht="12.75">
      <c r="A120" t="s">
        <v>62</v>
      </c>
    </row>
    <row r="121" ht="12.75">
      <c r="A121" t="s">
        <v>51</v>
      </c>
    </row>
    <row r="124" ht="15.75">
      <c r="A124" s="61" t="s">
        <v>57</v>
      </c>
    </row>
    <row r="125" ht="10.5" customHeight="1">
      <c r="A125" s="61"/>
    </row>
    <row r="126" ht="15">
      <c r="A126" s="31" t="s">
        <v>162</v>
      </c>
    </row>
    <row r="127" ht="6" customHeight="1">
      <c r="A127" s="31"/>
    </row>
    <row r="128" spans="1:4" ht="63.75" customHeight="1">
      <c r="A128" s="31"/>
      <c r="B128" s="24" t="s">
        <v>157</v>
      </c>
      <c r="C128" s="24" t="s">
        <v>158</v>
      </c>
      <c r="D128" s="24" t="s">
        <v>178</v>
      </c>
    </row>
    <row r="129" spans="1:3" ht="15">
      <c r="A129" s="31"/>
      <c r="B129" s="32" t="s">
        <v>46</v>
      </c>
      <c r="C129" s="32" t="s">
        <v>46</v>
      </c>
    </row>
    <row r="130" spans="1:4" ht="15">
      <c r="A130" s="31"/>
      <c r="B130" s="33">
        <v>1</v>
      </c>
      <c r="C130" s="33">
        <v>0</v>
      </c>
      <c r="D130" s="34">
        <v>1</v>
      </c>
    </row>
    <row r="131" spans="2:4" ht="12.75">
      <c r="B131" s="24"/>
      <c r="C131" s="24"/>
      <c r="D131" s="24"/>
    </row>
    <row r="132" spans="1:4" ht="12.75">
      <c r="A132" t="s">
        <v>175</v>
      </c>
      <c r="B132" s="65">
        <v>0</v>
      </c>
      <c r="C132" s="65">
        <v>0</v>
      </c>
      <c r="D132" s="65">
        <v>0</v>
      </c>
    </row>
    <row r="133" spans="1:4" ht="12.75">
      <c r="A133" t="s">
        <v>53</v>
      </c>
      <c r="B133" s="65"/>
      <c r="C133" s="65"/>
      <c r="D133" s="65"/>
    </row>
    <row r="134" spans="2:4" ht="12.75">
      <c r="B134" s="65"/>
      <c r="C134" s="65"/>
      <c r="D134" s="65"/>
    </row>
    <row r="135" spans="1:2" ht="12.75">
      <c r="A135" t="s">
        <v>166</v>
      </c>
      <c r="B135" s="12">
        <v>0</v>
      </c>
    </row>
    <row r="137" spans="1:2" ht="12.75">
      <c r="A137" t="s">
        <v>54</v>
      </c>
      <c r="B137" s="79" t="e">
        <v>#DIV/0!</v>
      </c>
    </row>
    <row r="138" ht="12.75">
      <c r="A138" t="s">
        <v>62</v>
      </c>
    </row>
    <row r="139" ht="12.75">
      <c r="A139" t="s">
        <v>51</v>
      </c>
    </row>
    <row r="142" ht="15.75">
      <c r="A142" s="61" t="s">
        <v>59</v>
      </c>
    </row>
    <row r="143" ht="10.5" customHeight="1">
      <c r="A143" s="61"/>
    </row>
    <row r="144" ht="15">
      <c r="A144" s="31" t="s">
        <v>162</v>
      </c>
    </row>
    <row r="145" ht="9" customHeight="1">
      <c r="A145" s="31"/>
    </row>
    <row r="146" spans="1:4" ht="64.5" customHeight="1">
      <c r="A146" s="31"/>
      <c r="B146" s="24" t="s">
        <v>157</v>
      </c>
      <c r="C146" s="24" t="s">
        <v>158</v>
      </c>
      <c r="D146" s="24" t="s">
        <v>178</v>
      </c>
    </row>
    <row r="147" spans="1:3" ht="15">
      <c r="A147" s="31"/>
      <c r="B147" s="32" t="s">
        <v>46</v>
      </c>
      <c r="C147" s="32" t="s">
        <v>46</v>
      </c>
    </row>
    <row r="148" spans="1:4" ht="15">
      <c r="A148" s="31"/>
      <c r="B148" s="33">
        <v>1</v>
      </c>
      <c r="C148" s="33">
        <v>0</v>
      </c>
      <c r="D148" s="34">
        <v>1</v>
      </c>
    </row>
    <row r="149" spans="2:4" ht="12.75">
      <c r="B149" s="24"/>
      <c r="C149" s="24"/>
      <c r="D149" s="24"/>
    </row>
    <row r="150" spans="1:4" ht="12.75">
      <c r="A150" t="s">
        <v>175</v>
      </c>
      <c r="B150" s="65">
        <v>120180.80783556344</v>
      </c>
      <c r="C150" s="65">
        <v>0</v>
      </c>
      <c r="D150" s="65">
        <v>120180.80783556344</v>
      </c>
    </row>
    <row r="151" spans="1:4" ht="12.75">
      <c r="A151" t="s">
        <v>56</v>
      </c>
      <c r="B151" s="65"/>
      <c r="C151" s="65"/>
      <c r="D151" s="65"/>
    </row>
    <row r="152" spans="2:4" ht="12.75">
      <c r="B152" s="65"/>
      <c r="C152" s="65"/>
      <c r="D152" s="65"/>
    </row>
    <row r="153" spans="1:2" ht="12.75">
      <c r="A153" t="s">
        <v>166</v>
      </c>
      <c r="B153" s="12">
        <v>1691529</v>
      </c>
    </row>
    <row r="155" spans="1:2" ht="12.75">
      <c r="A155" t="s">
        <v>54</v>
      </c>
      <c r="B155" s="79">
        <v>0.07104862395830248</v>
      </c>
    </row>
    <row r="156" ht="12.75">
      <c r="A156" t="s">
        <v>62</v>
      </c>
    </row>
    <row r="157" ht="12.75">
      <c r="A157" t="s">
        <v>51</v>
      </c>
    </row>
    <row r="160" ht="15.75">
      <c r="A160" s="61" t="s">
        <v>63</v>
      </c>
    </row>
    <row r="161" ht="6.75" customHeight="1">
      <c r="A161" s="61"/>
    </row>
    <row r="162" ht="15">
      <c r="A162" s="31" t="s">
        <v>162</v>
      </c>
    </row>
    <row r="163" ht="6.75" customHeight="1">
      <c r="A163" s="31"/>
    </row>
    <row r="164" spans="1:4" ht="66" customHeight="1">
      <c r="A164" s="31"/>
      <c r="B164" s="24" t="s">
        <v>157</v>
      </c>
      <c r="C164" s="24" t="s">
        <v>158</v>
      </c>
      <c r="D164" s="24" t="s">
        <v>178</v>
      </c>
    </row>
    <row r="165" spans="1:3" ht="15">
      <c r="A165" s="31"/>
      <c r="B165" s="32" t="s">
        <v>46</v>
      </c>
      <c r="C165" s="32" t="s">
        <v>46</v>
      </c>
    </row>
    <row r="166" spans="1:4" ht="15">
      <c r="A166" s="31"/>
      <c r="B166" s="33">
        <v>1</v>
      </c>
      <c r="C166" s="33">
        <v>0</v>
      </c>
      <c r="D166" s="34">
        <v>1</v>
      </c>
    </row>
    <row r="167" spans="2:4" ht="12.75">
      <c r="B167" s="24"/>
      <c r="C167" s="24"/>
      <c r="D167" s="24"/>
    </row>
    <row r="168" spans="1:4" ht="12.75">
      <c r="A168" t="s">
        <v>175</v>
      </c>
      <c r="B168" s="65">
        <v>0</v>
      </c>
      <c r="C168" s="65">
        <v>0</v>
      </c>
      <c r="D168" s="65">
        <v>0</v>
      </c>
    </row>
    <row r="169" spans="1:4" ht="12.75">
      <c r="A169" t="s">
        <v>58</v>
      </c>
      <c r="B169" s="65"/>
      <c r="C169" s="65"/>
      <c r="D169" s="65"/>
    </row>
    <row r="170" spans="2:4" ht="12.75">
      <c r="B170" s="65"/>
      <c r="C170" s="65"/>
      <c r="D170" s="65"/>
    </row>
    <row r="171" spans="1:2" ht="12.75">
      <c r="A171" t="s">
        <v>166</v>
      </c>
      <c r="B171" s="12">
        <v>0</v>
      </c>
    </row>
    <row r="173" spans="1:2" ht="12.75">
      <c r="A173" t="s">
        <v>54</v>
      </c>
      <c r="B173" s="79" t="e">
        <v>#DIV/0!</v>
      </c>
    </row>
    <row r="174" ht="12.75">
      <c r="A174" t="s">
        <v>62</v>
      </c>
    </row>
    <row r="175" ht="12.75">
      <c r="A175" t="s">
        <v>51</v>
      </c>
    </row>
    <row r="178" ht="15.75">
      <c r="A178" s="61" t="s">
        <v>61</v>
      </c>
    </row>
    <row r="179" ht="9.75" customHeight="1">
      <c r="A179" s="61"/>
    </row>
    <row r="180" ht="15">
      <c r="A180" s="31" t="s">
        <v>162</v>
      </c>
    </row>
    <row r="181" ht="9" customHeight="1">
      <c r="A181" s="31"/>
    </row>
    <row r="182" spans="1:7" ht="64.5" customHeight="1">
      <c r="A182" s="31"/>
      <c r="B182" s="24" t="s">
        <v>157</v>
      </c>
      <c r="C182" s="24" t="s">
        <v>158</v>
      </c>
      <c r="D182" s="24" t="s">
        <v>178</v>
      </c>
      <c r="G182" s="24"/>
    </row>
    <row r="183" spans="1:3" ht="15">
      <c r="A183" s="31"/>
      <c r="B183" s="32" t="s">
        <v>46</v>
      </c>
      <c r="C183" s="32" t="s">
        <v>46</v>
      </c>
    </row>
    <row r="184" spans="1:4" ht="15">
      <c r="A184" s="31"/>
      <c r="B184" s="33">
        <v>1</v>
      </c>
      <c r="C184" s="33">
        <v>0</v>
      </c>
      <c r="D184" s="34">
        <v>1</v>
      </c>
    </row>
    <row r="185" spans="2:4" ht="12.75">
      <c r="B185" s="24"/>
      <c r="C185" s="24"/>
      <c r="D185" s="24"/>
    </row>
    <row r="186" spans="1:4" ht="12.75">
      <c r="A186" t="s">
        <v>175</v>
      </c>
      <c r="B186" s="65">
        <v>13154.722751535359</v>
      </c>
      <c r="C186" s="65">
        <v>0</v>
      </c>
      <c r="D186" s="65">
        <v>13154.722751535359</v>
      </c>
    </row>
    <row r="187" spans="1:4" ht="12.75">
      <c r="A187" t="s">
        <v>60</v>
      </c>
      <c r="B187" s="65"/>
      <c r="C187" s="65"/>
      <c r="D187" s="65"/>
    </row>
    <row r="188" spans="2:4" ht="12.75">
      <c r="B188" s="65"/>
      <c r="C188" s="65"/>
      <c r="D188" s="65"/>
    </row>
    <row r="189" spans="1:2" ht="12.75">
      <c r="A189" t="s">
        <v>166</v>
      </c>
      <c r="B189" s="12">
        <v>109512</v>
      </c>
    </row>
    <row r="191" spans="1:2" ht="12.75">
      <c r="A191" t="s">
        <v>54</v>
      </c>
      <c r="B191" s="79">
        <v>0.1201212903748937</v>
      </c>
    </row>
    <row r="192" ht="12.75">
      <c r="A192" t="s">
        <v>62</v>
      </c>
    </row>
    <row r="193" ht="12.75">
      <c r="A193" t="s">
        <v>51</v>
      </c>
    </row>
    <row r="195" ht="12.75">
      <c r="C195" s="80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5" horizontalDpi="600" verticalDpi="600" orientation="portrait" scale="65" r:id="rId1"/>
  <headerFooter alignWithMargins="0">
    <oddFooter>&amp;L&amp;8Model A - &amp;A&amp;R&amp;P of  &amp;N</oddFooter>
  </headerFooter>
  <rowBreaks count="3" manualBreakCount="3">
    <brk id="52" max="255" man="1"/>
    <brk id="104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1">
      <selection activeCell="G21" sqref="G21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180</v>
      </c>
    </row>
    <row r="3" spans="1:6" ht="18">
      <c r="A3" s="110" t="s">
        <v>0</v>
      </c>
      <c r="B3" s="111" t="s">
        <v>410</v>
      </c>
      <c r="C3" s="107"/>
      <c r="E3" s="110" t="s">
        <v>1</v>
      </c>
      <c r="F3" s="106" t="s">
        <v>402</v>
      </c>
    </row>
    <row r="4" spans="1:6" ht="18">
      <c r="A4" s="110" t="s">
        <v>3</v>
      </c>
      <c r="B4" s="106" t="s">
        <v>399</v>
      </c>
      <c r="C4" s="15"/>
      <c r="E4" s="110" t="s">
        <v>4</v>
      </c>
      <c r="F4" s="106" t="s">
        <v>401</v>
      </c>
    </row>
    <row r="5" spans="1:3" ht="18">
      <c r="A5" s="27" t="s">
        <v>35</v>
      </c>
      <c r="B5" s="106" t="s">
        <v>400</v>
      </c>
      <c r="C5" s="15"/>
    </row>
    <row r="6" spans="1:3" ht="18">
      <c r="A6" s="110" t="s">
        <v>2</v>
      </c>
      <c r="B6" s="106" t="s">
        <v>423</v>
      </c>
      <c r="C6" s="15"/>
    </row>
    <row r="7" spans="1:3" ht="18">
      <c r="A7" s="27" t="s">
        <v>36</v>
      </c>
      <c r="B7" s="109">
        <v>38009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181</v>
      </c>
      <c r="B11" s="4"/>
    </row>
    <row r="12" ht="14.25">
      <c r="A12" s="124" t="s">
        <v>182</v>
      </c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v>0.007613011160601926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v>8.992213699055549</v>
      </c>
      <c r="C18" s="14"/>
      <c r="D18" s="17"/>
      <c r="E18" s="14"/>
      <c r="F18" s="19"/>
      <c r="G18" s="80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314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v>0.01603635168969654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v>11.602248589325402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v>0.01074368112225023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74</v>
      </c>
      <c r="B32" s="17">
        <v>23.208146495539395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v>3.360966043752971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v>59.286000963695585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v>1.3481233693195953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v>1001.6504522585994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 t="e"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v>2.309213542450478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v>10598.029264463292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 t="e"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 t="e"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v>2.0005164627868877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v>0.3064566592112248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portrait" scale="65" r:id="rId1"/>
  <headerFooter alignWithMargins="0">
    <oddFooter>&amp;L&amp;8Model A - &amp;A&amp;R&amp;P of  &amp;N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6"/>
  <sheetViews>
    <sheetView view="pageBreakPreview" zoomScale="60" zoomScaleNormal="75" zoomScalePageLayoutView="0" workbookViewId="0" topLeftCell="A25">
      <selection activeCell="A6" sqref="A6"/>
    </sheetView>
  </sheetViews>
  <sheetFormatPr defaultColWidth="9.140625" defaultRowHeight="12.75"/>
  <cols>
    <col min="1" max="1" width="51.421875" style="0" customWidth="1"/>
    <col min="2" max="2" width="28.421875" style="0" bestFit="1" customWidth="1"/>
    <col min="3" max="3" width="14.00390625" style="0" customWidth="1"/>
    <col min="4" max="5" width="16.8515625" style="0" customWidth="1"/>
    <col min="6" max="6" width="11.7109375" style="0" customWidth="1"/>
    <col min="7" max="7" width="17.28125" style="0" customWidth="1"/>
    <col min="8" max="8" width="15.28125" style="0" customWidth="1"/>
  </cols>
  <sheetData>
    <row r="1" ht="18">
      <c r="A1" s="15" t="s">
        <v>183</v>
      </c>
    </row>
    <row r="2" ht="18">
      <c r="A2" s="1"/>
    </row>
    <row r="3" spans="1:7" ht="18">
      <c r="A3" s="110" t="s">
        <v>0</v>
      </c>
      <c r="B3" s="111" t="s">
        <v>410</v>
      </c>
      <c r="C3" s="107"/>
      <c r="E3" s="110" t="s">
        <v>1</v>
      </c>
      <c r="F3" s="1"/>
      <c r="G3" s="113" t="s">
        <v>402</v>
      </c>
    </row>
    <row r="4" spans="1:7" ht="18">
      <c r="A4" s="110" t="s">
        <v>3</v>
      </c>
      <c r="B4" s="112" t="s">
        <v>399</v>
      </c>
      <c r="C4" s="15"/>
      <c r="E4" s="110" t="s">
        <v>4</v>
      </c>
      <c r="F4" s="1"/>
      <c r="G4" s="112" t="s">
        <v>401</v>
      </c>
    </row>
    <row r="5" spans="1:3" ht="18">
      <c r="A5" s="27" t="s">
        <v>35</v>
      </c>
      <c r="B5" s="112" t="s">
        <v>400</v>
      </c>
      <c r="C5" s="15"/>
    </row>
    <row r="6" spans="1:3" ht="18">
      <c r="A6" s="110" t="s">
        <v>2</v>
      </c>
      <c r="B6" s="112" t="s">
        <v>423</v>
      </c>
      <c r="C6" s="15"/>
    </row>
    <row r="7" spans="1:3" ht="18">
      <c r="A7" s="27" t="s">
        <v>36</v>
      </c>
      <c r="B7" s="244">
        <v>38009</v>
      </c>
      <c r="C7" s="15"/>
    </row>
    <row r="8" ht="18">
      <c r="C8" s="15"/>
    </row>
    <row r="9" spans="1:2" ht="14.25">
      <c r="A9" s="124" t="s">
        <v>184</v>
      </c>
      <c r="B9" s="4"/>
    </row>
    <row r="10" ht="14.25">
      <c r="A10" s="124" t="s">
        <v>185</v>
      </c>
    </row>
    <row r="11" ht="12.75" customHeight="1"/>
    <row r="12" ht="14.25">
      <c r="A12" s="124" t="s">
        <v>186</v>
      </c>
    </row>
    <row r="13" spans="2:3" ht="12.75">
      <c r="B13" s="9"/>
      <c r="C13" s="64"/>
    </row>
    <row r="14" spans="1:7" ht="14.25">
      <c r="A14" s="124" t="s">
        <v>272</v>
      </c>
      <c r="B14" s="9"/>
      <c r="C14" s="65"/>
      <c r="F14" s="64"/>
      <c r="G14" s="63">
        <v>11289929</v>
      </c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145</v>
      </c>
      <c r="B20" s="56" t="s">
        <v>37</v>
      </c>
      <c r="C20" s="57" t="s">
        <v>38</v>
      </c>
      <c r="D20" s="57" t="s">
        <v>99</v>
      </c>
      <c r="E20" s="57" t="s">
        <v>39</v>
      </c>
      <c r="F20" s="57" t="s">
        <v>172</v>
      </c>
      <c r="G20" s="58" t="s">
        <v>187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41</v>
      </c>
      <c r="B22" s="66" t="s">
        <v>45</v>
      </c>
      <c r="C22" s="49">
        <v>1584798809</v>
      </c>
      <c r="D22" s="192">
        <v>146914</v>
      </c>
      <c r="E22" s="67">
        <v>31929168</v>
      </c>
      <c r="F22" s="193">
        <v>0.3774653709056841</v>
      </c>
      <c r="G22" s="68">
        <v>4261557.2374838395</v>
      </c>
      <c r="H22" s="69"/>
    </row>
    <row r="23" spans="1:8" ht="12.75">
      <c r="A23" s="59" t="s">
        <v>314</v>
      </c>
      <c r="B23" s="66" t="s">
        <v>45</v>
      </c>
      <c r="C23" s="49">
        <v>19425622</v>
      </c>
      <c r="D23" s="192">
        <v>2274</v>
      </c>
      <c r="E23" s="67">
        <v>611859</v>
      </c>
      <c r="F23" s="193">
        <v>0.007233373083100097</v>
      </c>
      <c r="G23" s="68">
        <v>81664.26853871119</v>
      </c>
      <c r="H23" s="69"/>
    </row>
    <row r="24" spans="1:8" ht="12.75">
      <c r="A24" s="59" t="s">
        <v>78</v>
      </c>
      <c r="B24" s="66" t="s">
        <v>45</v>
      </c>
      <c r="C24" s="49">
        <v>740544083</v>
      </c>
      <c r="D24" s="192">
        <v>15240</v>
      </c>
      <c r="E24" s="67">
        <v>11809880</v>
      </c>
      <c r="F24" s="193">
        <v>0.13961593783313178</v>
      </c>
      <c r="G24" s="68">
        <v>1576254.0254044717</v>
      </c>
      <c r="H24" s="69"/>
    </row>
    <row r="25" spans="1:8" ht="12.75">
      <c r="A25" s="59" t="s">
        <v>315</v>
      </c>
      <c r="B25" s="70">
        <v>6863255</v>
      </c>
      <c r="C25" s="49">
        <v>2467182606</v>
      </c>
      <c r="D25" s="192">
        <v>3832</v>
      </c>
      <c r="E25" s="67">
        <v>25352654</v>
      </c>
      <c r="F25" s="193">
        <v>0.2997180805197766</v>
      </c>
      <c r="G25" s="68">
        <v>3383795.849084561</v>
      </c>
      <c r="H25" s="69"/>
    </row>
    <row r="26" spans="1:8" ht="12.75">
      <c r="A26" s="59" t="s">
        <v>316</v>
      </c>
      <c r="B26" s="70">
        <v>4878753</v>
      </c>
      <c r="C26" s="49">
        <v>1779014845</v>
      </c>
      <c r="D26" s="192">
        <v>374</v>
      </c>
      <c r="E26" s="67">
        <v>10004613</v>
      </c>
      <c r="F26" s="193">
        <v>0.11827414221419201</v>
      </c>
      <c r="G26" s="68">
        <v>1335306.6681341305</v>
      </c>
      <c r="H26" s="71"/>
    </row>
    <row r="27" spans="1:8" ht="12.75">
      <c r="A27" s="59" t="s">
        <v>5</v>
      </c>
      <c r="B27" s="70">
        <v>0</v>
      </c>
      <c r="C27" s="49">
        <v>0</v>
      </c>
      <c r="D27" s="49">
        <v>0</v>
      </c>
      <c r="E27" s="67">
        <v>0</v>
      </c>
      <c r="F27" s="193">
        <v>0</v>
      </c>
      <c r="G27" s="68">
        <v>0</v>
      </c>
      <c r="H27" s="71"/>
    </row>
    <row r="28" spans="1:8" ht="12.75">
      <c r="A28" s="59" t="s">
        <v>44</v>
      </c>
      <c r="B28" s="70">
        <v>1691529</v>
      </c>
      <c r="C28" s="49">
        <v>952073899</v>
      </c>
      <c r="D28" s="192">
        <v>10</v>
      </c>
      <c r="E28" s="67">
        <v>4398692</v>
      </c>
      <c r="F28" s="193">
        <v>0.05200116417940691</v>
      </c>
      <c r="G28" s="68">
        <v>587089.4515028473</v>
      </c>
      <c r="H28" s="71"/>
    </row>
    <row r="29" spans="1:8" ht="12.75">
      <c r="A29" s="59" t="s">
        <v>42</v>
      </c>
      <c r="B29" s="70">
        <v>0</v>
      </c>
      <c r="C29" s="49">
        <v>0</v>
      </c>
      <c r="D29" s="49">
        <v>0</v>
      </c>
      <c r="E29" s="67">
        <v>0</v>
      </c>
      <c r="F29" s="193">
        <v>0</v>
      </c>
      <c r="G29" s="68">
        <v>0</v>
      </c>
      <c r="H29" s="69"/>
    </row>
    <row r="30" spans="1:8" ht="12.75">
      <c r="A30" s="59" t="s">
        <v>43</v>
      </c>
      <c r="B30" s="72">
        <v>109512</v>
      </c>
      <c r="C30" s="186">
        <v>39424219</v>
      </c>
      <c r="D30" s="194">
        <v>45405</v>
      </c>
      <c r="E30" s="123">
        <v>481471</v>
      </c>
      <c r="F30" s="195">
        <v>0.0056919312647085146</v>
      </c>
      <c r="G30" s="73">
        <v>64261.49985143934</v>
      </c>
      <c r="H30" s="74"/>
    </row>
    <row r="31" spans="1:8" ht="12.75">
      <c r="A31" s="59"/>
      <c r="B31" s="75"/>
      <c r="C31" s="76"/>
      <c r="D31" s="77"/>
      <c r="E31" s="75"/>
      <c r="F31" s="75"/>
      <c r="G31" s="68"/>
      <c r="H31" s="65"/>
    </row>
    <row r="32" spans="1:8" ht="12.75">
      <c r="A32" s="59" t="s">
        <v>40</v>
      </c>
      <c r="B32" s="196">
        <v>13543049</v>
      </c>
      <c r="C32" s="196">
        <v>7582464083</v>
      </c>
      <c r="D32" s="196">
        <v>214049</v>
      </c>
      <c r="E32" s="121">
        <v>84588337</v>
      </c>
      <c r="F32" s="197">
        <v>1</v>
      </c>
      <c r="G32" s="45">
        <v>11289929</v>
      </c>
      <c r="H32" s="65"/>
    </row>
    <row r="33" spans="1:8" ht="12.75">
      <c r="A33" s="35"/>
      <c r="B33" s="36"/>
      <c r="C33" s="36" t="s">
        <v>173</v>
      </c>
      <c r="F33" s="36"/>
      <c r="G33" s="105">
        <v>11289929</v>
      </c>
      <c r="H33" s="78"/>
    </row>
    <row r="34" spans="1:7" ht="12.75">
      <c r="A34" s="46"/>
      <c r="B34" s="47"/>
      <c r="C34" s="47"/>
      <c r="D34" s="47"/>
      <c r="E34" s="47"/>
      <c r="F34" s="47"/>
      <c r="G34" s="48"/>
    </row>
    <row r="36" ht="15.75">
      <c r="A36" s="61" t="s">
        <v>48</v>
      </c>
    </row>
    <row r="37" ht="10.5" customHeight="1">
      <c r="A37" s="27"/>
    </row>
    <row r="38" ht="15">
      <c r="A38" s="31" t="s">
        <v>188</v>
      </c>
    </row>
    <row r="39" ht="9" customHeight="1">
      <c r="A39" s="31"/>
    </row>
    <row r="40" spans="1:4" ht="51.75" customHeight="1">
      <c r="A40" s="31"/>
      <c r="B40" s="24" t="s">
        <v>157</v>
      </c>
      <c r="C40" s="24" t="s">
        <v>158</v>
      </c>
      <c r="D40" s="24" t="s">
        <v>189</v>
      </c>
    </row>
    <row r="41" spans="1:3" ht="15">
      <c r="A41" s="31"/>
      <c r="B41" s="32" t="s">
        <v>46</v>
      </c>
      <c r="C41" s="32" t="s">
        <v>46</v>
      </c>
    </row>
    <row r="42" spans="1:4" ht="15">
      <c r="A42" s="31"/>
      <c r="B42" s="33">
        <v>1</v>
      </c>
      <c r="C42" s="33">
        <v>0</v>
      </c>
      <c r="D42" s="34">
        <v>1</v>
      </c>
    </row>
    <row r="43" spans="2:4" ht="13.5" customHeight="1">
      <c r="B43" s="24"/>
      <c r="C43" s="24"/>
      <c r="D43" s="24"/>
    </row>
    <row r="44" spans="1:4" ht="12.75">
      <c r="A44" t="s">
        <v>190</v>
      </c>
      <c r="B44" s="65">
        <v>4261557.2374838395</v>
      </c>
      <c r="C44" s="65">
        <v>0</v>
      </c>
      <c r="D44" s="65">
        <v>4261557.2374838395</v>
      </c>
    </row>
    <row r="45" spans="1:4" ht="12.75">
      <c r="A45" t="s">
        <v>156</v>
      </c>
      <c r="B45" s="65"/>
      <c r="C45" s="65"/>
      <c r="D45" s="65"/>
    </row>
    <row r="46" spans="2:4" ht="12.75">
      <c r="B46" s="65"/>
      <c r="C46" s="65"/>
      <c r="D46" s="65"/>
    </row>
    <row r="47" spans="1:2" ht="12.75">
      <c r="A47" t="s">
        <v>167</v>
      </c>
      <c r="B47" s="12">
        <v>1584798809</v>
      </c>
    </row>
    <row r="49" spans="1:2" ht="12.75">
      <c r="A49" t="s">
        <v>47</v>
      </c>
      <c r="B49" s="79">
        <v>0.0026890209743234603</v>
      </c>
    </row>
    <row r="50" ht="12.75">
      <c r="A50" t="s">
        <v>50</v>
      </c>
    </row>
    <row r="51" ht="12.75">
      <c r="A51" t="s">
        <v>51</v>
      </c>
    </row>
    <row r="54" ht="15.75">
      <c r="A54" s="61" t="s">
        <v>314</v>
      </c>
    </row>
    <row r="55" ht="10.5" customHeight="1">
      <c r="A55" s="27"/>
    </row>
    <row r="56" ht="15">
      <c r="A56" s="31" t="s">
        <v>188</v>
      </c>
    </row>
    <row r="57" ht="9" customHeight="1">
      <c r="A57" s="31"/>
    </row>
    <row r="58" spans="1:4" ht="51.75" customHeight="1">
      <c r="A58" s="31"/>
      <c r="B58" s="24" t="s">
        <v>157</v>
      </c>
      <c r="C58" s="24" t="s">
        <v>158</v>
      </c>
      <c r="D58" s="24" t="s">
        <v>189</v>
      </c>
    </row>
    <row r="59" spans="1:3" ht="15">
      <c r="A59" s="31"/>
      <c r="B59" s="32" t="s">
        <v>46</v>
      </c>
      <c r="C59" s="32" t="s">
        <v>46</v>
      </c>
    </row>
    <row r="60" spans="1:4" ht="15">
      <c r="A60" s="31"/>
      <c r="B60" s="33">
        <v>1</v>
      </c>
      <c r="C60" s="33">
        <v>0</v>
      </c>
      <c r="D60" s="34">
        <v>1</v>
      </c>
    </row>
    <row r="61" spans="2:4" ht="13.5" customHeight="1">
      <c r="B61" s="24"/>
      <c r="C61" s="24"/>
      <c r="D61" s="24"/>
    </row>
    <row r="62" spans="1:4" ht="12.75">
      <c r="A62" t="s">
        <v>190</v>
      </c>
      <c r="B62" s="65">
        <v>81664.26853871119</v>
      </c>
      <c r="C62" s="65">
        <v>0</v>
      </c>
      <c r="D62" s="65">
        <v>81664.26853871119</v>
      </c>
    </row>
    <row r="63" spans="1:4" ht="12.75">
      <c r="A63" t="s">
        <v>156</v>
      </c>
      <c r="B63" s="65"/>
      <c r="C63" s="65"/>
      <c r="D63" s="65"/>
    </row>
    <row r="64" spans="2:4" ht="12.75">
      <c r="B64" s="65"/>
      <c r="C64" s="65"/>
      <c r="D64" s="65"/>
    </row>
    <row r="65" spans="1:2" ht="12.75">
      <c r="A65" t="s">
        <v>167</v>
      </c>
      <c r="B65" s="12">
        <v>19425622</v>
      </c>
    </row>
    <row r="67" spans="1:2" ht="12.75">
      <c r="A67" t="s">
        <v>47</v>
      </c>
      <c r="B67" s="79">
        <v>0.004203946135609515</v>
      </c>
    </row>
    <row r="68" ht="12.75">
      <c r="A68" t="s">
        <v>50</v>
      </c>
    </row>
    <row r="69" ht="12.75">
      <c r="A69" t="s">
        <v>51</v>
      </c>
    </row>
    <row r="71" ht="15.75">
      <c r="A71" s="61" t="s">
        <v>49</v>
      </c>
    </row>
    <row r="72" ht="7.5" customHeight="1">
      <c r="A72" s="61"/>
    </row>
    <row r="73" ht="15">
      <c r="A73" s="31" t="s">
        <v>188</v>
      </c>
    </row>
    <row r="74" ht="10.5" customHeight="1">
      <c r="A74" s="31"/>
    </row>
    <row r="75" spans="1:4" ht="52.5" customHeight="1">
      <c r="A75" s="31"/>
      <c r="B75" s="24" t="s">
        <v>157</v>
      </c>
      <c r="C75" s="24" t="s">
        <v>158</v>
      </c>
      <c r="D75" s="24" t="s">
        <v>189</v>
      </c>
    </row>
    <row r="76" spans="1:3" ht="13.5" customHeight="1">
      <c r="A76" s="31"/>
      <c r="B76" s="32" t="s">
        <v>46</v>
      </c>
      <c r="C76" s="32" t="s">
        <v>46</v>
      </c>
    </row>
    <row r="77" spans="1:4" ht="15">
      <c r="A77" s="31"/>
      <c r="B77" s="33">
        <v>1</v>
      </c>
      <c r="C77" s="33">
        <v>0</v>
      </c>
      <c r="D77" s="34">
        <v>1</v>
      </c>
    </row>
    <row r="78" spans="2:4" ht="12.75">
      <c r="B78" s="24"/>
      <c r="C78" s="24"/>
      <c r="D78" s="24"/>
    </row>
    <row r="79" spans="1:4" ht="12.75">
      <c r="A79" t="s">
        <v>190</v>
      </c>
      <c r="B79" s="65">
        <v>1576254.0254044717</v>
      </c>
      <c r="C79" s="65">
        <v>0</v>
      </c>
      <c r="D79" s="65">
        <v>1576254.0254044717</v>
      </c>
    </row>
    <row r="80" spans="1:4" ht="12.75">
      <c r="A80" t="s">
        <v>159</v>
      </c>
      <c r="B80" s="65"/>
      <c r="C80" s="65"/>
      <c r="D80" s="65"/>
    </row>
    <row r="81" spans="2:4" ht="12.75">
      <c r="B81" s="65"/>
      <c r="C81" s="65"/>
      <c r="D81" s="65"/>
    </row>
    <row r="82" spans="1:2" ht="12.75">
      <c r="A82" t="s">
        <v>167</v>
      </c>
      <c r="B82" s="12">
        <v>740544083</v>
      </c>
    </row>
    <row r="84" spans="1:2" ht="12.75">
      <c r="A84" t="s">
        <v>47</v>
      </c>
      <c r="B84" s="79">
        <v>0.0021285080275288237</v>
      </c>
    </row>
    <row r="85" ht="12.75">
      <c r="A85" t="s">
        <v>50</v>
      </c>
    </row>
    <row r="86" ht="12.75">
      <c r="A86" t="s">
        <v>51</v>
      </c>
    </row>
    <row r="88" ht="12.75">
      <c r="C88" s="65"/>
    </row>
    <row r="89" ht="15.75">
      <c r="A89" s="61" t="s">
        <v>315</v>
      </c>
    </row>
    <row r="90" ht="9" customHeight="1">
      <c r="A90" s="61"/>
    </row>
    <row r="91" ht="15">
      <c r="A91" s="31" t="s">
        <v>188</v>
      </c>
    </row>
    <row r="92" ht="9" customHeight="1">
      <c r="A92" s="31"/>
    </row>
    <row r="93" spans="1:4" ht="54" customHeight="1">
      <c r="A93" s="31"/>
      <c r="B93" s="24" t="s">
        <v>157</v>
      </c>
      <c r="C93" s="24" t="s">
        <v>158</v>
      </c>
      <c r="D93" s="24" t="s">
        <v>189</v>
      </c>
    </row>
    <row r="94" spans="1:3" ht="15">
      <c r="A94" s="31"/>
      <c r="B94" s="32" t="s">
        <v>46</v>
      </c>
      <c r="C94" s="32" t="s">
        <v>46</v>
      </c>
    </row>
    <row r="95" spans="1:4" ht="15">
      <c r="A95" s="31"/>
      <c r="B95" s="33">
        <v>1</v>
      </c>
      <c r="C95" s="33">
        <v>0</v>
      </c>
      <c r="D95" s="34">
        <v>1</v>
      </c>
    </row>
    <row r="96" spans="2:4" ht="12.75">
      <c r="B96" s="24"/>
      <c r="C96" s="24"/>
      <c r="D96" s="24"/>
    </row>
    <row r="97" spans="1:4" ht="12.75">
      <c r="A97" t="s">
        <v>190</v>
      </c>
      <c r="B97" s="65">
        <v>3383795.849084561</v>
      </c>
      <c r="C97" s="65">
        <v>0</v>
      </c>
      <c r="D97" s="65">
        <v>3383795.849084561</v>
      </c>
    </row>
    <row r="98" spans="1:4" ht="12.75">
      <c r="A98" t="s">
        <v>160</v>
      </c>
      <c r="B98" s="65"/>
      <c r="C98" s="65"/>
      <c r="D98" s="65"/>
    </row>
    <row r="99" spans="2:4" ht="12.75">
      <c r="B99" s="65"/>
      <c r="C99" s="65"/>
      <c r="D99" s="65"/>
    </row>
    <row r="100" spans="1:2" ht="12.75">
      <c r="A100" t="s">
        <v>166</v>
      </c>
      <c r="B100" s="12">
        <v>6863255</v>
      </c>
    </row>
    <row r="102" spans="1:2" ht="12.75">
      <c r="A102" t="s">
        <v>54</v>
      </c>
      <c r="B102" s="79">
        <v>0.49303076296663334</v>
      </c>
    </row>
    <row r="103" ht="12.75">
      <c r="A103" t="s">
        <v>62</v>
      </c>
    </row>
    <row r="104" ht="12.75">
      <c r="A104" t="s">
        <v>51</v>
      </c>
    </row>
    <row r="106" spans="2:4" ht="12.75">
      <c r="B106" s="65"/>
      <c r="C106" s="65"/>
      <c r="D106" s="65"/>
    </row>
    <row r="107" ht="15.75">
      <c r="A107" s="61" t="s">
        <v>316</v>
      </c>
    </row>
    <row r="108" ht="9" customHeight="1">
      <c r="A108" s="61"/>
    </row>
    <row r="109" ht="15">
      <c r="A109" s="31" t="s">
        <v>188</v>
      </c>
    </row>
    <row r="110" ht="6" customHeight="1">
      <c r="A110" s="31"/>
    </row>
    <row r="111" spans="1:4" ht="51" customHeight="1">
      <c r="A111" s="31"/>
      <c r="B111" s="24" t="s">
        <v>157</v>
      </c>
      <c r="C111" s="24" t="s">
        <v>158</v>
      </c>
      <c r="D111" s="24" t="s">
        <v>189</v>
      </c>
    </row>
    <row r="112" spans="1:3" ht="15">
      <c r="A112" s="31"/>
      <c r="B112" s="32" t="s">
        <v>46</v>
      </c>
      <c r="C112" s="32" t="s">
        <v>46</v>
      </c>
    </row>
    <row r="113" spans="1:4" ht="15">
      <c r="A113" s="31"/>
      <c r="B113" s="33">
        <v>1</v>
      </c>
      <c r="C113" s="33">
        <v>0</v>
      </c>
      <c r="D113" s="34">
        <v>1</v>
      </c>
    </row>
    <row r="114" spans="2:4" ht="12.75">
      <c r="B114" s="24"/>
      <c r="C114" s="24"/>
      <c r="D114" s="24"/>
    </row>
    <row r="115" spans="1:4" ht="12.75">
      <c r="A115" t="s">
        <v>190</v>
      </c>
      <c r="B115" s="65">
        <v>1335306.6681341305</v>
      </c>
      <c r="C115" s="65">
        <v>0</v>
      </c>
      <c r="D115" s="65">
        <v>1335306.6681341305</v>
      </c>
    </row>
    <row r="116" spans="1:4" ht="12.75">
      <c r="A116" t="s">
        <v>163</v>
      </c>
      <c r="B116" s="65"/>
      <c r="C116" s="65"/>
      <c r="D116" s="65"/>
    </row>
    <row r="117" spans="2:4" ht="12.75">
      <c r="B117" s="65"/>
      <c r="C117" s="65"/>
      <c r="D117" s="65"/>
    </row>
    <row r="118" spans="1:2" ht="12.75">
      <c r="A118" t="s">
        <v>166</v>
      </c>
      <c r="B118" s="12">
        <v>4878753</v>
      </c>
    </row>
    <row r="120" spans="1:2" ht="12.75">
      <c r="A120" t="s">
        <v>54</v>
      </c>
      <c r="B120" s="79">
        <v>0.2736983545045487</v>
      </c>
    </row>
    <row r="121" ht="12.75">
      <c r="A121" t="s">
        <v>62</v>
      </c>
    </row>
    <row r="122" ht="12.75">
      <c r="A122" t="s">
        <v>51</v>
      </c>
    </row>
    <row r="125" ht="15.75">
      <c r="A125" s="61" t="s">
        <v>57</v>
      </c>
    </row>
    <row r="126" ht="10.5" customHeight="1">
      <c r="A126" s="61"/>
    </row>
    <row r="127" ht="15">
      <c r="A127" s="31" t="s">
        <v>188</v>
      </c>
    </row>
    <row r="128" ht="6" customHeight="1">
      <c r="A128" s="31"/>
    </row>
    <row r="129" spans="1:4" ht="51.75" customHeight="1">
      <c r="A129" s="31"/>
      <c r="B129" s="24" t="s">
        <v>157</v>
      </c>
      <c r="C129" s="24" t="s">
        <v>158</v>
      </c>
      <c r="D129" s="24" t="s">
        <v>189</v>
      </c>
    </row>
    <row r="130" spans="1:3" ht="15">
      <c r="A130" s="31"/>
      <c r="B130" s="32" t="s">
        <v>46</v>
      </c>
      <c r="C130" s="32" t="s">
        <v>46</v>
      </c>
    </row>
    <row r="131" spans="1:4" ht="15">
      <c r="A131" s="31"/>
      <c r="B131" s="33">
        <v>1</v>
      </c>
      <c r="C131" s="33">
        <v>0</v>
      </c>
      <c r="D131" s="34">
        <v>1</v>
      </c>
    </row>
    <row r="132" spans="2:4" ht="12.75">
      <c r="B132" s="24"/>
      <c r="C132" s="24"/>
      <c r="D132" s="24"/>
    </row>
    <row r="133" spans="1:4" ht="12.75">
      <c r="A133" t="s">
        <v>190</v>
      </c>
      <c r="B133" s="65">
        <v>0</v>
      </c>
      <c r="C133" s="65">
        <v>0</v>
      </c>
      <c r="D133" s="65">
        <v>0</v>
      </c>
    </row>
    <row r="134" spans="1:4" ht="12.75">
      <c r="A134" t="s">
        <v>53</v>
      </c>
      <c r="B134" s="65"/>
      <c r="C134" s="65"/>
      <c r="D134" s="65"/>
    </row>
    <row r="135" spans="2:4" ht="12.75">
      <c r="B135" s="65"/>
      <c r="C135" s="65"/>
      <c r="D135" s="65"/>
    </row>
    <row r="136" spans="1:2" ht="12.75">
      <c r="A136" t="s">
        <v>166</v>
      </c>
      <c r="B136" s="12">
        <v>0</v>
      </c>
    </row>
    <row r="138" spans="1:2" ht="12.75">
      <c r="A138" t="s">
        <v>54</v>
      </c>
      <c r="B138" s="79" t="e">
        <v>#DIV/0!</v>
      </c>
    </row>
    <row r="139" ht="12.75">
      <c r="A139" t="s">
        <v>62</v>
      </c>
    </row>
    <row r="140" ht="12.75">
      <c r="A140" t="s">
        <v>51</v>
      </c>
    </row>
    <row r="143" ht="15.75">
      <c r="A143" s="61" t="s">
        <v>59</v>
      </c>
    </row>
    <row r="144" ht="10.5" customHeight="1">
      <c r="A144" s="61"/>
    </row>
    <row r="145" ht="15">
      <c r="A145" s="31" t="s">
        <v>188</v>
      </c>
    </row>
    <row r="146" ht="9" customHeight="1">
      <c r="A146" s="31"/>
    </row>
    <row r="147" spans="1:4" ht="54.75" customHeight="1">
      <c r="A147" s="31"/>
      <c r="B147" s="24" t="s">
        <v>157</v>
      </c>
      <c r="C147" s="24" t="s">
        <v>158</v>
      </c>
      <c r="D147" s="24" t="s">
        <v>189</v>
      </c>
    </row>
    <row r="148" spans="1:3" ht="15">
      <c r="A148" s="31"/>
      <c r="B148" s="32" t="s">
        <v>46</v>
      </c>
      <c r="C148" s="32" t="s">
        <v>46</v>
      </c>
    </row>
    <row r="149" spans="1:4" ht="15">
      <c r="A149" s="31"/>
      <c r="B149" s="33">
        <v>1</v>
      </c>
      <c r="C149" s="33">
        <v>0</v>
      </c>
      <c r="D149" s="34">
        <v>1</v>
      </c>
    </row>
    <row r="150" spans="2:4" ht="12.75">
      <c r="B150" s="24"/>
      <c r="C150" s="24"/>
      <c r="D150" s="24"/>
    </row>
    <row r="151" spans="1:4" ht="12.75">
      <c r="A151" t="s">
        <v>190</v>
      </c>
      <c r="B151" s="65">
        <v>587089.4515028473</v>
      </c>
      <c r="C151" s="65">
        <v>0</v>
      </c>
      <c r="D151" s="65">
        <v>587089.4515028473</v>
      </c>
    </row>
    <row r="152" spans="1:4" ht="12.75">
      <c r="A152" t="s">
        <v>56</v>
      </c>
      <c r="B152" s="65"/>
      <c r="C152" s="65"/>
      <c r="D152" s="65"/>
    </row>
    <row r="153" spans="2:4" ht="12.75">
      <c r="B153" s="65"/>
      <c r="C153" s="65"/>
      <c r="D153" s="65"/>
    </row>
    <row r="154" spans="1:2" ht="12.75">
      <c r="A154" t="s">
        <v>166</v>
      </c>
      <c r="B154" s="12">
        <v>1691529</v>
      </c>
    </row>
    <row r="156" spans="1:2" ht="12.75">
      <c r="A156" t="s">
        <v>54</v>
      </c>
      <c r="B156" s="79">
        <v>0.347076196448803</v>
      </c>
    </row>
    <row r="157" ht="12.75">
      <c r="A157" t="s">
        <v>62</v>
      </c>
    </row>
    <row r="158" ht="12.75">
      <c r="A158" t="s">
        <v>51</v>
      </c>
    </row>
    <row r="161" ht="15.75">
      <c r="A161" s="61" t="s">
        <v>63</v>
      </c>
    </row>
    <row r="162" ht="6.75" customHeight="1">
      <c r="A162" s="61"/>
    </row>
    <row r="163" ht="15">
      <c r="A163" s="31" t="s">
        <v>188</v>
      </c>
    </row>
    <row r="164" ht="6.75" customHeight="1">
      <c r="A164" s="31"/>
    </row>
    <row r="165" spans="1:4" ht="54" customHeight="1">
      <c r="A165" s="31"/>
      <c r="B165" s="24" t="s">
        <v>157</v>
      </c>
      <c r="C165" s="24" t="s">
        <v>158</v>
      </c>
      <c r="D165" s="24" t="s">
        <v>189</v>
      </c>
    </row>
    <row r="166" spans="1:3" ht="15">
      <c r="A166" s="31"/>
      <c r="B166" s="32" t="s">
        <v>46</v>
      </c>
      <c r="C166" s="32" t="s">
        <v>46</v>
      </c>
    </row>
    <row r="167" spans="1:4" ht="15">
      <c r="A167" s="31"/>
      <c r="B167" s="33">
        <v>1</v>
      </c>
      <c r="C167" s="33">
        <v>0</v>
      </c>
      <c r="D167" s="34">
        <v>1</v>
      </c>
    </row>
    <row r="168" spans="2:4" ht="12.75">
      <c r="B168" s="24"/>
      <c r="C168" s="24"/>
      <c r="D168" s="24"/>
    </row>
    <row r="169" spans="1:4" ht="12.75">
      <c r="A169" t="s">
        <v>190</v>
      </c>
      <c r="B169" s="65">
        <v>0</v>
      </c>
      <c r="C169" s="65">
        <v>0</v>
      </c>
      <c r="D169" s="65">
        <v>0</v>
      </c>
    </row>
    <row r="170" spans="1:4" ht="12.75">
      <c r="A170" t="s">
        <v>58</v>
      </c>
      <c r="B170" s="65"/>
      <c r="C170" s="65"/>
      <c r="D170" s="65"/>
    </row>
    <row r="171" spans="2:4" ht="12.75">
      <c r="B171" s="65"/>
      <c r="C171" s="65"/>
      <c r="D171" s="65"/>
    </row>
    <row r="172" spans="1:2" ht="12.75">
      <c r="A172" t="s">
        <v>166</v>
      </c>
      <c r="B172" s="12">
        <v>0</v>
      </c>
    </row>
    <row r="174" spans="1:2" ht="12.75">
      <c r="A174" t="s">
        <v>54</v>
      </c>
      <c r="B174" s="79" t="e">
        <v>#DIV/0!</v>
      </c>
    </row>
    <row r="175" ht="12.75">
      <c r="A175" t="s">
        <v>62</v>
      </c>
    </row>
    <row r="176" ht="12.75">
      <c r="A176" t="s">
        <v>51</v>
      </c>
    </row>
    <row r="179" ht="15.75">
      <c r="A179" s="61" t="s">
        <v>61</v>
      </c>
    </row>
    <row r="180" ht="9.75" customHeight="1">
      <c r="A180" s="61"/>
    </row>
    <row r="181" ht="15">
      <c r="A181" s="31" t="s">
        <v>188</v>
      </c>
    </row>
    <row r="182" ht="9" customHeight="1">
      <c r="A182" s="31"/>
    </row>
    <row r="183" spans="1:7" ht="54.75" customHeight="1">
      <c r="A183" s="31"/>
      <c r="B183" s="24" t="s">
        <v>157</v>
      </c>
      <c r="C183" s="24" t="s">
        <v>158</v>
      </c>
      <c r="D183" s="24" t="s">
        <v>189</v>
      </c>
      <c r="G183" s="24"/>
    </row>
    <row r="184" spans="1:3" ht="15">
      <c r="A184" s="31"/>
      <c r="B184" s="32" t="s">
        <v>46</v>
      </c>
      <c r="C184" s="32" t="s">
        <v>46</v>
      </c>
    </row>
    <row r="185" spans="1:4" ht="15">
      <c r="A185" s="31"/>
      <c r="B185" s="33">
        <v>1</v>
      </c>
      <c r="C185" s="33">
        <v>0</v>
      </c>
      <c r="D185" s="34">
        <v>1</v>
      </c>
    </row>
    <row r="186" spans="2:4" ht="12.75">
      <c r="B186" s="24"/>
      <c r="C186" s="24"/>
      <c r="D186" s="24"/>
    </row>
    <row r="187" spans="1:4" ht="12.75">
      <c r="A187" t="s">
        <v>190</v>
      </c>
      <c r="B187" s="65">
        <v>64261.49985143934</v>
      </c>
      <c r="C187" s="65">
        <v>0</v>
      </c>
      <c r="D187" s="65">
        <v>64261.49985143934</v>
      </c>
    </row>
    <row r="188" spans="1:4" ht="12.75">
      <c r="A188" t="s">
        <v>60</v>
      </c>
      <c r="B188" s="65"/>
      <c r="C188" s="65"/>
      <c r="D188" s="65"/>
    </row>
    <row r="189" spans="2:4" ht="12.75">
      <c r="B189" s="65"/>
      <c r="C189" s="65"/>
      <c r="D189" s="65"/>
    </row>
    <row r="190" spans="1:2" ht="12.75">
      <c r="A190" t="s">
        <v>166</v>
      </c>
      <c r="B190" s="12">
        <v>109512</v>
      </c>
    </row>
    <row r="192" spans="1:2" ht="12.75">
      <c r="A192" t="s">
        <v>54</v>
      </c>
      <c r="B192" s="79">
        <v>0.5867987056344449</v>
      </c>
    </row>
    <row r="193" ht="12.75">
      <c r="A193" t="s">
        <v>62</v>
      </c>
    </row>
    <row r="194" ht="12.75">
      <c r="A194" t="s">
        <v>51</v>
      </c>
    </row>
    <row r="196" ht="12.75">
      <c r="C196" s="80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3" horizontalDpi="600" verticalDpi="600" orientation="portrait" scale="60" r:id="rId1"/>
  <headerFooter alignWithMargins="0">
    <oddFooter>&amp;L&amp;8Model A - &amp;A&amp;R&amp;P of  &amp;N</oddFooter>
  </headerFooter>
  <rowBreaks count="2" manualBreakCount="2">
    <brk id="70" max="255" man="1"/>
    <brk id="1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201</v>
      </c>
    </row>
    <row r="3" spans="1:6" ht="18">
      <c r="A3" s="110" t="s">
        <v>0</v>
      </c>
      <c r="B3" s="111" t="s">
        <v>410</v>
      </c>
      <c r="C3" s="107"/>
      <c r="E3" s="110" t="s">
        <v>1</v>
      </c>
      <c r="F3" s="106" t="s">
        <v>402</v>
      </c>
    </row>
    <row r="4" spans="1:6" ht="18">
      <c r="A4" s="110" t="s">
        <v>3</v>
      </c>
      <c r="B4" s="106" t="s">
        <v>399</v>
      </c>
      <c r="C4" s="15"/>
      <c r="E4" s="110" t="s">
        <v>4</v>
      </c>
      <c r="F4" s="106" t="s">
        <v>401</v>
      </c>
    </row>
    <row r="5" spans="1:3" ht="18">
      <c r="A5" s="27" t="s">
        <v>35</v>
      </c>
      <c r="B5" s="106" t="s">
        <v>400</v>
      </c>
      <c r="C5" s="15"/>
    </row>
    <row r="6" spans="1:3" ht="18">
      <c r="A6" s="110" t="s">
        <v>2</v>
      </c>
      <c r="B6" s="106" t="s">
        <v>423</v>
      </c>
      <c r="C6" s="15"/>
    </row>
    <row r="7" spans="1:3" ht="18">
      <c r="A7" s="27" t="s">
        <v>36</v>
      </c>
      <c r="B7" s="109">
        <v>38009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202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v>0.010302032134925386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74</v>
      </c>
      <c r="B18" s="17">
        <v>8.992213699055549</v>
      </c>
      <c r="C18" s="14"/>
      <c r="D18" s="17"/>
      <c r="E18" s="14"/>
      <c r="F18" s="19"/>
      <c r="G18" s="80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314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v>0.020240297825306057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17">
        <v>11.602248589325402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9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v>0.012872189149779055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74</v>
      </c>
      <c r="B32" s="17">
        <v>23.208146495539395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315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10</v>
      </c>
      <c r="B37" s="14">
        <v>3.8539968067196044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74</v>
      </c>
      <c r="B39" s="17">
        <v>59.286000963695585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316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10</v>
      </c>
      <c r="B44" s="14">
        <v>1.621821723824144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74</v>
      </c>
      <c r="B46" s="17">
        <v>1001.6504522585994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12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10</v>
      </c>
      <c r="B51" s="14" t="e"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74</v>
      </c>
      <c r="B53" s="17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10</v>
      </c>
      <c r="B58" s="14">
        <v>2.656289738899281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74</v>
      </c>
      <c r="B60" s="17">
        <v>10598.029264463292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13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10</v>
      </c>
      <c r="B65" s="14" t="e">
        <v>#DIV/0!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77</v>
      </c>
      <c r="B67" s="17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14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15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10</v>
      </c>
      <c r="B73" s="14" t="e">
        <v>#DIV/0!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77</v>
      </c>
      <c r="B75" s="17"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16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10</v>
      </c>
      <c r="B80" s="14">
        <v>2.5873151684213327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77</v>
      </c>
      <c r="B82" s="17">
        <v>0.3064566592112248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14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17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10</v>
      </c>
      <c r="B88" s="14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77</v>
      </c>
      <c r="B90" s="17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2" horizontalDpi="600" verticalDpi="600" orientation="portrait" scale="70" r:id="rId1"/>
  <headerFooter alignWithMargins="0">
    <oddFooter>&amp;L&amp;8Model A - &amp;A&amp;R&amp;P of  &amp;N</oddFooter>
  </headerFooter>
  <rowBreaks count="1" manualBreakCount="1">
    <brk id="5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285</v>
      </c>
    </row>
    <row r="2" ht="18">
      <c r="A2" s="1"/>
    </row>
    <row r="3" spans="1:7" ht="18">
      <c r="A3" s="110" t="s">
        <v>0</v>
      </c>
      <c r="B3" s="111" t="s">
        <v>410</v>
      </c>
      <c r="C3" s="107"/>
      <c r="E3" s="110" t="s">
        <v>1</v>
      </c>
      <c r="F3" s="1"/>
      <c r="G3" s="113" t="s">
        <v>402</v>
      </c>
    </row>
    <row r="4" spans="1:7" ht="18">
      <c r="A4" s="110" t="s">
        <v>3</v>
      </c>
      <c r="B4" s="112" t="s">
        <v>399</v>
      </c>
      <c r="C4" s="15"/>
      <c r="E4" s="110" t="s">
        <v>4</v>
      </c>
      <c r="F4" s="1"/>
      <c r="G4" s="112" t="s">
        <v>401</v>
      </c>
    </row>
    <row r="5" spans="1:3" ht="18">
      <c r="A5" s="27" t="s">
        <v>35</v>
      </c>
      <c r="B5" s="112" t="s">
        <v>400</v>
      </c>
      <c r="C5" s="15"/>
    </row>
    <row r="6" spans="1:3" ht="18">
      <c r="A6" s="110" t="s">
        <v>2</v>
      </c>
      <c r="B6" s="112" t="s">
        <v>423</v>
      </c>
      <c r="C6" s="15"/>
    </row>
    <row r="7" spans="1:3" ht="18">
      <c r="A7" s="27" t="s">
        <v>36</v>
      </c>
      <c r="B7" s="244">
        <v>38009</v>
      </c>
      <c r="C7" s="15"/>
    </row>
    <row r="8" ht="18">
      <c r="C8" s="15"/>
    </row>
    <row r="9" ht="15">
      <c r="A9" s="31" t="s">
        <v>286</v>
      </c>
    </row>
    <row r="10" spans="1:5" ht="15">
      <c r="A10" s="31" t="s">
        <v>287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312</v>
      </c>
      <c r="B12" s="31"/>
      <c r="C12" s="31"/>
      <c r="D12" s="31"/>
      <c r="E12" s="31"/>
    </row>
    <row r="13" spans="2:3" ht="12.75">
      <c r="B13" s="9"/>
      <c r="C13" s="64"/>
    </row>
    <row r="14" spans="1:7" ht="14.25">
      <c r="A14" s="124"/>
      <c r="B14" s="9"/>
      <c r="C14" s="65"/>
      <c r="F14" s="64"/>
      <c r="G14" s="64"/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145</v>
      </c>
      <c r="B20" s="56" t="s">
        <v>37</v>
      </c>
      <c r="C20" s="57" t="s">
        <v>38</v>
      </c>
      <c r="D20" s="57" t="s">
        <v>99</v>
      </c>
      <c r="E20" s="260" t="s">
        <v>292</v>
      </c>
      <c r="F20" s="246"/>
      <c r="G20" s="246"/>
      <c r="H20" s="25"/>
    </row>
    <row r="21" spans="1:7" ht="12.75">
      <c r="A21" s="35"/>
      <c r="B21" s="36"/>
      <c r="C21" s="37"/>
      <c r="D21" s="37"/>
      <c r="E21" s="250"/>
      <c r="F21" s="36"/>
      <c r="G21" s="36"/>
    </row>
    <row r="22" spans="1:8" ht="12.75">
      <c r="A22" s="59" t="s">
        <v>41</v>
      </c>
      <c r="B22" s="66" t="s">
        <v>45</v>
      </c>
      <c r="C22" s="49">
        <v>1584798809</v>
      </c>
      <c r="D22" s="192">
        <v>146914</v>
      </c>
      <c r="E22" s="251">
        <v>11.0646189955764</v>
      </c>
      <c r="F22" s="193"/>
      <c r="G22" s="75"/>
      <c r="H22" s="69"/>
    </row>
    <row r="23" spans="1:8" ht="12.75">
      <c r="A23" s="59" t="s">
        <v>314</v>
      </c>
      <c r="B23" s="66" t="s">
        <v>45</v>
      </c>
      <c r="C23" s="49">
        <v>19425622</v>
      </c>
      <c r="D23" s="192">
        <v>2274</v>
      </c>
      <c r="E23" s="251">
        <v>14.092449757692146</v>
      </c>
      <c r="F23" s="193"/>
      <c r="G23" s="75"/>
      <c r="H23" s="69"/>
    </row>
    <row r="24" spans="1:8" ht="12.75">
      <c r="A24" s="59" t="s">
        <v>78</v>
      </c>
      <c r="B24" s="66" t="s">
        <v>45</v>
      </c>
      <c r="C24" s="49">
        <v>740544083</v>
      </c>
      <c r="D24" s="192">
        <v>15240</v>
      </c>
      <c r="E24" s="251">
        <v>27.9643017135535</v>
      </c>
      <c r="F24" s="193"/>
      <c r="G24" s="75"/>
      <c r="H24" s="69"/>
    </row>
    <row r="25" spans="1:8" ht="12.75">
      <c r="A25" s="59" t="s">
        <v>315</v>
      </c>
      <c r="B25" s="70">
        <v>6863255</v>
      </c>
      <c r="C25" s="49">
        <v>2467182606</v>
      </c>
      <c r="D25" s="192">
        <v>3832</v>
      </c>
      <c r="E25" s="251">
        <v>72.2016205147233</v>
      </c>
      <c r="F25" s="193"/>
      <c r="G25" s="75"/>
      <c r="H25" s="69"/>
    </row>
    <row r="26" spans="1:8" ht="12.75">
      <c r="A26" s="59" t="s">
        <v>316</v>
      </c>
      <c r="B26" s="70">
        <v>4878753</v>
      </c>
      <c r="C26" s="49">
        <v>1779014845</v>
      </c>
      <c r="D26" s="192">
        <v>374</v>
      </c>
      <c r="E26" s="251">
        <v>1229.2075908193208</v>
      </c>
      <c r="F26" s="193"/>
      <c r="G26" s="75"/>
      <c r="H26" s="71"/>
    </row>
    <row r="27" spans="1:8" ht="12.75">
      <c r="A27" s="59" t="s">
        <v>5</v>
      </c>
      <c r="B27" s="70">
        <v>0</v>
      </c>
      <c r="C27" s="49">
        <v>0</v>
      </c>
      <c r="D27" s="49">
        <v>0</v>
      </c>
      <c r="E27" s="251">
        <v>0</v>
      </c>
      <c r="F27" s="193"/>
      <c r="G27" s="75"/>
      <c r="H27" s="71"/>
    </row>
    <row r="28" spans="1:8" ht="12.75">
      <c r="A28" s="59" t="s">
        <v>44</v>
      </c>
      <c r="B28" s="70">
        <v>1691529</v>
      </c>
      <c r="C28" s="49">
        <v>952073899</v>
      </c>
      <c r="D28" s="192">
        <v>10</v>
      </c>
      <c r="E28" s="251">
        <v>13019.519498138812</v>
      </c>
      <c r="F28" s="193"/>
      <c r="G28" s="75"/>
      <c r="H28" s="71"/>
    </row>
    <row r="29" spans="1:8" ht="12.75">
      <c r="A29" s="59" t="s">
        <v>42</v>
      </c>
      <c r="B29" s="70">
        <v>0</v>
      </c>
      <c r="C29" s="49">
        <v>0</v>
      </c>
      <c r="D29" s="49">
        <v>0</v>
      </c>
      <c r="E29" s="251">
        <v>0</v>
      </c>
      <c r="F29" s="193"/>
      <c r="G29" s="75"/>
      <c r="H29" s="69"/>
    </row>
    <row r="30" spans="1:8" ht="12.75">
      <c r="A30" s="59" t="s">
        <v>43</v>
      </c>
      <c r="B30" s="72">
        <v>109512</v>
      </c>
      <c r="C30" s="186">
        <v>39424219</v>
      </c>
      <c r="D30" s="194">
        <v>45405</v>
      </c>
      <c r="E30" s="252">
        <v>0.37407884431092986</v>
      </c>
      <c r="F30" s="193"/>
      <c r="G30" s="75"/>
      <c r="H30" s="74"/>
    </row>
    <row r="31" spans="1:8" ht="15">
      <c r="A31" s="59"/>
      <c r="B31" s="75"/>
      <c r="C31" s="76"/>
      <c r="D31" s="77"/>
      <c r="E31" s="249"/>
      <c r="F31" s="75"/>
      <c r="G31" s="75"/>
      <c r="H31" s="65"/>
    </row>
    <row r="32" spans="1:8" ht="12.75">
      <c r="A32" s="59" t="s">
        <v>40</v>
      </c>
      <c r="B32" s="36"/>
      <c r="C32" s="196">
        <v>7582464083</v>
      </c>
      <c r="D32" s="196">
        <v>214049</v>
      </c>
      <c r="E32" s="248"/>
      <c r="F32" s="197"/>
      <c r="G32" s="247"/>
      <c r="H32" s="65"/>
    </row>
    <row r="33" spans="1:7" ht="12.75">
      <c r="A33" s="46"/>
      <c r="B33" s="47"/>
      <c r="C33" s="47"/>
      <c r="D33" s="47"/>
      <c r="E33" s="48"/>
      <c r="F33" s="36"/>
      <c r="G33" s="36"/>
    </row>
    <row r="34" spans="6:7" ht="12.75">
      <c r="F34" s="36"/>
      <c r="G34" s="36"/>
    </row>
    <row r="35" ht="15.75">
      <c r="A35" s="61" t="s">
        <v>48</v>
      </c>
    </row>
    <row r="36" spans="1:3" ht="12" customHeight="1">
      <c r="A36" s="245"/>
      <c r="B36" s="31"/>
      <c r="C36" s="31"/>
    </row>
    <row r="37" spans="1:3" ht="17.25" customHeight="1">
      <c r="A37" s="83" t="s">
        <v>293</v>
      </c>
      <c r="B37" s="83"/>
      <c r="C37" s="255">
        <v>19506569.221393332</v>
      </c>
    </row>
    <row r="38" spans="1:4" ht="15.75" customHeight="1">
      <c r="A38" s="83" t="s">
        <v>295</v>
      </c>
      <c r="B38" s="83"/>
      <c r="C38" s="256">
        <v>15852985.000596564</v>
      </c>
      <c r="D38" s="24"/>
    </row>
    <row r="39" spans="1:3" ht="12.75">
      <c r="A39" s="83" t="s">
        <v>288</v>
      </c>
      <c r="B39" s="83"/>
      <c r="C39" s="255">
        <v>3653584.2207967676</v>
      </c>
    </row>
    <row r="40" spans="1:4" ht="12.75">
      <c r="A40" s="83"/>
      <c r="B40" s="83"/>
      <c r="C40" s="83"/>
      <c r="D40" s="34"/>
    </row>
    <row r="41" spans="1:4" ht="13.5" customHeight="1" thickBot="1">
      <c r="A41" s="83" t="s">
        <v>289</v>
      </c>
      <c r="B41" s="253" t="s">
        <v>97</v>
      </c>
      <c r="C41" s="254">
        <v>0.0023053930884149015</v>
      </c>
      <c r="D41" s="24"/>
    </row>
    <row r="42" spans="1:4" ht="13.5" thickBot="1">
      <c r="A42" s="83" t="s">
        <v>290</v>
      </c>
      <c r="B42" s="253" t="s">
        <v>97</v>
      </c>
      <c r="D42" s="257">
        <v>0.007996639046510485</v>
      </c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ht="15.75">
      <c r="A45" s="61" t="s">
        <v>314</v>
      </c>
    </row>
    <row r="46" spans="1:3" ht="12" customHeight="1">
      <c r="A46" s="245"/>
      <c r="B46" s="31"/>
      <c r="C46" s="31"/>
    </row>
    <row r="47" spans="1:3" ht="12.75">
      <c r="A47" s="83" t="s">
        <v>293</v>
      </c>
      <c r="B47" s="83"/>
      <c r="C47" s="255">
        <v>384554.76898790326</v>
      </c>
    </row>
    <row r="48" spans="1:4" ht="12.75">
      <c r="A48" s="83" t="s">
        <v>295</v>
      </c>
      <c r="B48" s="83"/>
      <c r="C48" s="256">
        <v>316602.1595055116</v>
      </c>
      <c r="D48" s="24"/>
    </row>
    <row r="49" spans="1:3" ht="12.75">
      <c r="A49" s="83" t="s">
        <v>288</v>
      </c>
      <c r="B49" s="83"/>
      <c r="C49" s="255">
        <v>67952.60948239168</v>
      </c>
    </row>
    <row r="50" spans="1:4" ht="12.75">
      <c r="A50" s="83"/>
      <c r="B50" s="83"/>
      <c r="C50" s="83"/>
      <c r="D50" s="34"/>
    </row>
    <row r="51" spans="1:4" ht="13.5" thickBot="1">
      <c r="A51" s="83" t="s">
        <v>289</v>
      </c>
      <c r="B51" s="253" t="s">
        <v>97</v>
      </c>
      <c r="C51" s="254">
        <v>0.0034980918233862308</v>
      </c>
      <c r="D51" s="24"/>
    </row>
    <row r="52" spans="1:4" ht="13.5" thickBot="1">
      <c r="A52" s="83" t="s">
        <v>290</v>
      </c>
      <c r="B52" s="253" t="s">
        <v>97</v>
      </c>
      <c r="D52" s="257">
        <v>0.016742206001919828</v>
      </c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ht="15.75">
      <c r="A55" s="61" t="s">
        <v>294</v>
      </c>
    </row>
    <row r="56" spans="1:3" ht="12" customHeight="1">
      <c r="A56" s="245"/>
      <c r="B56" s="31"/>
      <c r="C56" s="31"/>
    </row>
    <row r="57" spans="1:3" ht="12.75">
      <c r="A57" s="83" t="s">
        <v>293</v>
      </c>
      <c r="B57" s="83"/>
      <c r="C57" s="255">
        <v>5114111.497374664</v>
      </c>
    </row>
    <row r="58" spans="1:3" ht="12.75">
      <c r="A58" s="83" t="s">
        <v>295</v>
      </c>
      <c r="B58" s="83"/>
      <c r="C58" s="256">
        <v>4244305.831104245</v>
      </c>
    </row>
    <row r="59" spans="1:3" ht="12.75">
      <c r="A59" s="83" t="s">
        <v>288</v>
      </c>
      <c r="B59" s="83"/>
      <c r="C59" s="255">
        <v>869805.666270419</v>
      </c>
    </row>
    <row r="60" spans="1:3" ht="12.75">
      <c r="A60" s="83"/>
      <c r="B60" s="83"/>
      <c r="C60" s="83"/>
    </row>
    <row r="61" spans="1:3" ht="13.5" thickBot="1">
      <c r="A61" s="83" t="s">
        <v>289</v>
      </c>
      <c r="B61" s="253" t="s">
        <v>97</v>
      </c>
      <c r="C61" s="254">
        <v>0.001174549478198206</v>
      </c>
    </row>
    <row r="62" spans="1:4" ht="13.5" thickBot="1">
      <c r="A62" s="83" t="s">
        <v>290</v>
      </c>
      <c r="B62" s="253" t="s">
        <v>97</v>
      </c>
      <c r="D62" s="257">
        <v>0.01169763967158085</v>
      </c>
    </row>
    <row r="63" spans="2:3" ht="12.75" customHeight="1">
      <c r="B63" s="65"/>
      <c r="C63" s="65"/>
    </row>
    <row r="64" ht="14.25" customHeight="1">
      <c r="A64" s="31"/>
    </row>
    <row r="65" ht="15" customHeight="1">
      <c r="A65" s="61" t="s">
        <v>315</v>
      </c>
    </row>
    <row r="66" spans="1:3" ht="13.5" customHeight="1">
      <c r="A66" s="245"/>
      <c r="B66" s="31"/>
      <c r="C66" s="31"/>
    </row>
    <row r="67" spans="1:3" ht="13.5" customHeight="1">
      <c r="A67" s="83" t="s">
        <v>293</v>
      </c>
      <c r="B67" s="83"/>
      <c r="C67" s="255">
        <v>3320119.3177490365</v>
      </c>
    </row>
    <row r="68" spans="1:3" ht="12.75">
      <c r="A68" s="83" t="s">
        <v>295</v>
      </c>
      <c r="B68" s="83"/>
      <c r="C68" s="256">
        <v>2726207.468314578</v>
      </c>
    </row>
    <row r="69" spans="1:3" ht="12.75">
      <c r="A69" s="83" t="s">
        <v>288</v>
      </c>
      <c r="B69" s="83"/>
      <c r="C69" s="255">
        <v>593911.8494344587</v>
      </c>
    </row>
    <row r="70" spans="1:3" ht="12.75">
      <c r="A70" s="83"/>
      <c r="B70" s="83"/>
      <c r="C70" s="83"/>
    </row>
    <row r="71" spans="1:3" ht="13.5" thickBot="1">
      <c r="A71" s="83" t="s">
        <v>289</v>
      </c>
      <c r="B71" s="253" t="s">
        <v>291</v>
      </c>
      <c r="C71" s="254">
        <v>0.08653501136624804</v>
      </c>
    </row>
    <row r="72" spans="1:4" ht="13.5" thickBot="1">
      <c r="A72" s="83" t="s">
        <v>290</v>
      </c>
      <c r="B72" s="253" t="s">
        <v>291</v>
      </c>
      <c r="D72" s="257">
        <v>3.7674617953533565</v>
      </c>
    </row>
    <row r="73" ht="12.75">
      <c r="B73" s="12"/>
    </row>
    <row r="75" ht="15.75">
      <c r="A75" s="61" t="s">
        <v>316</v>
      </c>
    </row>
    <row r="76" spans="1:3" ht="12" customHeight="1">
      <c r="A76" s="245"/>
      <c r="B76" s="31"/>
      <c r="C76" s="31"/>
    </row>
    <row r="77" spans="1:3" ht="12.75">
      <c r="A77" s="83" t="s">
        <v>293</v>
      </c>
      <c r="B77" s="83"/>
      <c r="C77" s="255">
        <v>5516683.667597111</v>
      </c>
    </row>
    <row r="78" spans="1:3" ht="12.75">
      <c r="A78" s="83" t="s">
        <v>295</v>
      </c>
      <c r="B78" s="83"/>
      <c r="C78" s="256">
        <v>4495407.2297365945</v>
      </c>
    </row>
    <row r="79" spans="1:3" ht="12.75">
      <c r="A79" s="83" t="s">
        <v>288</v>
      </c>
      <c r="B79" s="83"/>
      <c r="C79" s="255">
        <v>1021276.4378605168</v>
      </c>
    </row>
    <row r="80" spans="1:3" ht="12" customHeight="1">
      <c r="A80" s="83"/>
      <c r="B80" s="83"/>
      <c r="C80" s="83"/>
    </row>
    <row r="81" spans="1:3" ht="12.75" customHeight="1" thickBot="1">
      <c r="A81" s="83" t="s">
        <v>289</v>
      </c>
      <c r="B81" s="253" t="s">
        <v>291</v>
      </c>
      <c r="C81" s="254">
        <v>0.2093314496266806</v>
      </c>
    </row>
    <row r="82" spans="1:4" ht="13.5" thickBot="1">
      <c r="A82" s="83" t="s">
        <v>290</v>
      </c>
      <c r="B82" s="253" t="s">
        <v>291</v>
      </c>
      <c r="D82" s="257">
        <v>1.4124902741974634</v>
      </c>
    </row>
    <row r="83" ht="12.75" customHeight="1">
      <c r="A83" s="31"/>
    </row>
    <row r="84" spans="1:3" ht="15">
      <c r="A84" s="31"/>
      <c r="B84" s="32"/>
      <c r="C84" s="32"/>
    </row>
    <row r="85" ht="15.75">
      <c r="A85" s="61" t="s">
        <v>296</v>
      </c>
    </row>
    <row r="86" spans="1:3" ht="12.75" customHeight="1">
      <c r="A86" s="245"/>
      <c r="B86" s="31"/>
      <c r="C86" s="31"/>
    </row>
    <row r="87" spans="1:3" ht="12.75">
      <c r="A87" s="83" t="s">
        <v>293</v>
      </c>
      <c r="B87" s="83"/>
      <c r="C87" s="255">
        <v>0</v>
      </c>
    </row>
    <row r="88" spans="1:3" ht="12.75">
      <c r="A88" s="83" t="s">
        <v>295</v>
      </c>
      <c r="B88" s="83"/>
      <c r="C88" s="256">
        <v>0</v>
      </c>
    </row>
    <row r="89" spans="1:3" ht="12.75">
      <c r="A89" s="83" t="s">
        <v>288</v>
      </c>
      <c r="B89" s="83"/>
      <c r="C89" s="255">
        <v>0</v>
      </c>
    </row>
    <row r="90" spans="1:3" ht="12.75">
      <c r="A90" s="83"/>
      <c r="B90" s="83"/>
      <c r="C90" s="83"/>
    </row>
    <row r="91" spans="1:3" ht="13.5" thickBot="1">
      <c r="A91" s="83" t="s">
        <v>289</v>
      </c>
      <c r="B91" s="253" t="s">
        <v>291</v>
      </c>
      <c r="C91" s="258" t="e">
        <v>#DIV/0!</v>
      </c>
    </row>
    <row r="92" spans="1:4" ht="13.5" thickBot="1">
      <c r="A92" s="83" t="s">
        <v>290</v>
      </c>
      <c r="B92" s="253" t="s">
        <v>291</v>
      </c>
      <c r="D92" s="257" t="e">
        <v>#DIV/0!</v>
      </c>
    </row>
    <row r="93" ht="15">
      <c r="A93" s="31"/>
    </row>
    <row r="95" ht="15.75">
      <c r="A95" s="61" t="s">
        <v>297</v>
      </c>
    </row>
    <row r="96" spans="1:3" ht="15.75">
      <c r="A96" s="245"/>
      <c r="B96" s="31"/>
      <c r="C96" s="31"/>
    </row>
    <row r="97" spans="1:3" ht="14.25" customHeight="1">
      <c r="A97" s="83" t="s">
        <v>293</v>
      </c>
      <c r="B97" s="83"/>
      <c r="C97" s="255">
        <v>1562342.3397766575</v>
      </c>
    </row>
    <row r="98" spans="1:3" ht="12" customHeight="1">
      <c r="A98" s="83" t="s">
        <v>295</v>
      </c>
      <c r="B98" s="83"/>
      <c r="C98" s="256">
        <v>1271763.511735595</v>
      </c>
    </row>
    <row r="99" spans="1:3" ht="15" customHeight="1">
      <c r="A99" s="83" t="s">
        <v>288</v>
      </c>
      <c r="B99" s="83"/>
      <c r="C99" s="255">
        <v>290578.82804106246</v>
      </c>
    </row>
    <row r="100" spans="1:3" ht="14.25" customHeight="1">
      <c r="A100" s="83"/>
      <c r="B100" s="83"/>
      <c r="C100" s="83"/>
    </row>
    <row r="101" spans="1:3" ht="13.5" thickBot="1">
      <c r="A101" s="83" t="s">
        <v>289</v>
      </c>
      <c r="B101" s="253" t="s">
        <v>291</v>
      </c>
      <c r="C101" s="259">
        <v>0.17178471550949612</v>
      </c>
    </row>
    <row r="102" spans="1:4" ht="13.5" thickBot="1">
      <c r="A102" s="83" t="s">
        <v>290</v>
      </c>
      <c r="B102" s="253" t="s">
        <v>291</v>
      </c>
      <c r="D102" s="257">
        <v>2.4845050233897847</v>
      </c>
    </row>
    <row r="103" ht="15">
      <c r="A103" s="31"/>
    </row>
    <row r="104" spans="2:4" ht="12.75">
      <c r="B104" s="65"/>
      <c r="C104" s="65"/>
      <c r="D104" s="65"/>
    </row>
    <row r="105" ht="15.75">
      <c r="A105" s="61" t="s">
        <v>298</v>
      </c>
    </row>
    <row r="106" spans="1:3" ht="12.75" customHeight="1">
      <c r="A106" s="245"/>
      <c r="B106" s="31"/>
      <c r="C106" s="31"/>
    </row>
    <row r="107" spans="1:3" ht="12.75">
      <c r="A107" s="83" t="s">
        <v>293</v>
      </c>
      <c r="B107" s="83"/>
      <c r="C107" s="255">
        <v>0</v>
      </c>
    </row>
    <row r="108" spans="1:3" ht="12.75">
      <c r="A108" s="83" t="s">
        <v>295</v>
      </c>
      <c r="B108" s="83"/>
      <c r="C108" s="256">
        <v>0</v>
      </c>
    </row>
    <row r="109" spans="1:3" ht="12.75">
      <c r="A109" s="83" t="s">
        <v>288</v>
      </c>
      <c r="B109" s="83"/>
      <c r="C109" s="255">
        <v>0</v>
      </c>
    </row>
    <row r="110" spans="1:3" ht="12.75">
      <c r="A110" s="83"/>
      <c r="B110" s="83"/>
      <c r="C110" s="83"/>
    </row>
    <row r="111" spans="1:3" ht="13.5" thickBot="1">
      <c r="A111" s="83" t="s">
        <v>289</v>
      </c>
      <c r="B111" s="253" t="s">
        <v>291</v>
      </c>
      <c r="C111" s="258" t="e">
        <v>#DIV/0!</v>
      </c>
    </row>
    <row r="112" spans="1:4" ht="13.5" thickBot="1">
      <c r="A112" s="83" t="s">
        <v>290</v>
      </c>
      <c r="B112" s="253" t="s">
        <v>291</v>
      </c>
      <c r="D112" s="257" t="e">
        <v>#DIV/0!</v>
      </c>
    </row>
    <row r="113" ht="12.75" customHeight="1">
      <c r="A113" s="31"/>
    </row>
    <row r="114" ht="17.25" customHeight="1">
      <c r="A114" s="27" t="s">
        <v>302</v>
      </c>
    </row>
    <row r="115" ht="12" customHeight="1">
      <c r="A115" s="31"/>
    </row>
    <row r="116" ht="13.5" customHeight="1">
      <c r="A116" s="61" t="s">
        <v>299</v>
      </c>
    </row>
    <row r="117" spans="1:3" ht="12" customHeight="1">
      <c r="A117" s="245"/>
      <c r="B117" s="31"/>
      <c r="C117" s="31"/>
    </row>
    <row r="118" spans="1:3" ht="12.75">
      <c r="A118" s="83" t="s">
        <v>293</v>
      </c>
      <c r="B118" s="83"/>
      <c r="C118" s="255">
        <v>0</v>
      </c>
    </row>
    <row r="119" spans="1:3" ht="12.75">
      <c r="A119" s="83" t="s">
        <v>295</v>
      </c>
      <c r="B119" s="83"/>
      <c r="C119" s="256">
        <v>0</v>
      </c>
    </row>
    <row r="120" spans="1:3" ht="12.75">
      <c r="A120" s="83" t="s">
        <v>288</v>
      </c>
      <c r="B120" s="83"/>
      <c r="C120" s="255">
        <v>0</v>
      </c>
    </row>
    <row r="121" spans="1:3" ht="12.75">
      <c r="A121" s="83"/>
      <c r="B121" s="83"/>
      <c r="C121" s="83"/>
    </row>
    <row r="122" spans="1:3" ht="13.5" thickBot="1">
      <c r="A122" s="83" t="s">
        <v>289</v>
      </c>
      <c r="B122" s="253" t="s">
        <v>291</v>
      </c>
      <c r="C122" s="258" t="e">
        <v>#DIV/0!</v>
      </c>
    </row>
    <row r="123" spans="1:4" ht="13.5" thickBot="1">
      <c r="A123" s="83" t="s">
        <v>290</v>
      </c>
      <c r="B123" s="253" t="s">
        <v>291</v>
      </c>
      <c r="D123" s="257" t="e">
        <v>#DIV/0!</v>
      </c>
    </row>
    <row r="124" ht="15">
      <c r="A124" s="31"/>
    </row>
    <row r="126" ht="15.75">
      <c r="A126" s="61" t="s">
        <v>300</v>
      </c>
    </row>
    <row r="127" spans="1:3" ht="15.75">
      <c r="A127" s="245"/>
      <c r="B127" s="31"/>
      <c r="C127" s="31"/>
    </row>
    <row r="128" spans="1:3" ht="12.75">
      <c r="A128" s="83" t="s">
        <v>293</v>
      </c>
      <c r="B128" s="83"/>
      <c r="C128" s="255">
        <v>203820.59911125328</v>
      </c>
    </row>
    <row r="129" spans="1:3" ht="12.75">
      <c r="A129" s="83" t="s">
        <v>295</v>
      </c>
      <c r="B129" s="83"/>
      <c r="C129" s="256">
        <v>166975.97533782793</v>
      </c>
    </row>
    <row r="130" spans="1:3" ht="13.5" customHeight="1">
      <c r="A130" s="83" t="s">
        <v>288</v>
      </c>
      <c r="B130" s="83"/>
      <c r="C130" s="255">
        <v>36844.62377342535</v>
      </c>
    </row>
    <row r="131" spans="1:3" ht="12" customHeight="1">
      <c r="A131" s="83"/>
      <c r="B131" s="83"/>
      <c r="C131" s="83"/>
    </row>
    <row r="132" spans="1:3" ht="15" customHeight="1" thickBot="1">
      <c r="A132" s="83" t="s">
        <v>289</v>
      </c>
      <c r="B132" s="253" t="s">
        <v>291</v>
      </c>
      <c r="C132" s="262">
        <v>0.33644371186194527</v>
      </c>
    </row>
    <row r="133" spans="1:4" ht="12.75" customHeight="1" thickBot="1">
      <c r="A133" s="83" t="s">
        <v>290</v>
      </c>
      <c r="B133" s="253" t="s">
        <v>291</v>
      </c>
      <c r="D133" s="257">
        <v>2.2508714565593873</v>
      </c>
    </row>
    <row r="134" ht="15">
      <c r="A134" s="31"/>
    </row>
    <row r="135" spans="1:4" ht="15.75">
      <c r="A135" s="27" t="s">
        <v>302</v>
      </c>
      <c r="B135" s="261"/>
      <c r="C135" s="261"/>
      <c r="D135" s="34"/>
    </row>
    <row r="136" spans="2:4" ht="12.75">
      <c r="B136" s="24"/>
      <c r="C136" s="24"/>
      <c r="D136" s="24"/>
    </row>
    <row r="137" ht="15.75">
      <c r="A137" s="61" t="s">
        <v>301</v>
      </c>
    </row>
    <row r="138" spans="1:3" ht="15.75">
      <c r="A138" s="245"/>
      <c r="B138" s="31"/>
      <c r="C138" s="31"/>
    </row>
    <row r="139" spans="1:3" ht="12.75">
      <c r="A139" s="83" t="s">
        <v>293</v>
      </c>
      <c r="B139" s="83"/>
      <c r="C139" s="255">
        <v>0</v>
      </c>
    </row>
    <row r="140" spans="1:3" ht="12.75">
      <c r="A140" s="83" t="s">
        <v>295</v>
      </c>
      <c r="B140" s="83"/>
      <c r="C140" s="256">
        <v>0</v>
      </c>
    </row>
    <row r="141" spans="1:3" ht="12.75">
      <c r="A141" s="83" t="s">
        <v>288</v>
      </c>
      <c r="B141" s="83"/>
      <c r="C141" s="255">
        <v>0</v>
      </c>
    </row>
    <row r="142" spans="1:3" ht="12.75">
      <c r="A142" s="83"/>
      <c r="B142" s="83"/>
      <c r="C142" s="83"/>
    </row>
    <row r="143" spans="1:3" ht="13.5" thickBot="1">
      <c r="A143" s="83" t="s">
        <v>289</v>
      </c>
      <c r="B143" s="253" t="s">
        <v>291</v>
      </c>
      <c r="C143" s="259">
        <v>0</v>
      </c>
    </row>
    <row r="144" spans="1:4" ht="13.5" thickBot="1">
      <c r="A144" s="83" t="s">
        <v>290</v>
      </c>
      <c r="B144" s="253" t="s">
        <v>291</v>
      </c>
      <c r="D144" s="257">
        <v>0</v>
      </c>
    </row>
    <row r="145" ht="15">
      <c r="A145" s="31"/>
    </row>
    <row r="147" ht="15.75">
      <c r="A147" s="61"/>
    </row>
    <row r="148" ht="12" customHeight="1">
      <c r="A148" s="61"/>
    </row>
    <row r="149" ht="15">
      <c r="A149" s="31"/>
    </row>
    <row r="150" ht="12.75" customHeight="1">
      <c r="A150" s="31"/>
    </row>
    <row r="151" spans="1:4" ht="14.25" customHeight="1">
      <c r="A151" s="31"/>
      <c r="B151" s="24"/>
      <c r="C151" s="24"/>
      <c r="D151" s="24"/>
    </row>
    <row r="152" spans="1:3" ht="15">
      <c r="A152" s="31"/>
      <c r="B152" s="32"/>
      <c r="C152" s="32"/>
    </row>
    <row r="153" spans="1:4" ht="15">
      <c r="A153" s="31"/>
      <c r="B153" s="261"/>
      <c r="C153" s="261"/>
      <c r="D153" s="34"/>
    </row>
    <row r="154" spans="2:4" ht="12.75">
      <c r="B154" s="24"/>
      <c r="C154" s="24"/>
      <c r="D154" s="24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ht="12.75">
      <c r="B158" s="12"/>
    </row>
    <row r="160" ht="12.75">
      <c r="B160" s="79"/>
    </row>
    <row r="165" ht="12.75">
      <c r="B165" s="12"/>
    </row>
    <row r="167" ht="12.75">
      <c r="B167" s="79"/>
    </row>
    <row r="171" ht="12.75">
      <c r="C171" s="80"/>
    </row>
  </sheetData>
  <sheetProtection/>
  <printOptions horizontalCentered="1" verticalCentered="1"/>
  <pageMargins left="0.31496062992125984" right="0.15748031496062992" top="0.4330708661417323" bottom="0.5905511811023623" header="0.31496062992125984" footer="0.31496062992125984"/>
  <pageSetup fitToHeight="3" horizontalDpi="600" verticalDpi="600" orientation="portrait" scale="65" r:id="rId1"/>
  <headerFooter alignWithMargins="0">
    <oddFooter>&amp;L&amp;8Model A - &amp;A&amp;R&amp;P of  &amp;N</oddFooter>
  </headerFooter>
  <rowBreaks count="2" manualBreakCount="2">
    <brk id="6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Nicki Pellegrini</cp:lastModifiedBy>
  <cp:lastPrinted>2012-01-04T17:52:00Z</cp:lastPrinted>
  <dcterms:created xsi:type="dcterms:W3CDTF">2001-10-05T18:25:02Z</dcterms:created>
  <dcterms:modified xsi:type="dcterms:W3CDTF">2012-01-04T20:38:39Z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