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71" yWindow="75" windowWidth="15480" windowHeight="11640" tabRatio="892" activeTab="7"/>
  </bookViews>
  <sheets>
    <sheet name="Residential " sheetId="1" r:id="rId1"/>
    <sheet name="Residential Non RPP" sheetId="2" r:id="rId2"/>
    <sheet name="GS &lt; 50 kW" sheetId="3" r:id="rId3"/>
    <sheet name="GS &lt; 50 kW Non RPP" sheetId="4" r:id="rId4"/>
    <sheet name="GS &gt;50 kW " sheetId="5" r:id="rId5"/>
    <sheet name="GS &gt;50 kW  Non RPP" sheetId="6" r:id="rId6"/>
    <sheet name="GS &gt;1500 kW  " sheetId="7" r:id="rId7"/>
    <sheet name="Large Use" sheetId="8" r:id="rId8"/>
    <sheet name="UMSL" sheetId="9" r:id="rId9"/>
    <sheet name="Sentinel" sheetId="10" r:id="rId10"/>
    <sheet name="Streetlighting" sheetId="11" r:id="rId11"/>
  </sheets>
  <definedNames>
    <definedName name="_xlfn.BAHTTEXT" hidden="1">#NAME?</definedName>
    <definedName name="_xlnm.Print_Area" localSheetId="2">'GS &lt; 50 kW'!$A$1:$Q$61</definedName>
    <definedName name="_xlnm.Print_Area" localSheetId="3">'GS &lt; 50 kW Non RPP'!$A$1:$Q$61</definedName>
    <definedName name="_xlnm.Print_Area" localSheetId="6">'GS &gt;1500 kW  '!$A$1:$Q$61</definedName>
    <definedName name="_xlnm.Print_Area" localSheetId="4">'GS &gt;50 kW '!$A$1:$Q$61</definedName>
    <definedName name="_xlnm.Print_Area" localSheetId="5">'GS &gt;50 kW  Non RPP'!$A$1:$Q$61</definedName>
    <definedName name="_xlnm.Print_Area" localSheetId="7">'Large Use'!$A$1:$Q$61</definedName>
    <definedName name="_xlnm.Print_Area" localSheetId="0">'Residential '!$A$1:$Q$61</definedName>
    <definedName name="_xlnm.Print_Area" localSheetId="1">'Residential Non RPP'!$A$1:$Q$61</definedName>
    <definedName name="_xlnm.Print_Area" localSheetId="9">'Sentinel'!$A$1:$Q$61</definedName>
    <definedName name="_xlnm.Print_Area" localSheetId="10">'Streetlighting'!$A$1:$Q$61</definedName>
    <definedName name="_xlnm.Print_Area" localSheetId="8">'UMSL'!$A$1:$Q$61</definedName>
  </definedNames>
  <calcPr fullCalcOnLoad="1"/>
</workbook>
</file>

<file path=xl/sharedStrings.xml><?xml version="1.0" encoding="utf-8"?>
<sst xmlns="http://schemas.openxmlformats.org/spreadsheetml/2006/main" count="797" uniqueCount="69">
  <si>
    <t>Applicants must provide bill impacts for residential at 800 kWh and GS&lt;50kW at 2000 kWh. In addition, their filing should cover the range that is relevant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</si>
  <si>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</si>
  <si>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</si>
  <si>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($)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</si>
  <si>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</si>
  <si>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</si>
  <si>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</si>
  <si>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</si>
  <si>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</si>
  <si>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</si>
  <si>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</si>
  <si>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</si>
  <si>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</si>
  <si>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</si>
  <si>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</si>
  <si>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</si>
  <si>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</si>
  <si>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</si>
  <si>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</si>
  <si>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</si>
  <si>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</si>
  <si>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</si>
  <si>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</si>
  <si>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</si>
  <si>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</si>
  <si>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</si>
  <si>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</si>
  <si>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</si>
  <si>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</si>
  <si>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</si>
  <si>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</si>
  <si>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</si>
  <si>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</si>
  <si>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</si>
  <si>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</si>
  <si>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</si>
  <si>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</si>
  <si>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</si>
  <si>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</si>
  <si>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Loss Factor (%)</t>
  </si>
  <si>
    <t>Customer Class:</t>
  </si>
  <si>
    <t>Appendix 2-V</t>
  </si>
  <si>
    <t>Bill Impacts</t>
  </si>
  <si>
    <t>Total Bill (including OCEB)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</si>
  <si>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</si>
  <si>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</si>
  <si>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</si>
  <si>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</si>
  <si>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</si>
  <si>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</si>
  <si>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</si>
  <si>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</si>
  <si>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Residential</t>
  </si>
  <si>
    <t>Monthly</t>
  </si>
  <si>
    <t>per kWh</t>
  </si>
  <si>
    <t>Residential Non RPP</t>
  </si>
  <si>
    <t>GA Variance Account</t>
  </si>
  <si>
    <t>General Service &lt; 50 kW</t>
  </si>
  <si>
    <t>General Service &gt; 50 &lt; 1,500 kW</t>
  </si>
  <si>
    <t xml:space="preserve"> kW</t>
  </si>
  <si>
    <t>kWh</t>
  </si>
  <si>
    <t>per kW</t>
  </si>
  <si>
    <t>General Service &gt; 1,500 kW</t>
  </si>
  <si>
    <t>Large Use</t>
  </si>
  <si>
    <t>Unmetered Scattered Load</t>
  </si>
  <si>
    <t>Sentinel</t>
  </si>
  <si>
    <t>Streetlighting</t>
  </si>
  <si>
    <t>General Service &lt; 50 kW Non RPP</t>
  </si>
  <si>
    <t>General Service &gt; 50 &lt; 1,500 kW Non RPP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</si>
</sst>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(#\)"/>
    <numFmt numFmtId="169" formatCode="&quot;$&quot;#,##0_);[Red]\(&quot;$&quot;#,##0\);&quot;$&quot;\ \-"/>
    <numFmt numFmtId="170" formatCode="0.0%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_-* #,##0.0_-;\-* #,##0.0_-;_-* &quot;-&quot;??_-;_-@_-"/>
    <numFmt numFmtId="174" formatCode="_-* #,##0_-;\-* #,##0_-;_-* &quot;-&quot;??_-;_-@_-"/>
    <numFmt numFmtId="175" formatCode="_-&quot;$&quot;* #,##0.0000_-;\-&quot;$&quot;* #,##0.0000_-;_-&quot;$&quot;* &quot;-&quot;??_-;_-@_-"/>
    <numFmt numFmtId="176" formatCode="_-&quot;$&quot;* #,##0.0000000_-;\-&quot;$&quot;* #,##0.0000000_-;_-&quot;$&quot;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* #,##0.0000_-;\-* #,##0.0000_-;_-* &quot;-&quot;????_-;_-@_-"/>
    <numFmt numFmtId="193" formatCode="0.00000%"/>
    <numFmt numFmtId="194" formatCode="_-&quot;$&quot;* #,##0.00000_-;\-&quot;$&quot;* #,##0.00000_-;_-&quot;$&quot;* &quot;-&quot;?????_-;_-@_-"/>
    <numFmt numFmtId="195" formatCode="_-&quot;$&quot;* #,##0.000000_-;\-&quot;$&quot;* #,##0.000000_-;_-&quot;$&quot;* &quot;-&quot;??????_-;_-@_-"/>
    <numFmt numFmtId="196" formatCode="[$-1009]mmmm\ d\,\ yyyy"/>
    <numFmt numFmtId="197" formatCode="[$-1009]mmmm\ d\,\ yy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75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9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3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3" fillId="0" borderId="17" xfId="0" applyNumberFormat="1" applyFont="1" applyBorder="1" applyAlignment="1" applyProtection="1">
      <alignment/>
      <protection/>
    </xf>
    <xf numFmtId="10" fontId="3" fillId="0" borderId="19" xfId="59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3" fillId="0" borderId="19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44" fontId="3" fillId="0" borderId="17" xfId="0" applyNumberFormat="1" applyFont="1" applyBorder="1" applyAlignment="1" applyProtection="1">
      <alignment vertical="top"/>
      <protection/>
    </xf>
    <xf numFmtId="10" fontId="3" fillId="0" borderId="19" xfId="59" applyNumberFormat="1" applyFont="1" applyBorder="1" applyAlignment="1" applyProtection="1">
      <alignment vertical="top"/>
      <protection/>
    </xf>
    <xf numFmtId="176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/>
    </xf>
    <xf numFmtId="0" fontId="0" fillId="4" borderId="16" xfId="0" applyFill="1" applyBorder="1" applyAlignment="1" applyProtection="1">
      <alignment vertical="top"/>
      <protection/>
    </xf>
    <xf numFmtId="0" fontId="0" fillId="4" borderId="12" xfId="0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3" fillId="0" borderId="17" xfId="0" applyNumberFormat="1" applyFont="1" applyBorder="1" applyAlignment="1" applyProtection="1">
      <alignment vertical="top"/>
      <protection/>
    </xf>
    <xf numFmtId="9" fontId="3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0" fontId="0" fillId="4" borderId="10" xfId="59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4" fontId="3" fillId="0" borderId="21" xfId="0" applyNumberFormat="1" applyFont="1" applyBorder="1" applyAlignment="1" applyProtection="1">
      <alignment vertical="top"/>
      <protection/>
    </xf>
    <xf numFmtId="10" fontId="3" fillId="0" borderId="21" xfId="59" applyNumberFormat="1" applyFont="1" applyBorder="1" applyAlignment="1" applyProtection="1">
      <alignment vertical="top"/>
      <protection/>
    </xf>
    <xf numFmtId="44" fontId="3" fillId="0" borderId="22" xfId="0" applyNumberFormat="1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26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5" fontId="0" fillId="4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Border="1" applyAlignment="1" applyProtection="1">
      <alignment vertical="top"/>
      <protection/>
    </xf>
    <xf numFmtId="10" fontId="0" fillId="0" borderId="12" xfId="59" applyNumberFormat="1" applyFont="1" applyBorder="1" applyAlignment="1" applyProtection="1">
      <alignment vertical="top"/>
      <protection/>
    </xf>
    <xf numFmtId="175" fontId="0" fillId="4" borderId="16" xfId="44" applyNumberFormat="1" applyFont="1" applyFill="1" applyBorder="1" applyAlignment="1" applyProtection="1">
      <alignment vertical="center"/>
      <protection locked="0"/>
    </xf>
    <xf numFmtId="44" fontId="0" fillId="0" borderId="12" xfId="44" applyFont="1" applyBorder="1" applyAlignment="1" applyProtection="1">
      <alignment vertical="center"/>
      <protection/>
    </xf>
    <xf numFmtId="10" fontId="0" fillId="0" borderId="12" xfId="59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0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A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52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9" ht="12.75">
      <c r="B9" s="5"/>
      <c r="D9" s="76"/>
      <c r="F9" s="2" t="s">
        <v>4</v>
      </c>
      <c r="G9" s="2"/>
      <c r="H9" s="3">
        <v>800</v>
      </c>
      <c r="I9" s="2" t="s">
        <v>5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8.54</v>
      </c>
      <c r="I14" s="17">
        <v>1</v>
      </c>
      <c r="J14" s="78">
        <f>I14*H14</f>
        <v>8.54</v>
      </c>
      <c r="K14" s="13"/>
      <c r="L14" s="77">
        <v>9.32</v>
      </c>
      <c r="M14" s="19">
        <v>1</v>
      </c>
      <c r="N14" s="78">
        <f>M14*L14</f>
        <v>9.32</v>
      </c>
      <c r="O14" s="13"/>
      <c r="P14" s="20">
        <f>N14-J14</f>
        <v>0.7800000000000011</v>
      </c>
      <c r="Q14" s="79">
        <f>IF((J14)=0,"",(P14/J14))</f>
        <v>0.09133489461358328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-0.67</v>
      </c>
      <c r="M15" s="19">
        <v>1</v>
      </c>
      <c r="N15" s="78">
        <f>M15*L15</f>
        <v>-0.67</v>
      </c>
      <c r="O15" s="13"/>
      <c r="P15" s="20">
        <f>N15-J15</f>
        <v>-2.09</v>
      </c>
      <c r="Q15" s="79">
        <f>IF((J15)=0,"",(P15/J15))</f>
        <v>-1.471830985915493</v>
      </c>
    </row>
    <row r="16" spans="4:17" ht="12.75">
      <c r="D16" s="13" t="s">
        <v>17</v>
      </c>
      <c r="E16" s="13"/>
      <c r="F16" s="14" t="s">
        <v>53</v>
      </c>
      <c r="G16" s="15"/>
      <c r="H16" s="77">
        <v>0.18</v>
      </c>
      <c r="I16" s="17">
        <v>1</v>
      </c>
      <c r="J16" s="78">
        <f t="shared" si="0"/>
        <v>0.18</v>
      </c>
      <c r="K16" s="13"/>
      <c r="L16" s="77">
        <v>0.18</v>
      </c>
      <c r="M16" s="19">
        <v>1</v>
      </c>
      <c r="N16" s="78">
        <f aca="true" t="shared" si="1" ref="N16:N28">M16*L16</f>
        <v>0.18</v>
      </c>
      <c r="O16" s="13"/>
      <c r="P16" s="20">
        <f aca="true" t="shared" si="2" ref="P16:P28">N16-J16</f>
        <v>0</v>
      </c>
      <c r="Q16" s="79">
        <f aca="true" t="shared" si="3" ref="Q16:Q28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54</v>
      </c>
      <c r="G18" s="15"/>
      <c r="H18" s="77">
        <v>0.0207</v>
      </c>
      <c r="I18" s="17">
        <f>H9</f>
        <v>800</v>
      </c>
      <c r="J18" s="78">
        <f t="shared" si="0"/>
        <v>16.56</v>
      </c>
      <c r="K18" s="13"/>
      <c r="L18" s="77">
        <v>0.0226</v>
      </c>
      <c r="M18" s="19">
        <f>H9</f>
        <v>800</v>
      </c>
      <c r="N18" s="78">
        <f t="shared" si="1"/>
        <v>18.08</v>
      </c>
      <c r="O18" s="13"/>
      <c r="P18" s="20">
        <f t="shared" si="2"/>
        <v>1.5199999999999996</v>
      </c>
      <c r="Q18" s="79">
        <f t="shared" si="3"/>
        <v>0.09178743961352655</v>
      </c>
    </row>
    <row r="19" spans="4:17" ht="12.75">
      <c r="D19" s="13" t="s">
        <v>20</v>
      </c>
      <c r="E19" s="13"/>
      <c r="F19" s="14" t="s">
        <v>54</v>
      </c>
      <c r="G19" s="15"/>
      <c r="H19" s="77">
        <v>0.0002</v>
      </c>
      <c r="I19" s="17">
        <f>I30</f>
        <v>827.52</v>
      </c>
      <c r="J19" s="78">
        <f t="shared" si="0"/>
        <v>0.165504</v>
      </c>
      <c r="K19" s="13"/>
      <c r="L19" s="77">
        <v>6E-05</v>
      </c>
      <c r="M19" s="19">
        <f>M30</f>
        <v>828.6400000000001</v>
      </c>
      <c r="N19" s="78">
        <f t="shared" si="1"/>
        <v>0.04971840000000001</v>
      </c>
      <c r="O19" s="13"/>
      <c r="P19" s="20">
        <f t="shared" si="2"/>
        <v>-0.1157856</v>
      </c>
      <c r="Q19" s="79">
        <f t="shared" si="3"/>
        <v>-0.6995939675174013</v>
      </c>
    </row>
    <row r="20" spans="4:17" ht="12.75">
      <c r="D20" s="13" t="s">
        <v>21</v>
      </c>
      <c r="E20" s="13"/>
      <c r="F20" s="14" t="s">
        <v>54</v>
      </c>
      <c r="G20" s="15"/>
      <c r="H20" s="77">
        <v>-0.0004</v>
      </c>
      <c r="I20" s="17">
        <f>I18</f>
        <v>800</v>
      </c>
      <c r="J20" s="78">
        <f t="shared" si="0"/>
        <v>-0.32</v>
      </c>
      <c r="K20" s="13"/>
      <c r="L20" s="77">
        <v>-0.0004</v>
      </c>
      <c r="M20" s="19">
        <f>M18</f>
        <v>800</v>
      </c>
      <c r="N20" s="78">
        <f t="shared" si="1"/>
        <v>-0.32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800</v>
      </c>
      <c r="J21" s="78">
        <f t="shared" si="0"/>
        <v>0</v>
      </c>
      <c r="K21" s="13"/>
      <c r="L21" s="77"/>
      <c r="M21" s="19">
        <f>M20</f>
        <v>800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800</v>
      </c>
      <c r="J22" s="78">
        <f t="shared" si="0"/>
        <v>0</v>
      </c>
      <c r="K22" s="13"/>
      <c r="L22" s="77"/>
      <c r="M22" s="19">
        <f>M21</f>
        <v>800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54</v>
      </c>
      <c r="G23" s="15"/>
      <c r="H23" s="77"/>
      <c r="I23" s="17">
        <f>I22</f>
        <v>800</v>
      </c>
      <c r="J23" s="78">
        <f t="shared" si="0"/>
        <v>0</v>
      </c>
      <c r="K23" s="13"/>
      <c r="L23" s="77">
        <v>0.00032</v>
      </c>
      <c r="M23" s="19">
        <f>M22</f>
        <v>800</v>
      </c>
      <c r="N23" s="78">
        <f t="shared" si="1"/>
        <v>0.256</v>
      </c>
      <c r="O23" s="13"/>
      <c r="P23" s="20">
        <f t="shared" si="2"/>
        <v>0.256</v>
      </c>
      <c r="Q23" s="79">
        <f t="shared" si="3"/>
      </c>
    </row>
    <row r="24" spans="4:17" ht="25.5">
      <c r="D24" s="22" t="s">
        <v>25</v>
      </c>
      <c r="E24" s="13"/>
      <c r="F24" s="14" t="s">
        <v>54</v>
      </c>
      <c r="G24" s="15"/>
      <c r="H24" s="77"/>
      <c r="I24" s="17">
        <f>I23</f>
        <v>800</v>
      </c>
      <c r="J24" s="78">
        <f t="shared" si="0"/>
        <v>0</v>
      </c>
      <c r="K24" s="13"/>
      <c r="L24" s="77">
        <v>-0.0028</v>
      </c>
      <c r="M24" s="19">
        <f>M23</f>
        <v>800</v>
      </c>
      <c r="N24" s="78">
        <f t="shared" si="1"/>
        <v>-2.2399999999999998</v>
      </c>
      <c r="O24" s="13"/>
      <c r="P24" s="20">
        <f t="shared" si="2"/>
        <v>-2.2399999999999998</v>
      </c>
      <c r="Q24" s="79">
        <f t="shared" si="3"/>
      </c>
    </row>
    <row r="25" spans="4:17" ht="12.75">
      <c r="D25" s="23"/>
      <c r="E25" s="13"/>
      <c r="F25" s="14"/>
      <c r="G25" s="15"/>
      <c r="H25" s="77"/>
      <c r="I25" s="24"/>
      <c r="J25" s="78">
        <f t="shared" si="0"/>
        <v>0</v>
      </c>
      <c r="K25" s="13"/>
      <c r="L25" s="77"/>
      <c r="M25" s="25"/>
      <c r="N25" s="78">
        <f t="shared" si="1"/>
        <v>0</v>
      </c>
      <c r="O25" s="13"/>
      <c r="P25" s="20">
        <f t="shared" si="2"/>
        <v>0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26.545503999999994</v>
      </c>
      <c r="L29" s="27"/>
      <c r="M29" s="30"/>
      <c r="N29" s="29">
        <f>SUM(N14:N28)</f>
        <v>24.655718399999998</v>
      </c>
      <c r="P29" s="31">
        <f aca="true" t="shared" si="4" ref="P29:P45">N29-J29</f>
        <v>-1.8897855999999962</v>
      </c>
      <c r="Q29" s="32">
        <f aca="true" t="shared" si="5" ref="Q29:Q45">IF((J29)=0,"",(P29/J29))</f>
        <v>-0.07119042079592826</v>
      </c>
    </row>
    <row r="30" spans="4:17" ht="12.75">
      <c r="D30" s="33" t="s">
        <v>27</v>
      </c>
      <c r="E30" s="33"/>
      <c r="F30" s="34"/>
      <c r="G30" s="35"/>
      <c r="H30" s="80">
        <v>0.0066</v>
      </c>
      <c r="I30" s="36">
        <f>H9*(1+H47)</f>
        <v>827.52</v>
      </c>
      <c r="J30" s="81">
        <f>I30*H30</f>
        <v>5.461632</v>
      </c>
      <c r="K30" s="33"/>
      <c r="L30" s="80">
        <v>0.0074</v>
      </c>
      <c r="M30" s="37">
        <f>H9*(1+L47)</f>
        <v>828.6400000000001</v>
      </c>
      <c r="N30" s="81">
        <f>M30*L30</f>
        <v>6.131936000000001</v>
      </c>
      <c r="O30" s="33"/>
      <c r="P30" s="38">
        <f t="shared" si="4"/>
        <v>0.6703040000000016</v>
      </c>
      <c r="Q30" s="82">
        <f t="shared" si="5"/>
        <v>0.1227296163491062</v>
      </c>
    </row>
    <row r="31" spans="4:17" ht="26.25" thickBot="1">
      <c r="D31" s="39" t="s">
        <v>28</v>
      </c>
      <c r="E31" s="33"/>
      <c r="F31" s="34"/>
      <c r="G31" s="35"/>
      <c r="H31" s="80">
        <v>0.0042</v>
      </c>
      <c r="I31" s="36">
        <f>I30</f>
        <v>827.52</v>
      </c>
      <c r="J31" s="81">
        <f>I31*H31</f>
        <v>3.4755839999999996</v>
      </c>
      <c r="K31" s="33"/>
      <c r="L31" s="80">
        <v>0.0044</v>
      </c>
      <c r="M31" s="37">
        <f>M30</f>
        <v>828.6400000000001</v>
      </c>
      <c r="N31" s="81">
        <f>M31*L31</f>
        <v>3.646016000000001</v>
      </c>
      <c r="O31" s="33"/>
      <c r="P31" s="38">
        <f t="shared" si="4"/>
        <v>0.17043200000000125</v>
      </c>
      <c r="Q31" s="82">
        <f t="shared" si="5"/>
        <v>0.04903693882812249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35.48271999999999</v>
      </c>
      <c r="K32" s="44"/>
      <c r="L32" s="45"/>
      <c r="M32" s="46"/>
      <c r="N32" s="43">
        <f>SUM(N29:N31)</f>
        <v>34.433670400000004</v>
      </c>
      <c r="O32" s="44"/>
      <c r="P32" s="47">
        <f t="shared" si="4"/>
        <v>-1.0490495999999894</v>
      </c>
      <c r="Q32" s="48">
        <f t="shared" si="5"/>
        <v>-0.029565084074726786</v>
      </c>
    </row>
    <row r="33" spans="4:17" ht="25.5">
      <c r="D33" s="22" t="s">
        <v>30</v>
      </c>
      <c r="E33" s="13"/>
      <c r="F33" s="14"/>
      <c r="G33" s="15"/>
      <c r="H33" s="16">
        <v>0.0052</v>
      </c>
      <c r="I33" s="17">
        <f>I31</f>
        <v>827.52</v>
      </c>
      <c r="J33" s="18">
        <f aca="true" t="shared" si="6" ref="J33:J40">I33*H33</f>
        <v>4.303103999999999</v>
      </c>
      <c r="K33" s="13"/>
      <c r="L33" s="16">
        <v>0.0052</v>
      </c>
      <c r="M33" s="19">
        <f>M31</f>
        <v>828.6400000000001</v>
      </c>
      <c r="N33" s="18">
        <f aca="true" t="shared" si="7" ref="N33:N40">M33*L33</f>
        <v>4.308928000000001</v>
      </c>
      <c r="O33" s="13"/>
      <c r="P33" s="20">
        <f t="shared" si="4"/>
        <v>0.005824000000001384</v>
      </c>
      <c r="Q33" s="21">
        <f t="shared" si="5"/>
        <v>0.001353441608662348</v>
      </c>
    </row>
    <row r="34" spans="4:17" ht="25.5">
      <c r="D34" s="22" t="s">
        <v>31</v>
      </c>
      <c r="E34" s="13"/>
      <c r="F34" s="14"/>
      <c r="G34" s="15"/>
      <c r="H34" s="16">
        <v>0.0013</v>
      </c>
      <c r="I34" s="17">
        <f>I31</f>
        <v>827.52</v>
      </c>
      <c r="J34" s="18">
        <f t="shared" si="6"/>
        <v>1.0757759999999998</v>
      </c>
      <c r="K34" s="13"/>
      <c r="L34" s="16">
        <v>0.0013</v>
      </c>
      <c r="M34" s="19">
        <f>M31</f>
        <v>828.6400000000001</v>
      </c>
      <c r="N34" s="18">
        <f t="shared" si="7"/>
        <v>1.0772320000000002</v>
      </c>
      <c r="O34" s="13"/>
      <c r="P34" s="20">
        <f t="shared" si="4"/>
        <v>0.001456000000000346</v>
      </c>
      <c r="Q34" s="21">
        <f t="shared" si="5"/>
        <v>0.001353441608662348</v>
      </c>
    </row>
    <row r="35" spans="4:17" ht="12.75">
      <c r="D35" s="22" t="s">
        <v>32</v>
      </c>
      <c r="E35" s="13"/>
      <c r="F35" s="14"/>
      <c r="G35" s="15"/>
      <c r="H35" s="49"/>
      <c r="I35" s="17">
        <f>I31</f>
        <v>827.52</v>
      </c>
      <c r="J35" s="18">
        <f t="shared" si="6"/>
        <v>0</v>
      </c>
      <c r="K35" s="13"/>
      <c r="L35" s="49"/>
      <c r="M35" s="19">
        <f>M31</f>
        <v>828.6400000000001</v>
      </c>
      <c r="N35" s="18">
        <f t="shared" si="7"/>
        <v>0</v>
      </c>
      <c r="O35" s="13"/>
      <c r="P35" s="20">
        <f t="shared" si="4"/>
        <v>0</v>
      </c>
      <c r="Q35" s="21">
        <f t="shared" si="5"/>
      </c>
    </row>
    <row r="36" spans="4:17" ht="12.75">
      <c r="D36" s="13" t="s">
        <v>33</v>
      </c>
      <c r="E36" s="13"/>
      <c r="F36" s="14"/>
      <c r="G36" s="15"/>
      <c r="H36" s="16">
        <v>0.25</v>
      </c>
      <c r="I36" s="17">
        <v>1</v>
      </c>
      <c r="J36" s="18">
        <f t="shared" si="6"/>
        <v>0.25</v>
      </c>
      <c r="K36" s="13"/>
      <c r="L36" s="16">
        <v>0.25</v>
      </c>
      <c r="M36" s="19">
        <v>1</v>
      </c>
      <c r="N36" s="18">
        <f t="shared" si="7"/>
        <v>0.25</v>
      </c>
      <c r="O36" s="13"/>
      <c r="P36" s="20">
        <f t="shared" si="4"/>
        <v>0</v>
      </c>
      <c r="Q36" s="21">
        <f t="shared" si="5"/>
        <v>0</v>
      </c>
    </row>
    <row r="37" spans="4:17" ht="12.75">
      <c r="D37" s="13" t="s">
        <v>34</v>
      </c>
      <c r="E37" s="13"/>
      <c r="F37" s="14"/>
      <c r="G37" s="15"/>
      <c r="H37" s="16">
        <v>0.00694</v>
      </c>
      <c r="I37" s="17">
        <f>I24</f>
        <v>800</v>
      </c>
      <c r="J37" s="18">
        <f t="shared" si="6"/>
        <v>5.552</v>
      </c>
      <c r="K37" s="13"/>
      <c r="L37" s="16">
        <v>0.00694</v>
      </c>
      <c r="M37" s="19">
        <f>M23</f>
        <v>800</v>
      </c>
      <c r="N37" s="18">
        <f t="shared" si="7"/>
        <v>5.552</v>
      </c>
      <c r="O37" s="13"/>
      <c r="P37" s="20">
        <f t="shared" si="4"/>
        <v>0</v>
      </c>
      <c r="Q37" s="21">
        <f t="shared" si="5"/>
        <v>0</v>
      </c>
    </row>
    <row r="38" spans="4:17" ht="12.75">
      <c r="D38" s="13" t="s">
        <v>35</v>
      </c>
      <c r="E38" s="13"/>
      <c r="F38" s="14"/>
      <c r="G38" s="15"/>
      <c r="H38" s="16">
        <v>0.068</v>
      </c>
      <c r="I38" s="17">
        <f>I35</f>
        <v>827.52</v>
      </c>
      <c r="J38" s="18">
        <f t="shared" si="6"/>
        <v>56.27136</v>
      </c>
      <c r="K38" s="13"/>
      <c r="L38" s="16">
        <v>0.068</v>
      </c>
      <c r="M38" s="19">
        <f>M35</f>
        <v>828.6400000000001</v>
      </c>
      <c r="N38" s="18">
        <f t="shared" si="7"/>
        <v>56.34752000000001</v>
      </c>
      <c r="O38" s="13"/>
      <c r="P38" s="20">
        <f t="shared" si="4"/>
        <v>0.07616000000000867</v>
      </c>
      <c r="Q38" s="21">
        <f t="shared" si="5"/>
        <v>0.0013534416086621803</v>
      </c>
    </row>
    <row r="39" spans="4:17" ht="12.75">
      <c r="D39" s="50"/>
      <c r="E39" s="13"/>
      <c r="F39" s="14"/>
      <c r="G39" s="15"/>
      <c r="H39" s="16"/>
      <c r="I39" s="51"/>
      <c r="J39" s="18">
        <f t="shared" si="6"/>
        <v>0</v>
      </c>
      <c r="K39" s="13"/>
      <c r="L39" s="16"/>
      <c r="M39" s="52"/>
      <c r="N39" s="18">
        <f t="shared" si="7"/>
        <v>0</v>
      </c>
      <c r="O39" s="13"/>
      <c r="P39" s="20">
        <f t="shared" si="4"/>
        <v>0</v>
      </c>
      <c r="Q39" s="21">
        <f t="shared" si="5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6"/>
        <v>0</v>
      </c>
      <c r="K40" s="13"/>
      <c r="L40" s="16"/>
      <c r="M40" s="25"/>
      <c r="N40" s="18">
        <f t="shared" si="7"/>
        <v>0</v>
      </c>
      <c r="O40" s="13"/>
      <c r="P40" s="20">
        <f t="shared" si="4"/>
        <v>0</v>
      </c>
      <c r="Q40" s="21">
        <f t="shared" si="5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102.93495999999999</v>
      </c>
      <c r="K41" s="44"/>
      <c r="L41" s="56"/>
      <c r="M41" s="57"/>
      <c r="N41" s="43">
        <f>SUM(N32:N40)</f>
        <v>101.96935040000002</v>
      </c>
      <c r="O41" s="44"/>
      <c r="P41" s="47">
        <f t="shared" si="4"/>
        <v>-0.965609599999965</v>
      </c>
      <c r="Q41" s="48">
        <f t="shared" si="5"/>
        <v>-0.009380774034399636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13.381544799999999</v>
      </c>
      <c r="K42" s="13"/>
      <c r="L42" s="58">
        <v>0.13</v>
      </c>
      <c r="M42" s="61"/>
      <c r="N42" s="60">
        <f>N41*L42</f>
        <v>13.256015552000004</v>
      </c>
      <c r="O42" s="13"/>
      <c r="P42" s="20">
        <f t="shared" si="4"/>
        <v>-0.1255292479999941</v>
      </c>
      <c r="Q42" s="21">
        <f t="shared" si="5"/>
        <v>-0.009380774034399535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116.32</v>
      </c>
      <c r="K43" s="44"/>
      <c r="L43" s="45"/>
      <c r="M43" s="46"/>
      <c r="N43" s="43">
        <f>ROUND(SUM(N41:N42),2)</f>
        <v>115.23</v>
      </c>
      <c r="O43" s="44"/>
      <c r="P43" s="47">
        <f t="shared" si="4"/>
        <v>-1.0899999999999892</v>
      </c>
      <c r="Q43" s="48">
        <f t="shared" si="5"/>
        <v>-0.009370701513067308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-11.63</v>
      </c>
      <c r="K44" s="44"/>
      <c r="L44" s="45"/>
      <c r="M44" s="46"/>
      <c r="N44" s="43">
        <f>ROUND(-N43*10%,2)</f>
        <v>-11.52</v>
      </c>
      <c r="O44" s="44"/>
      <c r="P44" s="47">
        <f t="shared" si="4"/>
        <v>0.11000000000000121</v>
      </c>
      <c r="Q44" s="48">
        <f t="shared" si="5"/>
        <v>-0.009458297506448943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104.69</v>
      </c>
      <c r="K45" s="44"/>
      <c r="L45" s="70"/>
      <c r="M45" s="69"/>
      <c r="N45" s="66">
        <f>N43+N44</f>
        <v>103.71000000000001</v>
      </c>
      <c r="O45" s="44"/>
      <c r="P45" s="68">
        <f t="shared" si="4"/>
        <v>-0.9799999999999898</v>
      </c>
      <c r="Q45" s="67">
        <f t="shared" si="5"/>
        <v>-0.009360970484286845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7:Q7"/>
    <mergeCell ref="D3:Q3"/>
    <mergeCell ref="D4:Q4"/>
    <mergeCell ref="F12:F13"/>
    <mergeCell ref="P12:P13"/>
    <mergeCell ref="Q12:Q13"/>
    <mergeCell ref="H11:J11"/>
    <mergeCell ref="L11:N11"/>
    <mergeCell ref="P11:Q11"/>
  </mergeCells>
  <dataValidations count="2">
    <dataValidation type="list" allowBlank="1" showInputMessage="1" showErrorMessage="1" sqref="G14:G28 G33:G40 G30:G31">
      <formula1>$B$7:$B$12</formula1>
    </dataValidation>
    <dataValidation type="list" allowBlank="1" showInputMessage="1" showErrorMessage="1" prompt="Select Charge Unit - monthly, per kWh, per kW" sqref="F14:F28 F30:F31 F33:F40">
      <formula1>"Monthly, per kWh, per kW"</formula1>
    </dataValidation>
  </dataValidations>
  <printOptions/>
  <pageMargins left="0.75" right="0.75" top="1.115625" bottom="1" header="0.5" footer="0.5"/>
  <pageSetup fitToHeight="1" fitToWidth="1" horizontalDpi="600" verticalDpi="600" orientation="portrait" scale="70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A20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8.85156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0.13</v>
      </c>
      <c r="I9" s="2" t="s">
        <v>59</v>
      </c>
      <c r="J9" s="3">
        <v>46.8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1.89</v>
      </c>
      <c r="I14" s="17">
        <v>1</v>
      </c>
      <c r="J14" s="78">
        <f>I14*H14</f>
        <v>1.89</v>
      </c>
      <c r="K14" s="13"/>
      <c r="L14" s="77">
        <v>2.52</v>
      </c>
      <c r="M14" s="19">
        <v>1</v>
      </c>
      <c r="N14" s="78">
        <f>M14*L14</f>
        <v>2.52</v>
      </c>
      <c r="O14" s="13"/>
      <c r="P14" s="20">
        <f>N14-J14</f>
        <v>0.6300000000000001</v>
      </c>
      <c r="Q14" s="79">
        <f>IF((J14)=0,"",(P14/J14))</f>
        <v>0.3333333333333334</v>
      </c>
    </row>
    <row r="15" spans="4:17" ht="12.75">
      <c r="D15" s="13" t="s">
        <v>16</v>
      </c>
      <c r="E15" s="13"/>
      <c r="F15" s="14" t="s">
        <v>53</v>
      </c>
      <c r="G15" s="15"/>
      <c r="H15" s="77">
        <v>0</v>
      </c>
      <c r="I15" s="17">
        <v>1</v>
      </c>
      <c r="J15" s="78">
        <f aca="true" t="shared" si="0" ref="J15:J28">I15*H15</f>
        <v>0</v>
      </c>
      <c r="K15" s="13"/>
      <c r="L15" s="77">
        <v>0</v>
      </c>
      <c r="M15" s="19">
        <v>1</v>
      </c>
      <c r="N15" s="78">
        <f>M15*L15</f>
        <v>0</v>
      </c>
      <c r="O15" s="13"/>
      <c r="P15" s="20">
        <f>N15-J15</f>
        <v>0</v>
      </c>
      <c r="Q15" s="79">
        <f>IF((J15)=0,"",(P15/J15))</f>
      </c>
    </row>
    <row r="16" spans="4:17" ht="12.75">
      <c r="D16" s="13" t="s">
        <v>17</v>
      </c>
      <c r="E16" s="13"/>
      <c r="F16" s="14" t="s">
        <v>53</v>
      </c>
      <c r="G16" s="15"/>
      <c r="H16" s="77">
        <v>0.01</v>
      </c>
      <c r="I16" s="17">
        <v>1</v>
      </c>
      <c r="J16" s="78">
        <f t="shared" si="0"/>
        <v>0.01</v>
      </c>
      <c r="K16" s="13"/>
      <c r="L16" s="77">
        <v>0.01</v>
      </c>
      <c r="M16" s="19">
        <v>1</v>
      </c>
      <c r="N16" s="78">
        <f aca="true" t="shared" si="1" ref="N16:N28">M16*L16</f>
        <v>0.01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7.2434</v>
      </c>
      <c r="I18" s="17">
        <f>H9</f>
        <v>0.13</v>
      </c>
      <c r="J18" s="78">
        <f t="shared" si="0"/>
        <v>0.9416420000000001</v>
      </c>
      <c r="K18" s="13"/>
      <c r="L18" s="77">
        <v>9.6661</v>
      </c>
      <c r="M18" s="19">
        <f>H9</f>
        <v>0.13</v>
      </c>
      <c r="N18" s="78">
        <f t="shared" si="1"/>
        <v>1.256593</v>
      </c>
      <c r="O18" s="13"/>
      <c r="P18" s="20">
        <f t="shared" si="2"/>
        <v>0.314951</v>
      </c>
      <c r="Q18" s="79">
        <f t="shared" si="3"/>
        <v>0.3344700002761134</v>
      </c>
    </row>
    <row r="19" spans="4:17" ht="12.75">
      <c r="D19" s="13" t="s">
        <v>20</v>
      </c>
      <c r="E19" s="13"/>
      <c r="F19" s="14" t="s">
        <v>61</v>
      </c>
      <c r="G19" s="15"/>
      <c r="H19" s="77">
        <v>0.0574</v>
      </c>
      <c r="I19" s="17">
        <f>I18</f>
        <v>0.13</v>
      </c>
      <c r="J19" s="78">
        <f t="shared" si="0"/>
        <v>0.007462</v>
      </c>
      <c r="K19" s="13"/>
      <c r="L19" s="77">
        <v>0.01785</v>
      </c>
      <c r="M19" s="19">
        <f>M30</f>
        <v>0.13</v>
      </c>
      <c r="N19" s="78">
        <f t="shared" si="1"/>
        <v>0.0023205</v>
      </c>
      <c r="O19" s="13"/>
      <c r="P19" s="20">
        <f t="shared" si="2"/>
        <v>-0.0051415</v>
      </c>
      <c r="Q19" s="79">
        <f t="shared" si="3"/>
        <v>-0.6890243902439025</v>
      </c>
    </row>
    <row r="20" spans="4:17" ht="12.75">
      <c r="D20" s="13" t="s">
        <v>21</v>
      </c>
      <c r="E20" s="13"/>
      <c r="F20" s="14" t="s">
        <v>61</v>
      </c>
      <c r="G20" s="15"/>
      <c r="H20" s="77">
        <v>-0.19</v>
      </c>
      <c r="I20" s="17">
        <f>I18</f>
        <v>0.13</v>
      </c>
      <c r="J20" s="78">
        <f t="shared" si="0"/>
        <v>-0.0247</v>
      </c>
      <c r="K20" s="13"/>
      <c r="L20" s="77">
        <v>-0.19</v>
      </c>
      <c r="M20" s="19">
        <f>M18</f>
        <v>0.13</v>
      </c>
      <c r="N20" s="78">
        <f t="shared" si="1"/>
        <v>-0.0247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0.13</v>
      </c>
      <c r="J21" s="78">
        <f t="shared" si="0"/>
        <v>0</v>
      </c>
      <c r="K21" s="13"/>
      <c r="L21" s="77"/>
      <c r="M21" s="19">
        <f>M20</f>
        <v>0.13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0.13</v>
      </c>
      <c r="J22" s="78">
        <f t="shared" si="0"/>
        <v>0</v>
      </c>
      <c r="K22" s="13"/>
      <c r="L22" s="77"/>
      <c r="M22" s="19">
        <f>M21</f>
        <v>0.13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0.13</v>
      </c>
      <c r="J23" s="78">
        <f t="shared" si="0"/>
        <v>0</v>
      </c>
      <c r="K23" s="13"/>
      <c r="L23" s="77"/>
      <c r="M23" s="19">
        <f>M22</f>
        <v>0.13</v>
      </c>
      <c r="N23" s="78">
        <f t="shared" si="1"/>
        <v>0</v>
      </c>
      <c r="O23" s="13"/>
      <c r="P23" s="20">
        <f t="shared" si="2"/>
        <v>0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0.13</v>
      </c>
      <c r="J24" s="78">
        <f t="shared" si="0"/>
        <v>0</v>
      </c>
      <c r="K24" s="13"/>
      <c r="L24" s="77">
        <v>-1.064</v>
      </c>
      <c r="M24" s="19">
        <f>M23</f>
        <v>0.13</v>
      </c>
      <c r="N24" s="78">
        <f t="shared" si="1"/>
        <v>-0.13832</v>
      </c>
      <c r="O24" s="13"/>
      <c r="P24" s="20">
        <f t="shared" si="2"/>
        <v>-0.13832</v>
      </c>
      <c r="Q24" s="79">
        <f t="shared" si="3"/>
      </c>
    </row>
    <row r="25" spans="4:17" ht="12.75">
      <c r="D25" s="23"/>
      <c r="E25" s="13"/>
      <c r="F25" s="14"/>
      <c r="G25" s="15"/>
      <c r="H25" s="77"/>
      <c r="I25" s="24"/>
      <c r="J25" s="78">
        <f t="shared" si="0"/>
        <v>0</v>
      </c>
      <c r="K25" s="13"/>
      <c r="L25" s="77"/>
      <c r="M25" s="25"/>
      <c r="N25" s="78">
        <f t="shared" si="1"/>
        <v>0</v>
      </c>
      <c r="O25" s="13"/>
      <c r="P25" s="20">
        <f t="shared" si="2"/>
        <v>0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2.824404</v>
      </c>
      <c r="L29" s="27"/>
      <c r="M29" s="30"/>
      <c r="N29" s="29">
        <f>SUM(N14:N28)</f>
        <v>3.6258935</v>
      </c>
      <c r="P29" s="31">
        <f t="shared" si="2"/>
        <v>0.8014895000000002</v>
      </c>
      <c r="Q29" s="32">
        <f t="shared" si="3"/>
        <v>0.2837729659071437</v>
      </c>
    </row>
    <row r="30" spans="4:17" ht="12.75">
      <c r="D30" s="33" t="s">
        <v>27</v>
      </c>
      <c r="E30" s="33"/>
      <c r="F30" s="34" t="s">
        <v>61</v>
      </c>
      <c r="G30" s="35"/>
      <c r="H30" s="80">
        <v>1.8377</v>
      </c>
      <c r="I30" s="36">
        <f>I24</f>
        <v>0.13</v>
      </c>
      <c r="J30" s="81">
        <f>I30*H30</f>
        <v>0.238901</v>
      </c>
      <c r="K30" s="33"/>
      <c r="L30" s="80">
        <v>2.056</v>
      </c>
      <c r="M30" s="37">
        <f>M23</f>
        <v>0.13</v>
      </c>
      <c r="N30" s="81">
        <f>M30*L30</f>
        <v>0.26728</v>
      </c>
      <c r="O30" s="33"/>
      <c r="P30" s="38">
        <f t="shared" si="2"/>
        <v>0.028379000000000015</v>
      </c>
      <c r="Q30" s="82">
        <f t="shared" si="3"/>
        <v>0.11878979158731029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1.198</v>
      </c>
      <c r="I31" s="36">
        <f>I30</f>
        <v>0.13</v>
      </c>
      <c r="J31" s="81">
        <f>I31*H31</f>
        <v>0.15574</v>
      </c>
      <c r="K31" s="33"/>
      <c r="L31" s="80">
        <v>1.2284</v>
      </c>
      <c r="M31" s="37">
        <f>M23</f>
        <v>0.13</v>
      </c>
      <c r="N31" s="81">
        <f>M31*L31</f>
        <v>0.159692</v>
      </c>
      <c r="O31" s="33"/>
      <c r="P31" s="38">
        <f t="shared" si="2"/>
        <v>0.003952000000000011</v>
      </c>
      <c r="Q31" s="82">
        <f t="shared" si="3"/>
        <v>0.02537562604340575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3.2190449999999995</v>
      </c>
      <c r="K32" s="44"/>
      <c r="L32" s="45"/>
      <c r="M32" s="46"/>
      <c r="N32" s="43">
        <f>SUM(N29:N31)</f>
        <v>4.0528655</v>
      </c>
      <c r="O32" s="44"/>
      <c r="P32" s="47">
        <f t="shared" si="2"/>
        <v>0.8338205000000007</v>
      </c>
      <c r="Q32" s="48">
        <f t="shared" si="3"/>
        <v>0.2590272891494219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48.40992</v>
      </c>
      <c r="J33" s="18">
        <f aca="true" t="shared" si="4" ref="J33:J40">I33*H33</f>
        <v>0.251731584</v>
      </c>
      <c r="K33" s="13"/>
      <c r="L33" s="16">
        <v>0.0052</v>
      </c>
      <c r="M33" s="19">
        <f>J9*(1+L47)</f>
        <v>48.47544</v>
      </c>
      <c r="N33" s="18">
        <f aca="true" t="shared" si="5" ref="N33:N40">M33*L33</f>
        <v>0.252072288</v>
      </c>
      <c r="O33" s="13"/>
      <c r="P33" s="20">
        <f t="shared" si="2"/>
        <v>0.0003407039999999695</v>
      </c>
      <c r="Q33" s="21">
        <f t="shared" si="3"/>
        <v>0.001353441608661905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48.40992</v>
      </c>
      <c r="J34" s="18">
        <f t="shared" si="4"/>
        <v>0.062932896</v>
      </c>
      <c r="K34" s="13"/>
      <c r="L34" s="16">
        <v>0.0013</v>
      </c>
      <c r="M34" s="19">
        <f>M33</f>
        <v>48.47544</v>
      </c>
      <c r="N34" s="18">
        <f t="shared" si="5"/>
        <v>0.063018072</v>
      </c>
      <c r="O34" s="13"/>
      <c r="P34" s="20">
        <f t="shared" si="2"/>
        <v>8.517599999999237E-05</v>
      </c>
      <c r="Q34" s="21">
        <f t="shared" si="3"/>
        <v>0.001353441608661905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0</v>
      </c>
      <c r="J36" s="18">
        <f t="shared" si="4"/>
        <v>0</v>
      </c>
      <c r="K36" s="13"/>
      <c r="L36" s="16">
        <v>0.25</v>
      </c>
      <c r="M36" s="19">
        <v>0</v>
      </c>
      <c r="N36" s="18">
        <f t="shared" si="5"/>
        <v>0</v>
      </c>
      <c r="O36" s="13"/>
      <c r="P36" s="20">
        <f t="shared" si="2"/>
        <v>0</v>
      </c>
      <c r="Q36" s="21">
        <f t="shared" si="3"/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46.8</v>
      </c>
      <c r="J37" s="18">
        <f t="shared" si="4"/>
        <v>0.32479199999999997</v>
      </c>
      <c r="K37" s="13"/>
      <c r="L37" s="16">
        <v>0.00694</v>
      </c>
      <c r="M37" s="19">
        <f>J9</f>
        <v>46.8</v>
      </c>
      <c r="N37" s="18">
        <f t="shared" si="5"/>
        <v>0.32479199999999997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48.40992</v>
      </c>
      <c r="J38" s="18">
        <f t="shared" si="4"/>
        <v>3.29187456</v>
      </c>
      <c r="K38" s="13"/>
      <c r="L38" s="16">
        <v>0.068</v>
      </c>
      <c r="M38" s="19">
        <f>M34</f>
        <v>48.47544</v>
      </c>
      <c r="N38" s="18">
        <f t="shared" si="5"/>
        <v>3.2963299200000002</v>
      </c>
      <c r="O38" s="13"/>
      <c r="P38" s="20">
        <f t="shared" si="2"/>
        <v>0.00445536000000013</v>
      </c>
      <c r="Q38" s="21">
        <f t="shared" si="3"/>
        <v>0.0013534416086620658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7.150376039999999</v>
      </c>
      <c r="K41" s="44"/>
      <c r="L41" s="56"/>
      <c r="M41" s="57"/>
      <c r="N41" s="43">
        <f>SUM(N32:N40)</f>
        <v>7.989077780000001</v>
      </c>
      <c r="O41" s="44"/>
      <c r="P41" s="47">
        <f t="shared" si="2"/>
        <v>0.8387017400000012</v>
      </c>
      <c r="Q41" s="48">
        <f t="shared" si="3"/>
        <v>0.11729477377248558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0.9295488851999999</v>
      </c>
      <c r="K42" s="13"/>
      <c r="L42" s="58">
        <v>0.13</v>
      </c>
      <c r="M42" s="61"/>
      <c r="N42" s="60">
        <f>N41*L42</f>
        <v>1.0385801114000002</v>
      </c>
      <c r="O42" s="13"/>
      <c r="P42" s="20">
        <f t="shared" si="2"/>
        <v>0.10903122620000028</v>
      </c>
      <c r="Q42" s="21">
        <f t="shared" si="3"/>
        <v>0.1172947737724857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8.08</v>
      </c>
      <c r="K43" s="44"/>
      <c r="L43" s="45"/>
      <c r="M43" s="46"/>
      <c r="N43" s="43">
        <f>ROUND(SUM(N41:N42),2)</f>
        <v>9.03</v>
      </c>
      <c r="O43" s="44"/>
      <c r="P43" s="47">
        <f t="shared" si="2"/>
        <v>0.9499999999999993</v>
      </c>
      <c r="Q43" s="48">
        <f t="shared" si="3"/>
        <v>0.11757425742574248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-0.81</v>
      </c>
      <c r="K44" s="44"/>
      <c r="L44" s="45"/>
      <c r="M44" s="46"/>
      <c r="N44" s="43">
        <f>ROUND(-N43*10%,2)</f>
        <v>-0.9</v>
      </c>
      <c r="O44" s="44"/>
      <c r="P44" s="47">
        <f t="shared" si="2"/>
        <v>-0.08999999999999997</v>
      </c>
      <c r="Q44" s="48">
        <f t="shared" si="3"/>
        <v>0.11111111111111106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7.27</v>
      </c>
      <c r="K45" s="44"/>
      <c r="L45" s="70"/>
      <c r="M45" s="69"/>
      <c r="N45" s="66">
        <f>N43+N44</f>
        <v>8.129999999999999</v>
      </c>
      <c r="O45" s="44"/>
      <c r="P45" s="68">
        <f t="shared" si="2"/>
        <v>0.8599999999999994</v>
      </c>
      <c r="Q45" s="67">
        <f t="shared" si="3"/>
        <v>0.11829436038514436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7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A22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8.85156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66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0.49</v>
      </c>
      <c r="I9" s="2" t="s">
        <v>59</v>
      </c>
      <c r="J9" s="3">
        <v>160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0.49</v>
      </c>
      <c r="I14" s="17">
        <v>4</v>
      </c>
      <c r="J14" s="78">
        <f>I14*H14</f>
        <v>1.96</v>
      </c>
      <c r="K14" s="13"/>
      <c r="L14" s="77">
        <v>0.54</v>
      </c>
      <c r="M14" s="19">
        <v>4</v>
      </c>
      <c r="N14" s="78">
        <f>M14*L14</f>
        <v>2.16</v>
      </c>
      <c r="O14" s="13"/>
      <c r="P14" s="20">
        <f>N14-J14</f>
        <v>0.20000000000000018</v>
      </c>
      <c r="Q14" s="79">
        <f>IF((J14)=0,"",(P14/J14))</f>
        <v>0.10204081632653071</v>
      </c>
    </row>
    <row r="15" spans="4:17" ht="12.75">
      <c r="D15" s="13" t="s">
        <v>16</v>
      </c>
      <c r="E15" s="13"/>
      <c r="F15" s="14" t="s">
        <v>53</v>
      </c>
      <c r="G15" s="15"/>
      <c r="H15" s="77">
        <v>0</v>
      </c>
      <c r="I15" s="17">
        <v>4</v>
      </c>
      <c r="J15" s="78">
        <f aca="true" t="shared" si="0" ref="J15:J28">I15*H15</f>
        <v>0</v>
      </c>
      <c r="K15" s="13"/>
      <c r="L15" s="77">
        <v>0</v>
      </c>
      <c r="M15" s="19">
        <v>4</v>
      </c>
      <c r="N15" s="78">
        <f>M15*L15</f>
        <v>0</v>
      </c>
      <c r="O15" s="13"/>
      <c r="P15" s="20">
        <f>N15-J15</f>
        <v>0</v>
      </c>
      <c r="Q15" s="79">
        <f>IF((J15)=0,"",(P15/J15))</f>
      </c>
    </row>
    <row r="16" spans="4:17" ht="12.75">
      <c r="D16" s="13" t="s">
        <v>17</v>
      </c>
      <c r="E16" s="13"/>
      <c r="F16" s="14" t="s">
        <v>53</v>
      </c>
      <c r="G16" s="15"/>
      <c r="H16" s="77">
        <v>0.01</v>
      </c>
      <c r="I16" s="17">
        <v>4</v>
      </c>
      <c r="J16" s="78">
        <f t="shared" si="0"/>
        <v>0.04</v>
      </c>
      <c r="K16" s="13"/>
      <c r="L16" s="77">
        <v>0.01</v>
      </c>
      <c r="M16" s="19">
        <v>4</v>
      </c>
      <c r="N16" s="78">
        <f aca="true" t="shared" si="1" ref="N16:N28">M16*L16</f>
        <v>0.04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4</v>
      </c>
      <c r="J17" s="78">
        <f t="shared" si="0"/>
        <v>0</v>
      </c>
      <c r="K17" s="13"/>
      <c r="L17" s="77"/>
      <c r="M17" s="19">
        <v>4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3.4563</v>
      </c>
      <c r="I18" s="17">
        <f>H9</f>
        <v>0.49</v>
      </c>
      <c r="J18" s="78">
        <f t="shared" si="0"/>
        <v>1.693587</v>
      </c>
      <c r="K18" s="13"/>
      <c r="L18" s="77">
        <v>3.8523</v>
      </c>
      <c r="M18" s="19">
        <f>H9</f>
        <v>0.49</v>
      </c>
      <c r="N18" s="78">
        <f t="shared" si="1"/>
        <v>1.887627</v>
      </c>
      <c r="O18" s="13"/>
      <c r="P18" s="20">
        <f t="shared" si="2"/>
        <v>0.19404</v>
      </c>
      <c r="Q18" s="79">
        <f t="shared" si="3"/>
        <v>0.11457338772675983</v>
      </c>
    </row>
    <row r="19" spans="4:17" ht="12.75">
      <c r="D19" s="13" t="s">
        <v>20</v>
      </c>
      <c r="E19" s="13"/>
      <c r="F19" s="14" t="s">
        <v>61</v>
      </c>
      <c r="G19" s="15"/>
      <c r="H19" s="77">
        <v>0.0561</v>
      </c>
      <c r="I19" s="17">
        <f>I18</f>
        <v>0.49</v>
      </c>
      <c r="J19" s="78">
        <f t="shared" si="0"/>
        <v>0.027489</v>
      </c>
      <c r="K19" s="13"/>
      <c r="L19" s="77">
        <v>0.01749</v>
      </c>
      <c r="M19" s="19">
        <f>M30</f>
        <v>0.49</v>
      </c>
      <c r="N19" s="78">
        <f t="shared" si="1"/>
        <v>0.008570099999999999</v>
      </c>
      <c r="O19" s="13"/>
      <c r="P19" s="20">
        <f t="shared" si="2"/>
        <v>-0.018918900000000002</v>
      </c>
      <c r="Q19" s="79">
        <f t="shared" si="3"/>
        <v>-0.6882352941176472</v>
      </c>
    </row>
    <row r="20" spans="4:17" ht="12.75">
      <c r="D20" s="13" t="s">
        <v>21</v>
      </c>
      <c r="E20" s="13"/>
      <c r="F20" s="14" t="s">
        <v>61</v>
      </c>
      <c r="G20" s="15"/>
      <c r="H20" s="77">
        <v>-0.0735</v>
      </c>
      <c r="I20" s="17">
        <f>I18</f>
        <v>0.49</v>
      </c>
      <c r="J20" s="78">
        <f t="shared" si="0"/>
        <v>-0.036015</v>
      </c>
      <c r="K20" s="13"/>
      <c r="L20" s="77">
        <v>-0.0735</v>
      </c>
      <c r="M20" s="19">
        <f>M18</f>
        <v>0.49</v>
      </c>
      <c r="N20" s="78">
        <f t="shared" si="1"/>
        <v>-0.036015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0.49</v>
      </c>
      <c r="J21" s="78">
        <f t="shared" si="0"/>
        <v>0</v>
      </c>
      <c r="K21" s="13"/>
      <c r="L21" s="77"/>
      <c r="M21" s="19">
        <f>M20</f>
        <v>0.49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0.49</v>
      </c>
      <c r="J22" s="78">
        <f t="shared" si="0"/>
        <v>0</v>
      </c>
      <c r="K22" s="13"/>
      <c r="L22" s="77"/>
      <c r="M22" s="19">
        <f>M21</f>
        <v>0.49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0.49</v>
      </c>
      <c r="J23" s="78">
        <f t="shared" si="0"/>
        <v>0</v>
      </c>
      <c r="K23" s="13"/>
      <c r="L23" s="77"/>
      <c r="M23" s="19">
        <f>M22</f>
        <v>0.49</v>
      </c>
      <c r="N23" s="78">
        <f t="shared" si="1"/>
        <v>0</v>
      </c>
      <c r="O23" s="13"/>
      <c r="P23" s="20">
        <f t="shared" si="2"/>
        <v>0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0.49</v>
      </c>
      <c r="J24" s="78">
        <f t="shared" si="0"/>
        <v>0</v>
      </c>
      <c r="K24" s="13"/>
      <c r="L24" s="77">
        <v>-1.0094</v>
      </c>
      <c r="M24" s="19">
        <f>M23</f>
        <v>0.49</v>
      </c>
      <c r="N24" s="78">
        <f t="shared" si="1"/>
        <v>-0.49460600000000005</v>
      </c>
      <c r="O24" s="13"/>
      <c r="P24" s="20">
        <f t="shared" si="2"/>
        <v>-0.49460600000000005</v>
      </c>
      <c r="Q24" s="79">
        <f t="shared" si="3"/>
      </c>
    </row>
    <row r="25" spans="4:17" ht="12.75">
      <c r="D25" s="84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M33</f>
        <v>165.728</v>
      </c>
      <c r="N25" s="78">
        <f t="shared" si="1"/>
        <v>0.4308928</v>
      </c>
      <c r="O25" s="13"/>
      <c r="P25" s="20">
        <f t="shared" si="2"/>
        <v>0.4308928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3.685061</v>
      </c>
      <c r="L29" s="27"/>
      <c r="M29" s="30"/>
      <c r="N29" s="29">
        <f>SUM(N14:N28)</f>
        <v>3.9964689000000004</v>
      </c>
      <c r="P29" s="31">
        <f t="shared" si="2"/>
        <v>0.3114079000000003</v>
      </c>
      <c r="Q29" s="32">
        <f t="shared" si="3"/>
        <v>0.08450549393890638</v>
      </c>
    </row>
    <row r="30" spans="4:17" ht="12.75">
      <c r="D30" s="33" t="s">
        <v>27</v>
      </c>
      <c r="E30" s="33"/>
      <c r="F30" s="34" t="s">
        <v>61</v>
      </c>
      <c r="G30" s="35"/>
      <c r="H30" s="80">
        <v>1.8284</v>
      </c>
      <c r="I30" s="36">
        <f>I24</f>
        <v>0.49</v>
      </c>
      <c r="J30" s="81">
        <f>I30*H30</f>
        <v>0.895916</v>
      </c>
      <c r="K30" s="33"/>
      <c r="L30" s="80">
        <v>2.0665</v>
      </c>
      <c r="M30" s="37">
        <f>M23</f>
        <v>0.49</v>
      </c>
      <c r="N30" s="81">
        <f>M30*L30</f>
        <v>1.012585</v>
      </c>
      <c r="O30" s="33"/>
      <c r="P30" s="38">
        <f t="shared" si="2"/>
        <v>0.11666900000000002</v>
      </c>
      <c r="Q30" s="82">
        <f t="shared" si="3"/>
        <v>0.13022314591993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1.1735</v>
      </c>
      <c r="I31" s="36">
        <f>I30</f>
        <v>0.49</v>
      </c>
      <c r="J31" s="81">
        <f>I31*H31</f>
        <v>0.5750149999999999</v>
      </c>
      <c r="K31" s="33"/>
      <c r="L31" s="80">
        <v>1.254</v>
      </c>
      <c r="M31" s="37">
        <f>M23</f>
        <v>0.49</v>
      </c>
      <c r="N31" s="81">
        <f>M31*L31</f>
        <v>0.61446</v>
      </c>
      <c r="O31" s="33"/>
      <c r="P31" s="38">
        <f t="shared" si="2"/>
        <v>0.03944500000000006</v>
      </c>
      <c r="Q31" s="82">
        <f t="shared" si="3"/>
        <v>0.06859821048146582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5.1559919999999995</v>
      </c>
      <c r="K32" s="44"/>
      <c r="L32" s="45"/>
      <c r="M32" s="46"/>
      <c r="N32" s="43">
        <f>SUM(N29:N31)</f>
        <v>5.623513900000001</v>
      </c>
      <c r="O32" s="44"/>
      <c r="P32" s="47">
        <f t="shared" si="2"/>
        <v>0.46752190000000127</v>
      </c>
      <c r="Q32" s="48">
        <f t="shared" si="3"/>
        <v>0.09067545100923378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165.504</v>
      </c>
      <c r="J33" s="18">
        <f aca="true" t="shared" si="4" ref="J33:J40">I33*H33</f>
        <v>0.8606208</v>
      </c>
      <c r="K33" s="13"/>
      <c r="L33" s="16">
        <v>0.0052</v>
      </c>
      <c r="M33" s="19">
        <f>J9*(1+L47)</f>
        <v>165.728</v>
      </c>
      <c r="N33" s="18">
        <f aca="true" t="shared" si="5" ref="N33:N40">M33*L33</f>
        <v>0.8617856</v>
      </c>
      <c r="O33" s="13"/>
      <c r="P33" s="20">
        <f t="shared" si="2"/>
        <v>0.0011648000000000769</v>
      </c>
      <c r="Q33" s="21">
        <f t="shared" si="3"/>
        <v>0.0013534416086621156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165.504</v>
      </c>
      <c r="J34" s="18">
        <f t="shared" si="4"/>
        <v>0.2151552</v>
      </c>
      <c r="K34" s="13"/>
      <c r="L34" s="16">
        <v>0.0013</v>
      </c>
      <c r="M34" s="19">
        <f>M33</f>
        <v>165.728</v>
      </c>
      <c r="N34" s="18">
        <f t="shared" si="5"/>
        <v>0.2154464</v>
      </c>
      <c r="O34" s="13"/>
      <c r="P34" s="20">
        <f t="shared" si="2"/>
        <v>0.0002912000000000192</v>
      </c>
      <c r="Q34" s="21">
        <f t="shared" si="3"/>
        <v>0.0013534416086621156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0</v>
      </c>
      <c r="J36" s="18">
        <f t="shared" si="4"/>
        <v>0</v>
      </c>
      <c r="K36" s="13"/>
      <c r="L36" s="16">
        <v>0.25</v>
      </c>
      <c r="M36" s="19">
        <v>0</v>
      </c>
      <c r="N36" s="18">
        <f t="shared" si="5"/>
        <v>0</v>
      </c>
      <c r="O36" s="13"/>
      <c r="P36" s="20">
        <f t="shared" si="2"/>
        <v>0</v>
      </c>
      <c r="Q36" s="21">
        <f t="shared" si="3"/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160</v>
      </c>
      <c r="J37" s="18">
        <f t="shared" si="4"/>
        <v>1.1104</v>
      </c>
      <c r="K37" s="13"/>
      <c r="L37" s="16">
        <v>0.00694</v>
      </c>
      <c r="M37" s="19">
        <f>J9</f>
        <v>160</v>
      </c>
      <c r="N37" s="18">
        <f t="shared" si="5"/>
        <v>1.1104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165.504</v>
      </c>
      <c r="J38" s="18">
        <f t="shared" si="4"/>
        <v>11.254272</v>
      </c>
      <c r="K38" s="13"/>
      <c r="L38" s="16">
        <v>0.068</v>
      </c>
      <c r="M38" s="19">
        <f>M34</f>
        <v>165.728</v>
      </c>
      <c r="N38" s="18">
        <f t="shared" si="5"/>
        <v>11.269504000000001</v>
      </c>
      <c r="O38" s="13"/>
      <c r="P38" s="20">
        <f t="shared" si="2"/>
        <v>0.015232000000001022</v>
      </c>
      <c r="Q38" s="21">
        <f t="shared" si="3"/>
        <v>0.0013534416086621172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18.59644</v>
      </c>
      <c r="K41" s="44"/>
      <c r="L41" s="56"/>
      <c r="M41" s="57"/>
      <c r="N41" s="43">
        <f>SUM(N32:N40)</f>
        <v>19.080649900000004</v>
      </c>
      <c r="O41" s="44"/>
      <c r="P41" s="47">
        <f t="shared" si="2"/>
        <v>0.4842099000000033</v>
      </c>
      <c r="Q41" s="48">
        <f t="shared" si="3"/>
        <v>0.0260377738965094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2.4175372000000004</v>
      </c>
      <c r="K42" s="13"/>
      <c r="L42" s="58">
        <v>0.13</v>
      </c>
      <c r="M42" s="61"/>
      <c r="N42" s="60">
        <f>N41*L42</f>
        <v>2.4804844870000005</v>
      </c>
      <c r="O42" s="13"/>
      <c r="P42" s="20">
        <f t="shared" si="2"/>
        <v>0.06294728700000007</v>
      </c>
      <c r="Q42" s="21">
        <f t="shared" si="3"/>
        <v>0.026037773896509252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21.01</v>
      </c>
      <c r="K43" s="44"/>
      <c r="L43" s="45"/>
      <c r="M43" s="46"/>
      <c r="N43" s="43">
        <f>ROUND(SUM(N41:N42),2)</f>
        <v>21.56</v>
      </c>
      <c r="O43" s="44"/>
      <c r="P43" s="47">
        <f t="shared" si="2"/>
        <v>0.5499999999999972</v>
      </c>
      <c r="Q43" s="48">
        <f t="shared" si="3"/>
        <v>0.02617801047120405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-2.1</v>
      </c>
      <c r="K44" s="44"/>
      <c r="L44" s="45"/>
      <c r="M44" s="46"/>
      <c r="N44" s="43">
        <f>ROUND(-N43*10%,2)</f>
        <v>-2.16</v>
      </c>
      <c r="O44" s="44"/>
      <c r="P44" s="47">
        <f t="shared" si="2"/>
        <v>-0.06000000000000005</v>
      </c>
      <c r="Q44" s="48">
        <f t="shared" si="3"/>
        <v>0.028571428571428595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18.91</v>
      </c>
      <c r="K45" s="44"/>
      <c r="L45" s="70"/>
      <c r="M45" s="69"/>
      <c r="N45" s="66">
        <f>N43+N44</f>
        <v>19.4</v>
      </c>
      <c r="O45" s="44"/>
      <c r="P45" s="68">
        <f t="shared" si="2"/>
        <v>0.48999999999999844</v>
      </c>
      <c r="Q45" s="67">
        <f t="shared" si="3"/>
        <v>0.025912215758857663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sqref="G14:G28 G33:G40 G30:G31">
      <formula1>$B$7:$B$12</formula1>
    </dataValidation>
    <dataValidation type="list" allowBlank="1" showInputMessage="1" showErrorMessage="1" prompt="Select Charge Unit - monthly, per kWh, per kW" sqref="F14:F28 F30:F31 F33:F40">
      <formula1>"Monthly, per kWh, per kW"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7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1"/>
  <sheetViews>
    <sheetView showGridLines="0" view="pageLayout" workbookViewId="0" topLeftCell="A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55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9" ht="12.75">
      <c r="B9" s="5"/>
      <c r="D9" s="76"/>
      <c r="F9" s="2" t="s">
        <v>4</v>
      </c>
      <c r="G9" s="2"/>
      <c r="H9" s="3">
        <v>800</v>
      </c>
      <c r="I9" s="2" t="s">
        <v>5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8.54</v>
      </c>
      <c r="I14" s="17">
        <v>1</v>
      </c>
      <c r="J14" s="78">
        <f>I14*H14</f>
        <v>8.54</v>
      </c>
      <c r="K14" s="13"/>
      <c r="L14" s="77">
        <v>9.32</v>
      </c>
      <c r="M14" s="19">
        <v>1</v>
      </c>
      <c r="N14" s="78">
        <f>M14*L14</f>
        <v>9.32</v>
      </c>
      <c r="O14" s="13"/>
      <c r="P14" s="20">
        <f>N14-J14</f>
        <v>0.7800000000000011</v>
      </c>
      <c r="Q14" s="79">
        <f>IF((J14)=0,"",(P14/J14))</f>
        <v>0.09133489461358328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-0.67</v>
      </c>
      <c r="M15" s="19">
        <v>1</v>
      </c>
      <c r="N15" s="78">
        <f>M15*L15</f>
        <v>-0.67</v>
      </c>
      <c r="O15" s="13"/>
      <c r="P15" s="20">
        <f>N15-J15</f>
        <v>-2.09</v>
      </c>
      <c r="Q15" s="79">
        <f>IF((J15)=0,"",(P15/J15))</f>
        <v>-1.471830985915493</v>
      </c>
    </row>
    <row r="16" spans="4:17" ht="12.75">
      <c r="D16" s="13" t="s">
        <v>17</v>
      </c>
      <c r="E16" s="13"/>
      <c r="F16" s="14" t="s">
        <v>53</v>
      </c>
      <c r="G16" s="15"/>
      <c r="H16" s="77">
        <v>0.18</v>
      </c>
      <c r="I16" s="17">
        <v>1</v>
      </c>
      <c r="J16" s="78">
        <f t="shared" si="0"/>
        <v>0.18</v>
      </c>
      <c r="K16" s="13"/>
      <c r="L16" s="77">
        <v>0.18</v>
      </c>
      <c r="M16" s="19">
        <v>1</v>
      </c>
      <c r="N16" s="78">
        <f aca="true" t="shared" si="1" ref="N16:N28">M16*L16</f>
        <v>0.18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54</v>
      </c>
      <c r="G18" s="15"/>
      <c r="H18" s="77">
        <v>0.0207</v>
      </c>
      <c r="I18" s="17">
        <f>H9</f>
        <v>800</v>
      </c>
      <c r="J18" s="78">
        <f t="shared" si="0"/>
        <v>16.56</v>
      </c>
      <c r="K18" s="13"/>
      <c r="L18" s="77">
        <v>0.0226</v>
      </c>
      <c r="M18" s="19">
        <f>H9</f>
        <v>800</v>
      </c>
      <c r="N18" s="78">
        <f t="shared" si="1"/>
        <v>18.08</v>
      </c>
      <c r="O18" s="13"/>
      <c r="P18" s="20">
        <f t="shared" si="2"/>
        <v>1.5199999999999996</v>
      </c>
      <c r="Q18" s="79">
        <f t="shared" si="3"/>
        <v>0.09178743961352655</v>
      </c>
    </row>
    <row r="19" spans="4:17" ht="12.75">
      <c r="D19" s="13" t="s">
        <v>20</v>
      </c>
      <c r="E19" s="13"/>
      <c r="F19" s="14" t="s">
        <v>54</v>
      </c>
      <c r="G19" s="15"/>
      <c r="H19" s="77">
        <v>0.0002</v>
      </c>
      <c r="I19" s="17">
        <f>I30</f>
        <v>827.52</v>
      </c>
      <c r="J19" s="78">
        <f t="shared" si="0"/>
        <v>0.165504</v>
      </c>
      <c r="K19" s="13"/>
      <c r="L19" s="77">
        <v>6E-05</v>
      </c>
      <c r="M19" s="19">
        <f>M30</f>
        <v>828.6400000000001</v>
      </c>
      <c r="N19" s="78">
        <f t="shared" si="1"/>
        <v>0.04971840000000001</v>
      </c>
      <c r="O19" s="13"/>
      <c r="P19" s="20">
        <f t="shared" si="2"/>
        <v>-0.1157856</v>
      </c>
      <c r="Q19" s="79">
        <f t="shared" si="3"/>
        <v>-0.6995939675174013</v>
      </c>
    </row>
    <row r="20" spans="4:17" ht="12.75">
      <c r="D20" s="13" t="s">
        <v>21</v>
      </c>
      <c r="E20" s="13"/>
      <c r="F20" s="14" t="s">
        <v>54</v>
      </c>
      <c r="G20" s="15"/>
      <c r="H20" s="77">
        <v>-0.0004</v>
      </c>
      <c r="I20" s="17">
        <f>I18</f>
        <v>800</v>
      </c>
      <c r="J20" s="78">
        <f t="shared" si="0"/>
        <v>-0.32</v>
      </c>
      <c r="K20" s="13"/>
      <c r="L20" s="77">
        <v>-0.0004</v>
      </c>
      <c r="M20" s="19">
        <f>M18</f>
        <v>800</v>
      </c>
      <c r="N20" s="78">
        <f t="shared" si="1"/>
        <v>-0.32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800</v>
      </c>
      <c r="J21" s="78">
        <f t="shared" si="0"/>
        <v>0</v>
      </c>
      <c r="K21" s="13"/>
      <c r="L21" s="77"/>
      <c r="M21" s="19">
        <f>M20</f>
        <v>800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800</v>
      </c>
      <c r="J22" s="78">
        <f t="shared" si="0"/>
        <v>0</v>
      </c>
      <c r="K22" s="13"/>
      <c r="L22" s="77"/>
      <c r="M22" s="19">
        <f>M21</f>
        <v>800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54</v>
      </c>
      <c r="G23" s="15"/>
      <c r="H23" s="77"/>
      <c r="I23" s="17">
        <f>I22</f>
        <v>800</v>
      </c>
      <c r="J23" s="78">
        <f t="shared" si="0"/>
        <v>0</v>
      </c>
      <c r="K23" s="13"/>
      <c r="L23" s="77">
        <v>0.00032</v>
      </c>
      <c r="M23" s="19">
        <f>M22</f>
        <v>800</v>
      </c>
      <c r="N23" s="78">
        <f t="shared" si="1"/>
        <v>0.256</v>
      </c>
      <c r="O23" s="13"/>
      <c r="P23" s="20">
        <f t="shared" si="2"/>
        <v>0.256</v>
      </c>
      <c r="Q23" s="79">
        <f t="shared" si="3"/>
      </c>
    </row>
    <row r="24" spans="4:17" ht="25.5">
      <c r="D24" s="22" t="s">
        <v>25</v>
      </c>
      <c r="E24" s="13"/>
      <c r="F24" s="14" t="s">
        <v>54</v>
      </c>
      <c r="G24" s="15"/>
      <c r="H24" s="77"/>
      <c r="I24" s="17">
        <f>I23</f>
        <v>800</v>
      </c>
      <c r="J24" s="78">
        <f t="shared" si="0"/>
        <v>0</v>
      </c>
      <c r="K24" s="13"/>
      <c r="L24" s="77">
        <v>-0.0028</v>
      </c>
      <c r="M24" s="19">
        <f>M23</f>
        <v>800</v>
      </c>
      <c r="N24" s="78">
        <f t="shared" si="1"/>
        <v>-2.2399999999999998</v>
      </c>
      <c r="O24" s="13"/>
      <c r="P24" s="20">
        <f t="shared" si="2"/>
        <v>-2.2399999999999998</v>
      </c>
      <c r="Q24" s="79">
        <f t="shared" si="3"/>
      </c>
    </row>
    <row r="25" spans="4:17" ht="12.75">
      <c r="D25" s="23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M19</f>
        <v>828.6400000000001</v>
      </c>
      <c r="N25" s="78">
        <f t="shared" si="1"/>
        <v>2.1544640000000004</v>
      </c>
      <c r="O25" s="13"/>
      <c r="P25" s="20">
        <f t="shared" si="2"/>
        <v>2.1544640000000004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26.545503999999994</v>
      </c>
      <c r="L29" s="27"/>
      <c r="M29" s="30"/>
      <c r="N29" s="29">
        <f>SUM(N14:N28)</f>
        <v>26.8101824</v>
      </c>
      <c r="P29" s="31">
        <f t="shared" si="2"/>
        <v>0.26467840000000464</v>
      </c>
      <c r="Q29" s="32">
        <f t="shared" si="3"/>
        <v>0.009970743068204871</v>
      </c>
    </row>
    <row r="30" spans="4:17" ht="12.75">
      <c r="D30" s="33" t="s">
        <v>27</v>
      </c>
      <c r="E30" s="33"/>
      <c r="F30" s="34"/>
      <c r="G30" s="35"/>
      <c r="H30" s="80">
        <v>0.0066</v>
      </c>
      <c r="I30" s="36">
        <f>H9*(1+H47)</f>
        <v>827.52</v>
      </c>
      <c r="J30" s="81">
        <f>I30*H30</f>
        <v>5.461632</v>
      </c>
      <c r="K30" s="33"/>
      <c r="L30" s="80">
        <v>0.0074</v>
      </c>
      <c r="M30" s="37">
        <f>H9*(1+L47)</f>
        <v>828.6400000000001</v>
      </c>
      <c r="N30" s="81">
        <f>M30*L30</f>
        <v>6.131936000000001</v>
      </c>
      <c r="O30" s="33"/>
      <c r="P30" s="38">
        <f t="shared" si="2"/>
        <v>0.6703040000000016</v>
      </c>
      <c r="Q30" s="82">
        <f t="shared" si="3"/>
        <v>0.1227296163491062</v>
      </c>
    </row>
    <row r="31" spans="4:17" ht="26.25" thickBot="1">
      <c r="D31" s="39" t="s">
        <v>28</v>
      </c>
      <c r="E31" s="33"/>
      <c r="F31" s="34"/>
      <c r="G31" s="35"/>
      <c r="H31" s="80">
        <v>0.0042</v>
      </c>
      <c r="I31" s="36">
        <f>I30</f>
        <v>827.52</v>
      </c>
      <c r="J31" s="81">
        <f>I31*H31</f>
        <v>3.4755839999999996</v>
      </c>
      <c r="K31" s="33"/>
      <c r="L31" s="80">
        <v>0.0044</v>
      </c>
      <c r="M31" s="37">
        <f>M30</f>
        <v>828.6400000000001</v>
      </c>
      <c r="N31" s="81">
        <f>M31*L31</f>
        <v>3.646016000000001</v>
      </c>
      <c r="O31" s="33"/>
      <c r="P31" s="38">
        <f t="shared" si="2"/>
        <v>0.17043200000000125</v>
      </c>
      <c r="Q31" s="82">
        <f t="shared" si="3"/>
        <v>0.04903693882812249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35.48271999999999</v>
      </c>
      <c r="K32" s="44"/>
      <c r="L32" s="45"/>
      <c r="M32" s="46"/>
      <c r="N32" s="43">
        <f>SUM(N29:N31)</f>
        <v>36.5881344</v>
      </c>
      <c r="O32" s="44"/>
      <c r="P32" s="47">
        <f t="shared" si="2"/>
        <v>1.105414400000008</v>
      </c>
      <c r="Q32" s="48">
        <f t="shared" si="3"/>
        <v>0.031153598145801903</v>
      </c>
    </row>
    <row r="33" spans="4:17" ht="25.5">
      <c r="D33" s="22" t="s">
        <v>30</v>
      </c>
      <c r="E33" s="13"/>
      <c r="F33" s="14"/>
      <c r="G33" s="15"/>
      <c r="H33" s="16">
        <v>0.0052</v>
      </c>
      <c r="I33" s="17">
        <f>I31</f>
        <v>827.52</v>
      </c>
      <c r="J33" s="18">
        <f aca="true" t="shared" si="4" ref="J33:J40">I33*H33</f>
        <v>4.303103999999999</v>
      </c>
      <c r="K33" s="13"/>
      <c r="L33" s="16">
        <v>0.0052</v>
      </c>
      <c r="M33" s="19">
        <f>M31</f>
        <v>828.6400000000001</v>
      </c>
      <c r="N33" s="18">
        <f aca="true" t="shared" si="5" ref="N33:N40">M33*L33</f>
        <v>4.308928000000001</v>
      </c>
      <c r="O33" s="13"/>
      <c r="P33" s="20">
        <f t="shared" si="2"/>
        <v>0.005824000000001384</v>
      </c>
      <c r="Q33" s="21">
        <f t="shared" si="3"/>
        <v>0.001353441608662348</v>
      </c>
    </row>
    <row r="34" spans="4:17" ht="25.5">
      <c r="D34" s="22" t="s">
        <v>31</v>
      </c>
      <c r="E34" s="13"/>
      <c r="F34" s="14"/>
      <c r="G34" s="15"/>
      <c r="H34" s="16">
        <v>0.0013</v>
      </c>
      <c r="I34" s="17">
        <f>I31</f>
        <v>827.52</v>
      </c>
      <c r="J34" s="18">
        <f t="shared" si="4"/>
        <v>1.0757759999999998</v>
      </c>
      <c r="K34" s="13"/>
      <c r="L34" s="16">
        <v>0.0013</v>
      </c>
      <c r="M34" s="19">
        <f>M31</f>
        <v>828.6400000000001</v>
      </c>
      <c r="N34" s="18">
        <f t="shared" si="5"/>
        <v>1.0772320000000002</v>
      </c>
      <c r="O34" s="13"/>
      <c r="P34" s="20">
        <f t="shared" si="2"/>
        <v>0.001456000000000346</v>
      </c>
      <c r="Q34" s="21">
        <f t="shared" si="3"/>
        <v>0.001353441608662348</v>
      </c>
    </row>
    <row r="35" spans="4:17" ht="12.75">
      <c r="D35" s="22" t="s">
        <v>32</v>
      </c>
      <c r="E35" s="13"/>
      <c r="F35" s="14"/>
      <c r="G35" s="15"/>
      <c r="H35" s="49"/>
      <c r="I35" s="17">
        <f>I31</f>
        <v>827.52</v>
      </c>
      <c r="J35" s="18">
        <f t="shared" si="4"/>
        <v>0</v>
      </c>
      <c r="K35" s="13"/>
      <c r="L35" s="49"/>
      <c r="M35" s="19">
        <f>M31</f>
        <v>828.6400000000001</v>
      </c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/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0</v>
      </c>
      <c r="N36" s="18">
        <f t="shared" si="5"/>
        <v>0</v>
      </c>
      <c r="O36" s="13"/>
      <c r="P36" s="20">
        <f t="shared" si="2"/>
        <v>-0.25</v>
      </c>
      <c r="Q36" s="21">
        <f t="shared" si="3"/>
        <v>-1</v>
      </c>
    </row>
    <row r="37" spans="4:17" ht="12.75">
      <c r="D37" s="13" t="s">
        <v>34</v>
      </c>
      <c r="E37" s="13"/>
      <c r="F37" s="14"/>
      <c r="G37" s="15"/>
      <c r="H37" s="16">
        <v>0.00694</v>
      </c>
      <c r="I37" s="17">
        <f>I24</f>
        <v>800</v>
      </c>
      <c r="J37" s="18">
        <f t="shared" si="4"/>
        <v>5.552</v>
      </c>
      <c r="K37" s="13"/>
      <c r="L37" s="16">
        <v>0.00694</v>
      </c>
      <c r="M37" s="19">
        <f>M23</f>
        <v>800</v>
      </c>
      <c r="N37" s="18">
        <f t="shared" si="5"/>
        <v>5.552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/>
      <c r="G38" s="15"/>
      <c r="H38" s="16">
        <v>0.068</v>
      </c>
      <c r="I38" s="17">
        <f>I35</f>
        <v>827.52</v>
      </c>
      <c r="J38" s="18">
        <f t="shared" si="4"/>
        <v>56.27136</v>
      </c>
      <c r="K38" s="13"/>
      <c r="L38" s="16">
        <v>0.068</v>
      </c>
      <c r="M38" s="19">
        <f>M35</f>
        <v>828.6400000000001</v>
      </c>
      <c r="N38" s="18">
        <f t="shared" si="5"/>
        <v>56.34752000000001</v>
      </c>
      <c r="O38" s="13"/>
      <c r="P38" s="20">
        <f t="shared" si="2"/>
        <v>0.07616000000000867</v>
      </c>
      <c r="Q38" s="21">
        <f t="shared" si="3"/>
        <v>0.0013534416086621803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102.93495999999999</v>
      </c>
      <c r="K41" s="44"/>
      <c r="L41" s="56"/>
      <c r="M41" s="57"/>
      <c r="N41" s="43">
        <f>SUM(N32:N40)</f>
        <v>103.87381440000001</v>
      </c>
      <c r="O41" s="44"/>
      <c r="P41" s="47">
        <f t="shared" si="2"/>
        <v>0.9388544000000252</v>
      </c>
      <c r="Q41" s="48">
        <f t="shared" si="3"/>
        <v>0.009120850680857362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13.381544799999999</v>
      </c>
      <c r="K42" s="13"/>
      <c r="L42" s="58">
        <v>0.13</v>
      </c>
      <c r="M42" s="61"/>
      <c r="N42" s="60">
        <f>N41*L42</f>
        <v>13.503595872000002</v>
      </c>
      <c r="O42" s="13"/>
      <c r="P42" s="20">
        <f t="shared" si="2"/>
        <v>0.1220510720000032</v>
      </c>
      <c r="Q42" s="21">
        <f t="shared" si="3"/>
        <v>0.009120850680857356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116.32</v>
      </c>
      <c r="K43" s="44"/>
      <c r="L43" s="45"/>
      <c r="M43" s="46"/>
      <c r="N43" s="43">
        <f>ROUND(SUM(N41:N42),2)</f>
        <v>117.38</v>
      </c>
      <c r="O43" s="44"/>
      <c r="P43" s="47">
        <f t="shared" si="2"/>
        <v>1.0600000000000023</v>
      </c>
      <c r="Q43" s="48">
        <f t="shared" si="3"/>
        <v>0.009112792297111438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-11.63</v>
      </c>
      <c r="K44" s="44"/>
      <c r="L44" s="45"/>
      <c r="M44" s="46"/>
      <c r="N44" s="43">
        <f>ROUND(-N43*10%,2)</f>
        <v>-11.74</v>
      </c>
      <c r="O44" s="44"/>
      <c r="P44" s="47">
        <f t="shared" si="2"/>
        <v>-0.10999999999999943</v>
      </c>
      <c r="Q44" s="48">
        <f t="shared" si="3"/>
        <v>0.00945829750644879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104.69</v>
      </c>
      <c r="K45" s="44"/>
      <c r="L45" s="70"/>
      <c r="M45" s="69"/>
      <c r="N45" s="66">
        <f>N43+N44</f>
        <v>105.64</v>
      </c>
      <c r="O45" s="44"/>
      <c r="P45" s="68">
        <f t="shared" si="2"/>
        <v>0.9500000000000028</v>
      </c>
      <c r="Q45" s="67">
        <f t="shared" si="3"/>
        <v>0.00907441016333941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5" right="0.75" top="1.115625" bottom="1" header="0.5" footer="0.5"/>
  <pageSetup horizontalDpi="600" verticalDpi="600" orientation="portrait" scale="70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1"/>
  <sheetViews>
    <sheetView showGridLines="0" view="pageLayout" workbookViewId="0" topLeftCell="A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57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9" ht="12.75">
      <c r="B9" s="5"/>
      <c r="D9" s="76"/>
      <c r="F9" s="2" t="s">
        <v>4</v>
      </c>
      <c r="G9" s="2"/>
      <c r="H9" s="3">
        <v>2000</v>
      </c>
      <c r="I9" s="2" t="s">
        <v>5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14.76</v>
      </c>
      <c r="I14" s="17">
        <v>1</v>
      </c>
      <c r="J14" s="78">
        <f>I14*H14</f>
        <v>14.76</v>
      </c>
      <c r="K14" s="13"/>
      <c r="L14" s="77">
        <v>16.77</v>
      </c>
      <c r="M14" s="19">
        <v>1</v>
      </c>
      <c r="N14" s="78">
        <f>M14*L14</f>
        <v>16.77</v>
      </c>
      <c r="O14" s="13"/>
      <c r="P14" s="20">
        <f>N14-J14</f>
        <v>2.01</v>
      </c>
      <c r="Q14" s="79">
        <f>IF((J14)=0,"",(P14/J14))</f>
        <v>0.13617886178861788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6.59</v>
      </c>
      <c r="M15" s="19">
        <v>1</v>
      </c>
      <c r="N15" s="78">
        <f>M15*L15</f>
        <v>6.59</v>
      </c>
      <c r="O15" s="13"/>
      <c r="P15" s="20">
        <f>N15-J15</f>
        <v>5.17</v>
      </c>
      <c r="Q15" s="79">
        <f>IF((J15)=0,"",(P15/J15))</f>
        <v>3.6408450704225355</v>
      </c>
    </row>
    <row r="16" spans="4:17" ht="12.75">
      <c r="D16" s="13" t="s">
        <v>17</v>
      </c>
      <c r="E16" s="13"/>
      <c r="F16" s="14" t="s">
        <v>53</v>
      </c>
      <c r="G16" s="15"/>
      <c r="H16" s="77">
        <v>0.46</v>
      </c>
      <c r="I16" s="17">
        <v>1</v>
      </c>
      <c r="J16" s="78">
        <f t="shared" si="0"/>
        <v>0.46</v>
      </c>
      <c r="K16" s="13"/>
      <c r="L16" s="77">
        <v>0.46</v>
      </c>
      <c r="M16" s="19">
        <v>1</v>
      </c>
      <c r="N16" s="78">
        <f aca="true" t="shared" si="1" ref="N16:N28">M16*L16</f>
        <v>0.46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54</v>
      </c>
      <c r="G18" s="15"/>
      <c r="H18" s="77">
        <v>0.0185</v>
      </c>
      <c r="I18" s="17">
        <f>H9</f>
        <v>2000</v>
      </c>
      <c r="J18" s="78">
        <f t="shared" si="0"/>
        <v>37</v>
      </c>
      <c r="K18" s="13"/>
      <c r="L18" s="77">
        <v>0.0202</v>
      </c>
      <c r="M18" s="19">
        <f>H9</f>
        <v>2000</v>
      </c>
      <c r="N18" s="78">
        <f t="shared" si="1"/>
        <v>40.4</v>
      </c>
      <c r="O18" s="13"/>
      <c r="P18" s="20">
        <f t="shared" si="2"/>
        <v>3.3999999999999986</v>
      </c>
      <c r="Q18" s="79">
        <f t="shared" si="3"/>
        <v>0.09189189189189186</v>
      </c>
    </row>
    <row r="19" spans="4:17" ht="12.75">
      <c r="D19" s="13" t="s">
        <v>20</v>
      </c>
      <c r="E19" s="13"/>
      <c r="F19" s="14" t="s">
        <v>54</v>
      </c>
      <c r="G19" s="15"/>
      <c r="H19" s="77">
        <v>0.0002</v>
      </c>
      <c r="I19" s="17">
        <f>I30</f>
        <v>2068.8</v>
      </c>
      <c r="J19" s="78">
        <f t="shared" si="0"/>
        <v>0.41376000000000007</v>
      </c>
      <c r="K19" s="13"/>
      <c r="L19" s="77">
        <v>6E-05</v>
      </c>
      <c r="M19" s="19">
        <f>M30</f>
        <v>2071.6</v>
      </c>
      <c r="N19" s="78">
        <f t="shared" si="1"/>
        <v>0.124296</v>
      </c>
      <c r="O19" s="13"/>
      <c r="P19" s="20">
        <f t="shared" si="2"/>
        <v>-0.28946400000000005</v>
      </c>
      <c r="Q19" s="79">
        <f t="shared" si="3"/>
        <v>-0.6995939675174014</v>
      </c>
    </row>
    <row r="20" spans="4:17" ht="12.75">
      <c r="D20" s="13" t="s">
        <v>21</v>
      </c>
      <c r="E20" s="13"/>
      <c r="F20" s="14" t="s">
        <v>54</v>
      </c>
      <c r="G20" s="15"/>
      <c r="H20" s="77">
        <v>-0.0003</v>
      </c>
      <c r="I20" s="17">
        <f>I18</f>
        <v>2000</v>
      </c>
      <c r="J20" s="78">
        <f t="shared" si="0"/>
        <v>-0.6</v>
      </c>
      <c r="K20" s="13"/>
      <c r="L20" s="77">
        <v>-0.0003</v>
      </c>
      <c r="M20" s="19">
        <f>M18</f>
        <v>2000</v>
      </c>
      <c r="N20" s="78">
        <f t="shared" si="1"/>
        <v>-0.6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2000</v>
      </c>
      <c r="J21" s="78">
        <f t="shared" si="0"/>
        <v>0</v>
      </c>
      <c r="K21" s="13"/>
      <c r="L21" s="77"/>
      <c r="M21" s="19">
        <f>M20</f>
        <v>2000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2000</v>
      </c>
      <c r="J22" s="78">
        <f t="shared" si="0"/>
        <v>0</v>
      </c>
      <c r="K22" s="13"/>
      <c r="L22" s="77"/>
      <c r="M22" s="19">
        <f>M21</f>
        <v>2000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54</v>
      </c>
      <c r="G23" s="15"/>
      <c r="H23" s="77"/>
      <c r="I23" s="17">
        <f>I22</f>
        <v>2000</v>
      </c>
      <c r="J23" s="78">
        <f t="shared" si="0"/>
        <v>0</v>
      </c>
      <c r="K23" s="13"/>
      <c r="L23" s="77">
        <v>0</v>
      </c>
      <c r="M23" s="19">
        <f>M22</f>
        <v>2000</v>
      </c>
      <c r="N23" s="78">
        <f t="shared" si="1"/>
        <v>0</v>
      </c>
      <c r="O23" s="13"/>
      <c r="P23" s="20">
        <f t="shared" si="2"/>
        <v>0</v>
      </c>
      <c r="Q23" s="79">
        <f t="shared" si="3"/>
      </c>
    </row>
    <row r="24" spans="4:17" ht="25.5">
      <c r="D24" s="22" t="s">
        <v>25</v>
      </c>
      <c r="E24" s="13"/>
      <c r="F24" s="14" t="s">
        <v>54</v>
      </c>
      <c r="G24" s="15"/>
      <c r="H24" s="77"/>
      <c r="I24" s="17">
        <f>I23</f>
        <v>2000</v>
      </c>
      <c r="J24" s="78">
        <f t="shared" si="0"/>
        <v>0</v>
      </c>
      <c r="K24" s="13"/>
      <c r="L24" s="77">
        <v>-0.003</v>
      </c>
      <c r="M24" s="19">
        <f>M23</f>
        <v>2000</v>
      </c>
      <c r="N24" s="78">
        <f t="shared" si="1"/>
        <v>-6</v>
      </c>
      <c r="O24" s="13"/>
      <c r="P24" s="20">
        <f t="shared" si="2"/>
        <v>-6</v>
      </c>
      <c r="Q24" s="79">
        <f t="shared" si="3"/>
      </c>
    </row>
    <row r="25" spans="4:17" ht="12.75">
      <c r="D25" s="23"/>
      <c r="E25" s="13"/>
      <c r="F25" s="14"/>
      <c r="G25" s="15"/>
      <c r="H25" s="77"/>
      <c r="I25" s="24"/>
      <c r="J25" s="78">
        <f t="shared" si="0"/>
        <v>0</v>
      </c>
      <c r="K25" s="13"/>
      <c r="L25" s="77"/>
      <c r="M25" s="25">
        <f>M19</f>
        <v>2071.6</v>
      </c>
      <c r="N25" s="78">
        <f t="shared" si="1"/>
        <v>0</v>
      </c>
      <c r="O25" s="13"/>
      <c r="P25" s="20">
        <f t="shared" si="2"/>
        <v>0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53.45376</v>
      </c>
      <c r="L29" s="27"/>
      <c r="M29" s="30"/>
      <c r="N29" s="29">
        <f>SUM(N14:N28)</f>
        <v>57.744296</v>
      </c>
      <c r="P29" s="31">
        <f t="shared" si="2"/>
        <v>4.290535999999996</v>
      </c>
      <c r="Q29" s="32">
        <f t="shared" si="3"/>
        <v>0.08026630867501175</v>
      </c>
    </row>
    <row r="30" spans="4:17" ht="12.75">
      <c r="D30" s="33" t="s">
        <v>27</v>
      </c>
      <c r="E30" s="33"/>
      <c r="F30" s="34"/>
      <c r="G30" s="35"/>
      <c r="H30" s="80">
        <v>0.006</v>
      </c>
      <c r="I30" s="36">
        <f>H9*(1+H47)</f>
        <v>2068.8</v>
      </c>
      <c r="J30" s="81">
        <f>I30*H30</f>
        <v>12.4128</v>
      </c>
      <c r="K30" s="33"/>
      <c r="L30" s="80">
        <v>0.0067</v>
      </c>
      <c r="M30" s="37">
        <f>H9*(1+L47)</f>
        <v>2071.6</v>
      </c>
      <c r="N30" s="81">
        <f>M30*L30</f>
        <v>13.87972</v>
      </c>
      <c r="O30" s="33"/>
      <c r="P30" s="38">
        <f t="shared" si="2"/>
        <v>1.46692</v>
      </c>
      <c r="Q30" s="82">
        <f t="shared" si="3"/>
        <v>0.11817800979633926</v>
      </c>
    </row>
    <row r="31" spans="4:17" ht="26.25" thickBot="1">
      <c r="D31" s="39" t="s">
        <v>28</v>
      </c>
      <c r="E31" s="33"/>
      <c r="F31" s="34"/>
      <c r="G31" s="35"/>
      <c r="H31" s="80">
        <v>0.0039</v>
      </c>
      <c r="I31" s="36">
        <f>I30</f>
        <v>2068.8</v>
      </c>
      <c r="J31" s="81">
        <f>I31*H31</f>
        <v>8.06832</v>
      </c>
      <c r="K31" s="33"/>
      <c r="L31" s="80">
        <v>0.0041</v>
      </c>
      <c r="M31" s="37">
        <f>M30</f>
        <v>2071.6</v>
      </c>
      <c r="N31" s="81">
        <f>M31*L31</f>
        <v>8.49356</v>
      </c>
      <c r="O31" s="33"/>
      <c r="P31" s="38">
        <f t="shared" si="2"/>
        <v>0.4252400000000005</v>
      </c>
      <c r="Q31" s="82">
        <f t="shared" si="3"/>
        <v>0.05270490015269604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73.93488</v>
      </c>
      <c r="K32" s="44"/>
      <c r="L32" s="45"/>
      <c r="M32" s="46"/>
      <c r="N32" s="43">
        <f>SUM(N29:N31)</f>
        <v>80.117576</v>
      </c>
      <c r="O32" s="44"/>
      <c r="P32" s="47">
        <f t="shared" si="2"/>
        <v>6.182695999999993</v>
      </c>
      <c r="Q32" s="48">
        <f t="shared" si="3"/>
        <v>0.08362353465644351</v>
      </c>
    </row>
    <row r="33" spans="4:17" ht="25.5">
      <c r="D33" s="22" t="s">
        <v>30</v>
      </c>
      <c r="E33" s="13"/>
      <c r="F33" s="14"/>
      <c r="G33" s="15"/>
      <c r="H33" s="16">
        <v>0.0052</v>
      </c>
      <c r="I33" s="17">
        <f>I31</f>
        <v>2068.8</v>
      </c>
      <c r="J33" s="18">
        <f aca="true" t="shared" si="4" ref="J33:J40">I33*H33</f>
        <v>10.757760000000001</v>
      </c>
      <c r="K33" s="13"/>
      <c r="L33" s="16">
        <v>0.0052</v>
      </c>
      <c r="M33" s="19">
        <f>M31</f>
        <v>2071.6</v>
      </c>
      <c r="N33" s="18">
        <f aca="true" t="shared" si="5" ref="N33:N40">M33*L33</f>
        <v>10.772319999999999</v>
      </c>
      <c r="O33" s="13"/>
      <c r="P33" s="20">
        <f t="shared" si="2"/>
        <v>0.014559999999997686</v>
      </c>
      <c r="Q33" s="21">
        <f t="shared" si="3"/>
        <v>0.001353441608661811</v>
      </c>
    </row>
    <row r="34" spans="4:17" ht="25.5">
      <c r="D34" s="22" t="s">
        <v>31</v>
      </c>
      <c r="E34" s="13"/>
      <c r="F34" s="14"/>
      <c r="G34" s="15"/>
      <c r="H34" s="16">
        <v>0.0013</v>
      </c>
      <c r="I34" s="17">
        <f>I31</f>
        <v>2068.8</v>
      </c>
      <c r="J34" s="18">
        <f t="shared" si="4"/>
        <v>2.6894400000000003</v>
      </c>
      <c r="K34" s="13"/>
      <c r="L34" s="16">
        <v>0.0013</v>
      </c>
      <c r="M34" s="19">
        <f>M31</f>
        <v>2071.6</v>
      </c>
      <c r="N34" s="18">
        <f t="shared" si="5"/>
        <v>2.6930799999999997</v>
      </c>
      <c r="O34" s="13"/>
      <c r="P34" s="20">
        <f t="shared" si="2"/>
        <v>0.0036399999999994215</v>
      </c>
      <c r="Q34" s="21">
        <f t="shared" si="3"/>
        <v>0.001353441608661811</v>
      </c>
    </row>
    <row r="35" spans="4:17" ht="12.75">
      <c r="D35" s="22" t="s">
        <v>32</v>
      </c>
      <c r="E35" s="13"/>
      <c r="F35" s="14"/>
      <c r="G35" s="15"/>
      <c r="H35" s="49"/>
      <c r="I35" s="17">
        <f>I31</f>
        <v>2068.8</v>
      </c>
      <c r="J35" s="18">
        <f t="shared" si="4"/>
        <v>0</v>
      </c>
      <c r="K35" s="13"/>
      <c r="L35" s="49"/>
      <c r="M35" s="19">
        <f>M31</f>
        <v>2071.6</v>
      </c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/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1</v>
      </c>
      <c r="N36" s="18">
        <f t="shared" si="5"/>
        <v>0.25</v>
      </c>
      <c r="O36" s="13"/>
      <c r="P36" s="20">
        <f t="shared" si="2"/>
        <v>0</v>
      </c>
      <c r="Q36" s="21">
        <f t="shared" si="3"/>
        <v>0</v>
      </c>
    </row>
    <row r="37" spans="4:17" ht="12.75">
      <c r="D37" s="13" t="s">
        <v>34</v>
      </c>
      <c r="E37" s="13"/>
      <c r="F37" s="14"/>
      <c r="G37" s="15"/>
      <c r="H37" s="16">
        <v>0.00694</v>
      </c>
      <c r="I37" s="17">
        <f>I24</f>
        <v>2000</v>
      </c>
      <c r="J37" s="18">
        <f t="shared" si="4"/>
        <v>13.88</v>
      </c>
      <c r="K37" s="13"/>
      <c r="L37" s="16">
        <v>0.00694</v>
      </c>
      <c r="M37" s="19">
        <f>M23</f>
        <v>2000</v>
      </c>
      <c r="N37" s="18">
        <f t="shared" si="5"/>
        <v>13.88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/>
      <c r="G38" s="15"/>
      <c r="H38" s="16">
        <v>0.068</v>
      </c>
      <c r="I38" s="17">
        <f>I35</f>
        <v>2068.8</v>
      </c>
      <c r="J38" s="18">
        <f t="shared" si="4"/>
        <v>140.6784</v>
      </c>
      <c r="K38" s="13"/>
      <c r="L38" s="16">
        <v>0.068</v>
      </c>
      <c r="M38" s="19">
        <f>M35</f>
        <v>2071.6</v>
      </c>
      <c r="N38" s="18">
        <f t="shared" si="5"/>
        <v>140.8688</v>
      </c>
      <c r="O38" s="13"/>
      <c r="P38" s="20">
        <f t="shared" si="2"/>
        <v>0.19039999999998258</v>
      </c>
      <c r="Q38" s="21">
        <f t="shared" si="3"/>
        <v>0.0013534416086619025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242.19048000000004</v>
      </c>
      <c r="K41" s="44"/>
      <c r="L41" s="56"/>
      <c r="M41" s="57"/>
      <c r="N41" s="43">
        <f>SUM(N32:N40)</f>
        <v>248.581776</v>
      </c>
      <c r="O41" s="44"/>
      <c r="P41" s="47">
        <f t="shared" si="2"/>
        <v>6.391295999999954</v>
      </c>
      <c r="Q41" s="48">
        <f t="shared" si="3"/>
        <v>0.02638954264428541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31.484762400000005</v>
      </c>
      <c r="K42" s="13"/>
      <c r="L42" s="58">
        <v>0.13</v>
      </c>
      <c r="M42" s="61"/>
      <c r="N42" s="60">
        <f>N41*L42</f>
        <v>32.31563088</v>
      </c>
      <c r="O42" s="13"/>
      <c r="P42" s="20">
        <f t="shared" si="2"/>
        <v>0.8308684799999959</v>
      </c>
      <c r="Q42" s="21">
        <f t="shared" si="3"/>
        <v>0.02638954264428547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273.68</v>
      </c>
      <c r="K43" s="44"/>
      <c r="L43" s="45"/>
      <c r="M43" s="46"/>
      <c r="N43" s="43">
        <f>ROUND(SUM(N41:N42),2)</f>
        <v>280.9</v>
      </c>
      <c r="O43" s="44"/>
      <c r="P43" s="47">
        <f t="shared" si="2"/>
        <v>7.21999999999997</v>
      </c>
      <c r="Q43" s="48">
        <f t="shared" si="3"/>
        <v>0.026381175095001354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-27.37</v>
      </c>
      <c r="K44" s="44"/>
      <c r="L44" s="45"/>
      <c r="M44" s="46"/>
      <c r="N44" s="43">
        <f>ROUND(-N43*10%,2)</f>
        <v>-28.09</v>
      </c>
      <c r="O44" s="44"/>
      <c r="P44" s="47">
        <f t="shared" si="2"/>
        <v>-0.7199999999999989</v>
      </c>
      <c r="Q44" s="48">
        <f t="shared" si="3"/>
        <v>0.02630617464377051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246.31</v>
      </c>
      <c r="K45" s="44"/>
      <c r="L45" s="70"/>
      <c r="M45" s="69"/>
      <c r="N45" s="66">
        <f>N43+N44</f>
        <v>252.80999999999997</v>
      </c>
      <c r="O45" s="44"/>
      <c r="P45" s="68">
        <f t="shared" si="2"/>
        <v>6.499999999999972</v>
      </c>
      <c r="Q45" s="67">
        <f t="shared" si="3"/>
        <v>0.0263895091551296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sqref="G14:G28 G33:G40 G30:G31">
      <formula1>$B$7:$B$12</formula1>
    </dataValidation>
    <dataValidation type="list" allowBlank="1" showInputMessage="1" showErrorMessage="1" prompt="Select Charge Unit - monthly, per kWh, per kW" sqref="F14:F28 F30:F31 F33:F40">
      <formula1>"Monthly, per kWh, per kW"</formula1>
    </dataValidation>
  </dataValidations>
  <printOptions/>
  <pageMargins left="0.75" right="0.75" top="1.115625" bottom="1" header="0.5" footer="0.5"/>
  <pageSetup horizontalDpi="600" verticalDpi="600" orientation="portrait" scale="70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1"/>
  <sheetViews>
    <sheetView showGridLines="0" view="pageLayout" workbookViewId="0" topLeftCell="A1">
      <selection activeCell="F8" sqref="F8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9" ht="12.75">
      <c r="B9" s="5"/>
      <c r="D9" s="76"/>
      <c r="F9" s="2" t="s">
        <v>4</v>
      </c>
      <c r="G9" s="2"/>
      <c r="H9" s="3">
        <v>2000</v>
      </c>
      <c r="I9" s="2" t="s">
        <v>5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14.76</v>
      </c>
      <c r="I14" s="17">
        <v>1</v>
      </c>
      <c r="J14" s="78">
        <f>I14*H14</f>
        <v>14.76</v>
      </c>
      <c r="K14" s="13"/>
      <c r="L14" s="77">
        <v>16.77</v>
      </c>
      <c r="M14" s="19">
        <v>1</v>
      </c>
      <c r="N14" s="78">
        <f>M14*L14</f>
        <v>16.77</v>
      </c>
      <c r="O14" s="13"/>
      <c r="P14" s="20">
        <f>N14-J14</f>
        <v>2.01</v>
      </c>
      <c r="Q14" s="79">
        <f>IF((J14)=0,"",(P14/J14))</f>
        <v>0.13617886178861788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6.59</v>
      </c>
      <c r="M15" s="19">
        <v>1</v>
      </c>
      <c r="N15" s="78">
        <f>M15*L15</f>
        <v>6.59</v>
      </c>
      <c r="O15" s="13"/>
      <c r="P15" s="20">
        <f>N15-J15</f>
        <v>5.17</v>
      </c>
      <c r="Q15" s="79">
        <f>IF((J15)=0,"",(P15/J15))</f>
        <v>3.6408450704225355</v>
      </c>
    </row>
    <row r="16" spans="4:17" ht="12.75">
      <c r="D16" s="13" t="s">
        <v>17</v>
      </c>
      <c r="E16" s="13"/>
      <c r="F16" s="14" t="s">
        <v>53</v>
      </c>
      <c r="G16" s="15"/>
      <c r="H16" s="77">
        <v>0.46</v>
      </c>
      <c r="I16" s="17">
        <v>1</v>
      </c>
      <c r="J16" s="78">
        <f t="shared" si="0"/>
        <v>0.46</v>
      </c>
      <c r="K16" s="13"/>
      <c r="L16" s="77">
        <v>0.46</v>
      </c>
      <c r="M16" s="19">
        <v>1</v>
      </c>
      <c r="N16" s="78">
        <f aca="true" t="shared" si="1" ref="N16:N28">M16*L16</f>
        <v>0.46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54</v>
      </c>
      <c r="G18" s="15"/>
      <c r="H18" s="77">
        <v>0.0185</v>
      </c>
      <c r="I18" s="17">
        <f>H9</f>
        <v>2000</v>
      </c>
      <c r="J18" s="78">
        <f t="shared" si="0"/>
        <v>37</v>
      </c>
      <c r="K18" s="13"/>
      <c r="L18" s="77">
        <v>0.0202</v>
      </c>
      <c r="M18" s="19">
        <f>H9</f>
        <v>2000</v>
      </c>
      <c r="N18" s="78">
        <f t="shared" si="1"/>
        <v>40.4</v>
      </c>
      <c r="O18" s="13"/>
      <c r="P18" s="20">
        <f t="shared" si="2"/>
        <v>3.3999999999999986</v>
      </c>
      <c r="Q18" s="79">
        <f t="shared" si="3"/>
        <v>0.09189189189189186</v>
      </c>
    </row>
    <row r="19" spans="4:17" ht="12.75">
      <c r="D19" s="13" t="s">
        <v>20</v>
      </c>
      <c r="E19" s="13"/>
      <c r="F19" s="14" t="s">
        <v>54</v>
      </c>
      <c r="G19" s="15"/>
      <c r="H19" s="77">
        <v>0.0002</v>
      </c>
      <c r="I19" s="17">
        <f>I30</f>
        <v>2068.8</v>
      </c>
      <c r="J19" s="78">
        <f t="shared" si="0"/>
        <v>0.41376000000000007</v>
      </c>
      <c r="K19" s="13"/>
      <c r="L19" s="77">
        <v>6E-05</v>
      </c>
      <c r="M19" s="19">
        <f>M30</f>
        <v>2071.6</v>
      </c>
      <c r="N19" s="78">
        <f t="shared" si="1"/>
        <v>0.124296</v>
      </c>
      <c r="O19" s="13"/>
      <c r="P19" s="20">
        <f t="shared" si="2"/>
        <v>-0.28946400000000005</v>
      </c>
      <c r="Q19" s="79">
        <f t="shared" si="3"/>
        <v>-0.6995939675174014</v>
      </c>
    </row>
    <row r="20" spans="4:17" ht="12.75">
      <c r="D20" s="13" t="s">
        <v>21</v>
      </c>
      <c r="E20" s="13"/>
      <c r="F20" s="14" t="s">
        <v>54</v>
      </c>
      <c r="G20" s="15"/>
      <c r="H20" s="77">
        <v>-0.0003</v>
      </c>
      <c r="I20" s="17">
        <f>I18</f>
        <v>2000</v>
      </c>
      <c r="J20" s="78">
        <f t="shared" si="0"/>
        <v>-0.6</v>
      </c>
      <c r="K20" s="13"/>
      <c r="L20" s="77">
        <v>-0.0003</v>
      </c>
      <c r="M20" s="19">
        <f>M18</f>
        <v>2000</v>
      </c>
      <c r="N20" s="78">
        <f t="shared" si="1"/>
        <v>-0.6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2000</v>
      </c>
      <c r="J21" s="78">
        <f t="shared" si="0"/>
        <v>0</v>
      </c>
      <c r="K21" s="13"/>
      <c r="L21" s="77"/>
      <c r="M21" s="19">
        <f>M20</f>
        <v>2000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2000</v>
      </c>
      <c r="J22" s="78">
        <f t="shared" si="0"/>
        <v>0</v>
      </c>
      <c r="K22" s="13"/>
      <c r="L22" s="77"/>
      <c r="M22" s="19">
        <f>M21</f>
        <v>2000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54</v>
      </c>
      <c r="G23" s="15"/>
      <c r="H23" s="77"/>
      <c r="I23" s="17">
        <f>I22</f>
        <v>2000</v>
      </c>
      <c r="J23" s="78">
        <f t="shared" si="0"/>
        <v>0</v>
      </c>
      <c r="K23" s="13"/>
      <c r="L23" s="77">
        <v>0</v>
      </c>
      <c r="M23" s="19">
        <f>M22</f>
        <v>2000</v>
      </c>
      <c r="N23" s="78">
        <f t="shared" si="1"/>
        <v>0</v>
      </c>
      <c r="O23" s="13"/>
      <c r="P23" s="20">
        <f t="shared" si="2"/>
        <v>0</v>
      </c>
      <c r="Q23" s="79">
        <f t="shared" si="3"/>
      </c>
    </row>
    <row r="24" spans="4:17" ht="25.5">
      <c r="D24" s="22" t="s">
        <v>25</v>
      </c>
      <c r="E24" s="13"/>
      <c r="F24" s="14" t="s">
        <v>54</v>
      </c>
      <c r="G24" s="15"/>
      <c r="H24" s="77"/>
      <c r="I24" s="17">
        <f>I23</f>
        <v>2000</v>
      </c>
      <c r="J24" s="78">
        <f t="shared" si="0"/>
        <v>0</v>
      </c>
      <c r="K24" s="13"/>
      <c r="L24" s="77">
        <v>-0.003</v>
      </c>
      <c r="M24" s="19">
        <f>M23</f>
        <v>2000</v>
      </c>
      <c r="N24" s="78">
        <f t="shared" si="1"/>
        <v>-6</v>
      </c>
      <c r="O24" s="13"/>
      <c r="P24" s="20">
        <f t="shared" si="2"/>
        <v>-6</v>
      </c>
      <c r="Q24" s="79">
        <f t="shared" si="3"/>
      </c>
    </row>
    <row r="25" spans="4:17" ht="12.75">
      <c r="D25" s="23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M19</f>
        <v>2071.6</v>
      </c>
      <c r="N25" s="78">
        <f t="shared" si="1"/>
        <v>5.386159999999999</v>
      </c>
      <c r="O25" s="13"/>
      <c r="P25" s="20">
        <f t="shared" si="2"/>
        <v>5.386159999999999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53.45376</v>
      </c>
      <c r="L29" s="27"/>
      <c r="M29" s="30"/>
      <c r="N29" s="29">
        <f>SUM(N14:N28)</f>
        <v>63.130455999999995</v>
      </c>
      <c r="P29" s="31">
        <f t="shared" si="2"/>
        <v>9.676695999999993</v>
      </c>
      <c r="Q29" s="32">
        <f t="shared" si="3"/>
        <v>0.18102928587249975</v>
      </c>
    </row>
    <row r="30" spans="4:17" ht="12.75">
      <c r="D30" s="33" t="s">
        <v>27</v>
      </c>
      <c r="E30" s="33"/>
      <c r="F30" s="34"/>
      <c r="G30" s="35"/>
      <c r="H30" s="80">
        <v>0.006</v>
      </c>
      <c r="I30" s="36">
        <f>H9*(1+H47)</f>
        <v>2068.8</v>
      </c>
      <c r="J30" s="81">
        <f>I30*H30</f>
        <v>12.4128</v>
      </c>
      <c r="K30" s="33"/>
      <c r="L30" s="80">
        <v>0.0067</v>
      </c>
      <c r="M30" s="37">
        <f>H9*(1+L47)</f>
        <v>2071.6</v>
      </c>
      <c r="N30" s="81">
        <f>M30*L30</f>
        <v>13.87972</v>
      </c>
      <c r="O30" s="33"/>
      <c r="P30" s="38">
        <f t="shared" si="2"/>
        <v>1.46692</v>
      </c>
      <c r="Q30" s="82">
        <f t="shared" si="3"/>
        <v>0.11817800979633926</v>
      </c>
    </row>
    <row r="31" spans="4:17" ht="26.25" thickBot="1">
      <c r="D31" s="39" t="s">
        <v>28</v>
      </c>
      <c r="E31" s="33"/>
      <c r="F31" s="34"/>
      <c r="G31" s="35"/>
      <c r="H31" s="80">
        <v>0.0039</v>
      </c>
      <c r="I31" s="36">
        <f>I30</f>
        <v>2068.8</v>
      </c>
      <c r="J31" s="81">
        <f>I31*H31</f>
        <v>8.06832</v>
      </c>
      <c r="K31" s="33"/>
      <c r="L31" s="80">
        <v>0.0041</v>
      </c>
      <c r="M31" s="37">
        <f>M30</f>
        <v>2071.6</v>
      </c>
      <c r="N31" s="81">
        <f>M31*L31</f>
        <v>8.49356</v>
      </c>
      <c r="O31" s="33"/>
      <c r="P31" s="38">
        <f t="shared" si="2"/>
        <v>0.4252400000000005</v>
      </c>
      <c r="Q31" s="82">
        <f t="shared" si="3"/>
        <v>0.05270490015269604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73.93488</v>
      </c>
      <c r="K32" s="44"/>
      <c r="L32" s="45"/>
      <c r="M32" s="46"/>
      <c r="N32" s="43">
        <f>SUM(N29:N31)</f>
        <v>85.503736</v>
      </c>
      <c r="O32" s="44"/>
      <c r="P32" s="47">
        <f t="shared" si="2"/>
        <v>11.568855999999997</v>
      </c>
      <c r="Q32" s="48">
        <f t="shared" si="3"/>
        <v>0.15647358864990374</v>
      </c>
    </row>
    <row r="33" spans="4:17" ht="25.5">
      <c r="D33" s="22" t="s">
        <v>30</v>
      </c>
      <c r="E33" s="13"/>
      <c r="F33" s="14"/>
      <c r="G33" s="15"/>
      <c r="H33" s="16">
        <v>0.0052</v>
      </c>
      <c r="I33" s="17">
        <f>I31</f>
        <v>2068.8</v>
      </c>
      <c r="J33" s="18">
        <f aca="true" t="shared" si="4" ref="J33:J40">I33*H33</f>
        <v>10.757760000000001</v>
      </c>
      <c r="K33" s="13"/>
      <c r="L33" s="16">
        <v>0.0052</v>
      </c>
      <c r="M33" s="19">
        <f>M31</f>
        <v>2071.6</v>
      </c>
      <c r="N33" s="18">
        <f aca="true" t="shared" si="5" ref="N33:N40">M33*L33</f>
        <v>10.772319999999999</v>
      </c>
      <c r="O33" s="13"/>
      <c r="P33" s="20">
        <f t="shared" si="2"/>
        <v>0.014559999999997686</v>
      </c>
      <c r="Q33" s="21">
        <f t="shared" si="3"/>
        <v>0.001353441608661811</v>
      </c>
    </row>
    <row r="34" spans="4:17" ht="25.5">
      <c r="D34" s="22" t="s">
        <v>31</v>
      </c>
      <c r="E34" s="13"/>
      <c r="F34" s="14"/>
      <c r="G34" s="15"/>
      <c r="H34" s="16">
        <v>0.0013</v>
      </c>
      <c r="I34" s="17">
        <f>I31</f>
        <v>2068.8</v>
      </c>
      <c r="J34" s="18">
        <f t="shared" si="4"/>
        <v>2.6894400000000003</v>
      </c>
      <c r="K34" s="13"/>
      <c r="L34" s="16">
        <v>0.0013</v>
      </c>
      <c r="M34" s="19">
        <f>M31</f>
        <v>2071.6</v>
      </c>
      <c r="N34" s="18">
        <f t="shared" si="5"/>
        <v>2.6930799999999997</v>
      </c>
      <c r="O34" s="13"/>
      <c r="P34" s="20">
        <f t="shared" si="2"/>
        <v>0.0036399999999994215</v>
      </c>
      <c r="Q34" s="21">
        <f t="shared" si="3"/>
        <v>0.001353441608661811</v>
      </c>
    </row>
    <row r="35" spans="4:17" ht="12.75">
      <c r="D35" s="22" t="s">
        <v>32</v>
      </c>
      <c r="E35" s="13"/>
      <c r="F35" s="14"/>
      <c r="G35" s="15"/>
      <c r="H35" s="49"/>
      <c r="I35" s="17">
        <f>I31</f>
        <v>2068.8</v>
      </c>
      <c r="J35" s="18">
        <f t="shared" si="4"/>
        <v>0</v>
      </c>
      <c r="K35" s="13"/>
      <c r="L35" s="49"/>
      <c r="M35" s="19">
        <f>M31</f>
        <v>2071.6</v>
      </c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/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1</v>
      </c>
      <c r="N36" s="18">
        <f t="shared" si="5"/>
        <v>0.25</v>
      </c>
      <c r="O36" s="13"/>
      <c r="P36" s="20">
        <f t="shared" si="2"/>
        <v>0</v>
      </c>
      <c r="Q36" s="21">
        <f t="shared" si="3"/>
        <v>0</v>
      </c>
    </row>
    <row r="37" spans="4:17" ht="12.75">
      <c r="D37" s="13" t="s">
        <v>34</v>
      </c>
      <c r="E37" s="13"/>
      <c r="F37" s="14"/>
      <c r="G37" s="15"/>
      <c r="H37" s="16">
        <v>0.00694</v>
      </c>
      <c r="I37" s="17">
        <f>I24</f>
        <v>2000</v>
      </c>
      <c r="J37" s="18">
        <f t="shared" si="4"/>
        <v>13.88</v>
      </c>
      <c r="K37" s="13"/>
      <c r="L37" s="16">
        <v>0.00694</v>
      </c>
      <c r="M37" s="19">
        <f>M23</f>
        <v>2000</v>
      </c>
      <c r="N37" s="18">
        <f t="shared" si="5"/>
        <v>13.88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/>
      <c r="G38" s="15"/>
      <c r="H38" s="16">
        <v>0.068</v>
      </c>
      <c r="I38" s="17">
        <f>I35</f>
        <v>2068.8</v>
      </c>
      <c r="J38" s="18">
        <f t="shared" si="4"/>
        <v>140.6784</v>
      </c>
      <c r="K38" s="13"/>
      <c r="L38" s="16">
        <v>0.068</v>
      </c>
      <c r="M38" s="19">
        <f>M35</f>
        <v>2071.6</v>
      </c>
      <c r="N38" s="18">
        <f t="shared" si="5"/>
        <v>140.8688</v>
      </c>
      <c r="O38" s="13"/>
      <c r="P38" s="20">
        <f t="shared" si="2"/>
        <v>0.19039999999998258</v>
      </c>
      <c r="Q38" s="21">
        <f t="shared" si="3"/>
        <v>0.0013534416086619025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242.19048000000004</v>
      </c>
      <c r="K41" s="44"/>
      <c r="L41" s="56"/>
      <c r="M41" s="57"/>
      <c r="N41" s="43">
        <f>SUM(N32:N40)</f>
        <v>253.96793599999998</v>
      </c>
      <c r="O41" s="44"/>
      <c r="P41" s="47">
        <f t="shared" si="2"/>
        <v>11.777455999999944</v>
      </c>
      <c r="Q41" s="48">
        <f t="shared" si="3"/>
        <v>0.04862889738688301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31.484762400000005</v>
      </c>
      <c r="K42" s="13"/>
      <c r="L42" s="58">
        <v>0.13</v>
      </c>
      <c r="M42" s="61"/>
      <c r="N42" s="60">
        <f>N41*L42</f>
        <v>33.01583168</v>
      </c>
      <c r="O42" s="13"/>
      <c r="P42" s="20">
        <f t="shared" si="2"/>
        <v>1.5310692799999934</v>
      </c>
      <c r="Q42" s="21">
        <f t="shared" si="3"/>
        <v>0.04862889738688304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273.68</v>
      </c>
      <c r="K43" s="44"/>
      <c r="L43" s="45"/>
      <c r="M43" s="46"/>
      <c r="N43" s="43">
        <f>ROUND(SUM(N41:N42),2)</f>
        <v>286.98</v>
      </c>
      <c r="O43" s="44"/>
      <c r="P43" s="47">
        <f t="shared" si="2"/>
        <v>13.300000000000011</v>
      </c>
      <c r="Q43" s="48">
        <f t="shared" si="3"/>
        <v>0.0485969014907922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-27.37</v>
      </c>
      <c r="K44" s="44"/>
      <c r="L44" s="45"/>
      <c r="M44" s="46"/>
      <c r="N44" s="43">
        <f>ROUND(-N43*10%,2)</f>
        <v>-28.7</v>
      </c>
      <c r="O44" s="44"/>
      <c r="P44" s="47">
        <f t="shared" si="2"/>
        <v>-1.3299999999999983</v>
      </c>
      <c r="Q44" s="48">
        <f t="shared" si="3"/>
        <v>0.04859335038363165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246.31</v>
      </c>
      <c r="K45" s="44"/>
      <c r="L45" s="70"/>
      <c r="M45" s="69"/>
      <c r="N45" s="66">
        <f>N43+N44</f>
        <v>258.28000000000003</v>
      </c>
      <c r="O45" s="44"/>
      <c r="P45" s="68">
        <f t="shared" si="2"/>
        <v>11.970000000000027</v>
      </c>
      <c r="Q45" s="67">
        <f t="shared" si="3"/>
        <v>0.048597296090292834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5" right="0.75" top="1.115625" bottom="1" header="0.5" footer="0.5"/>
  <pageSetup horizontalDpi="600" verticalDpi="600" orientation="portrait" scale="70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A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8.85156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58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500</v>
      </c>
      <c r="I9" s="2" t="s">
        <v>59</v>
      </c>
      <c r="J9" s="3">
        <v>250000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251.21</v>
      </c>
      <c r="I14" s="17">
        <v>1</v>
      </c>
      <c r="J14" s="78">
        <f>I14*H14</f>
        <v>251.21</v>
      </c>
      <c r="K14" s="13"/>
      <c r="L14" s="77">
        <v>251.21</v>
      </c>
      <c r="M14" s="19">
        <v>1</v>
      </c>
      <c r="N14" s="78">
        <f>M14*L14</f>
        <v>251.21</v>
      </c>
      <c r="O14" s="13"/>
      <c r="P14" s="20">
        <f>N14-J14</f>
        <v>0</v>
      </c>
      <c r="Q14" s="79">
        <f>IF((J14)=0,"",(P14/J14))</f>
        <v>0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35.75</v>
      </c>
      <c r="M15" s="19">
        <v>1</v>
      </c>
      <c r="N15" s="78">
        <f>M15*L15</f>
        <v>35.75</v>
      </c>
      <c r="O15" s="13"/>
      <c r="P15" s="20">
        <f>N15-J15</f>
        <v>34.33</v>
      </c>
      <c r="Q15" s="79">
        <f>IF((J15)=0,"",(P15/J15))</f>
        <v>24.176056338028168</v>
      </c>
    </row>
    <row r="16" spans="4:17" ht="12.75">
      <c r="D16" s="13" t="s">
        <v>17</v>
      </c>
      <c r="E16" s="13"/>
      <c r="F16" s="14" t="s">
        <v>53</v>
      </c>
      <c r="G16" s="15"/>
      <c r="H16" s="77">
        <v>5.68</v>
      </c>
      <c r="I16" s="17">
        <v>1</v>
      </c>
      <c r="J16" s="78">
        <f t="shared" si="0"/>
        <v>5.68</v>
      </c>
      <c r="K16" s="13"/>
      <c r="L16" s="77">
        <v>5.68</v>
      </c>
      <c r="M16" s="19">
        <v>1</v>
      </c>
      <c r="N16" s="78">
        <f aca="true" t="shared" si="1" ref="N16:N28">M16*L16</f>
        <v>5.68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3.038</v>
      </c>
      <c r="I18" s="17">
        <f>H9</f>
        <v>500</v>
      </c>
      <c r="J18" s="78">
        <f t="shared" si="0"/>
        <v>1519</v>
      </c>
      <c r="K18" s="13"/>
      <c r="L18" s="77">
        <v>3.4376</v>
      </c>
      <c r="M18" s="19">
        <f>H9</f>
        <v>500</v>
      </c>
      <c r="N18" s="78">
        <f t="shared" si="1"/>
        <v>1718.8000000000002</v>
      </c>
      <c r="O18" s="13"/>
      <c r="P18" s="20">
        <f t="shared" si="2"/>
        <v>199.80000000000018</v>
      </c>
      <c r="Q18" s="79">
        <f t="shared" si="3"/>
        <v>0.1315339038841344</v>
      </c>
    </row>
    <row r="19" spans="4:17" ht="12.75">
      <c r="D19" s="13" t="s">
        <v>20</v>
      </c>
      <c r="E19" s="13"/>
      <c r="F19" s="14" t="s">
        <v>61</v>
      </c>
      <c r="G19" s="15"/>
      <c r="H19" s="77">
        <v>0.0756</v>
      </c>
      <c r="I19" s="17">
        <f>I18</f>
        <v>500</v>
      </c>
      <c r="J19" s="78">
        <f t="shared" si="0"/>
        <v>37.8</v>
      </c>
      <c r="K19" s="13"/>
      <c r="L19" s="77">
        <v>0.02354</v>
      </c>
      <c r="M19" s="19">
        <f>M30</f>
        <v>500</v>
      </c>
      <c r="N19" s="78">
        <f t="shared" si="1"/>
        <v>11.77</v>
      </c>
      <c r="O19" s="13"/>
      <c r="P19" s="20">
        <f t="shared" si="2"/>
        <v>-26.029999999999998</v>
      </c>
      <c r="Q19" s="79">
        <f t="shared" si="3"/>
        <v>-0.6886243386243386</v>
      </c>
    </row>
    <row r="20" spans="4:17" ht="12.75">
      <c r="D20" s="13" t="s">
        <v>21</v>
      </c>
      <c r="E20" s="13"/>
      <c r="F20" s="14" t="s">
        <v>61</v>
      </c>
      <c r="G20" s="15"/>
      <c r="H20" s="77">
        <v>-0.0533</v>
      </c>
      <c r="I20" s="17">
        <f>I18</f>
        <v>500</v>
      </c>
      <c r="J20" s="78">
        <f t="shared" si="0"/>
        <v>-26.65</v>
      </c>
      <c r="K20" s="13"/>
      <c r="L20" s="77">
        <v>-0.0533</v>
      </c>
      <c r="M20" s="19">
        <f>M18</f>
        <v>500</v>
      </c>
      <c r="N20" s="78">
        <f t="shared" si="1"/>
        <v>-26.65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500</v>
      </c>
      <c r="J21" s="78">
        <f t="shared" si="0"/>
        <v>0</v>
      </c>
      <c r="K21" s="13"/>
      <c r="L21" s="77"/>
      <c r="M21" s="19">
        <f>M20</f>
        <v>500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500</v>
      </c>
      <c r="J22" s="78">
        <f t="shared" si="0"/>
        <v>0</v>
      </c>
      <c r="K22" s="13"/>
      <c r="L22" s="77"/>
      <c r="M22" s="19">
        <f>M21</f>
        <v>500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500</v>
      </c>
      <c r="J23" s="78">
        <f t="shared" si="0"/>
        <v>0</v>
      </c>
      <c r="K23" s="13"/>
      <c r="L23" s="77">
        <v>0.0213</v>
      </c>
      <c r="M23" s="19">
        <f>M22</f>
        <v>500</v>
      </c>
      <c r="N23" s="78">
        <f t="shared" si="1"/>
        <v>10.65</v>
      </c>
      <c r="O23" s="13"/>
      <c r="P23" s="20">
        <f t="shared" si="2"/>
        <v>10.65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500</v>
      </c>
      <c r="J24" s="78">
        <f t="shared" si="0"/>
        <v>0</v>
      </c>
      <c r="K24" s="13"/>
      <c r="L24" s="77">
        <v>-1.2575</v>
      </c>
      <c r="M24" s="19">
        <f>M23</f>
        <v>500</v>
      </c>
      <c r="N24" s="78">
        <f t="shared" si="1"/>
        <v>-628.75</v>
      </c>
      <c r="O24" s="13"/>
      <c r="P24" s="20">
        <f t="shared" si="2"/>
        <v>-628.75</v>
      </c>
      <c r="Q24" s="79">
        <f t="shared" si="3"/>
      </c>
    </row>
    <row r="25" spans="4:17" ht="12.75">
      <c r="D25" s="23"/>
      <c r="E25" s="13"/>
      <c r="F25" s="14"/>
      <c r="G25" s="15"/>
      <c r="H25" s="77"/>
      <c r="I25" s="24"/>
      <c r="J25" s="78">
        <f t="shared" si="0"/>
        <v>0</v>
      </c>
      <c r="K25" s="13"/>
      <c r="L25" s="77"/>
      <c r="M25" s="25"/>
      <c r="N25" s="78">
        <f t="shared" si="1"/>
        <v>0</v>
      </c>
      <c r="O25" s="13"/>
      <c r="P25" s="20">
        <f t="shared" si="2"/>
        <v>0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1788.4599999999998</v>
      </c>
      <c r="L29" s="27"/>
      <c r="M29" s="30"/>
      <c r="N29" s="29">
        <f>SUM(N14:N28)</f>
        <v>1378.4600000000003</v>
      </c>
      <c r="P29" s="31">
        <f t="shared" si="2"/>
        <v>-409.99999999999955</v>
      </c>
      <c r="Q29" s="32">
        <f t="shared" si="3"/>
        <v>-0.22924750903011507</v>
      </c>
    </row>
    <row r="30" spans="4:17" ht="12.75">
      <c r="D30" s="33" t="s">
        <v>27</v>
      </c>
      <c r="E30" s="33"/>
      <c r="F30" s="34" t="s">
        <v>61</v>
      </c>
      <c r="G30" s="35"/>
      <c r="H30" s="80">
        <v>2.4768</v>
      </c>
      <c r="I30" s="36">
        <f>I24</f>
        <v>500</v>
      </c>
      <c r="J30" s="81">
        <f>I30*H30</f>
        <v>1238.3999999999999</v>
      </c>
      <c r="K30" s="33"/>
      <c r="L30" s="80">
        <v>2.7852</v>
      </c>
      <c r="M30" s="37">
        <f>M23</f>
        <v>500</v>
      </c>
      <c r="N30" s="81">
        <f>M30*L30</f>
        <v>1392.6000000000001</v>
      </c>
      <c r="O30" s="33"/>
      <c r="P30" s="38">
        <f t="shared" si="2"/>
        <v>154.20000000000027</v>
      </c>
      <c r="Q30" s="82">
        <f t="shared" si="3"/>
        <v>0.12451550387596923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1.5797</v>
      </c>
      <c r="I31" s="36">
        <f>I30</f>
        <v>500</v>
      </c>
      <c r="J31" s="81">
        <f>I31*H31</f>
        <v>789.85</v>
      </c>
      <c r="K31" s="33"/>
      <c r="L31" s="80">
        <v>1.6536</v>
      </c>
      <c r="M31" s="37">
        <f>M23</f>
        <v>500</v>
      </c>
      <c r="N31" s="81">
        <f>M31*L31</f>
        <v>826.8</v>
      </c>
      <c r="O31" s="33"/>
      <c r="P31" s="38">
        <f t="shared" si="2"/>
        <v>36.94999999999993</v>
      </c>
      <c r="Q31" s="82">
        <f t="shared" si="3"/>
        <v>0.04678103437361516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3816.7099999999996</v>
      </c>
      <c r="K32" s="44"/>
      <c r="L32" s="45"/>
      <c r="M32" s="46"/>
      <c r="N32" s="43">
        <f>SUM(N29:N31)</f>
        <v>3597.8600000000006</v>
      </c>
      <c r="O32" s="44"/>
      <c r="P32" s="47">
        <f t="shared" si="2"/>
        <v>-218.849999999999</v>
      </c>
      <c r="Q32" s="48">
        <f t="shared" si="3"/>
        <v>-0.05733996033232785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258600</v>
      </c>
      <c r="J33" s="18">
        <f aca="true" t="shared" si="4" ref="J33:J40">I33*H33</f>
        <v>1344.72</v>
      </c>
      <c r="K33" s="13"/>
      <c r="L33" s="16">
        <v>0.0052</v>
      </c>
      <c r="M33" s="19">
        <f>J9*(1+L47)</f>
        <v>258950</v>
      </c>
      <c r="N33" s="18">
        <f aca="true" t="shared" si="5" ref="N33:N40">M33*L33</f>
        <v>1346.54</v>
      </c>
      <c r="O33" s="13"/>
      <c r="P33" s="20">
        <f t="shared" si="2"/>
        <v>1.8199999999999363</v>
      </c>
      <c r="Q33" s="21">
        <f t="shared" si="3"/>
        <v>0.0013534416086619788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258600</v>
      </c>
      <c r="J34" s="18">
        <f t="shared" si="4"/>
        <v>336.18</v>
      </c>
      <c r="K34" s="13"/>
      <c r="L34" s="16">
        <v>0.0013</v>
      </c>
      <c r="M34" s="19">
        <f>M33</f>
        <v>258950</v>
      </c>
      <c r="N34" s="18">
        <f t="shared" si="5"/>
        <v>336.635</v>
      </c>
      <c r="O34" s="13"/>
      <c r="P34" s="20">
        <f t="shared" si="2"/>
        <v>0.4549999999999841</v>
      </c>
      <c r="Q34" s="21">
        <f t="shared" si="3"/>
        <v>0.0013534416086619788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1</v>
      </c>
      <c r="N36" s="18">
        <f t="shared" si="5"/>
        <v>0.25</v>
      </c>
      <c r="O36" s="13"/>
      <c r="P36" s="20">
        <f t="shared" si="2"/>
        <v>0</v>
      </c>
      <c r="Q36" s="21">
        <f t="shared" si="3"/>
        <v>0</v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250000</v>
      </c>
      <c r="J37" s="18">
        <f t="shared" si="4"/>
        <v>1735</v>
      </c>
      <c r="K37" s="13"/>
      <c r="L37" s="16">
        <v>0.00694</v>
      </c>
      <c r="M37" s="19">
        <f>J9</f>
        <v>250000</v>
      </c>
      <c r="N37" s="18">
        <f t="shared" si="5"/>
        <v>1735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258600</v>
      </c>
      <c r="J38" s="18">
        <f t="shared" si="4"/>
        <v>17584.800000000003</v>
      </c>
      <c r="K38" s="13"/>
      <c r="L38" s="16">
        <v>0.068</v>
      </c>
      <c r="M38" s="19">
        <f>M34</f>
        <v>258950</v>
      </c>
      <c r="N38" s="18">
        <f t="shared" si="5"/>
        <v>17608.600000000002</v>
      </c>
      <c r="O38" s="13"/>
      <c r="P38" s="20">
        <f t="shared" si="2"/>
        <v>23.799999999999272</v>
      </c>
      <c r="Q38" s="21">
        <f t="shared" si="3"/>
        <v>0.0013534416086619847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24817.660000000003</v>
      </c>
      <c r="K41" s="44"/>
      <c r="L41" s="56"/>
      <c r="M41" s="57"/>
      <c r="N41" s="43">
        <f>SUM(N32:N40)</f>
        <v>24624.885000000002</v>
      </c>
      <c r="O41" s="44"/>
      <c r="P41" s="47">
        <f t="shared" si="2"/>
        <v>-192.77500000000146</v>
      </c>
      <c r="Q41" s="48">
        <f t="shared" si="3"/>
        <v>-0.00776765416239893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3226.295800000001</v>
      </c>
      <c r="K42" s="13"/>
      <c r="L42" s="58">
        <v>0.13</v>
      </c>
      <c r="M42" s="61"/>
      <c r="N42" s="60">
        <f>N41*L42</f>
        <v>3201.2350500000002</v>
      </c>
      <c r="O42" s="13"/>
      <c r="P42" s="20">
        <f t="shared" si="2"/>
        <v>-25.060750000000553</v>
      </c>
      <c r="Q42" s="21">
        <f t="shared" si="3"/>
        <v>-0.007767654162399042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28043.96</v>
      </c>
      <c r="K43" s="44"/>
      <c r="L43" s="45"/>
      <c r="M43" s="46"/>
      <c r="N43" s="43">
        <f>ROUND(SUM(N41:N42),2)</f>
        <v>27826.12</v>
      </c>
      <c r="O43" s="44"/>
      <c r="P43" s="47">
        <f t="shared" si="2"/>
        <v>-217.84000000000015</v>
      </c>
      <c r="Q43" s="48">
        <f t="shared" si="3"/>
        <v>-0.007767804546861433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-2804.4</v>
      </c>
      <c r="K44" s="44"/>
      <c r="L44" s="45"/>
      <c r="M44" s="46"/>
      <c r="N44" s="43">
        <f>ROUND(-N43*10%,2)</f>
        <v>-2782.61</v>
      </c>
      <c r="O44" s="44"/>
      <c r="P44" s="47">
        <f t="shared" si="2"/>
        <v>21.789999999999964</v>
      </c>
      <c r="Q44" s="48">
        <f t="shared" si="3"/>
        <v>-0.007769932962487507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25239.559999999998</v>
      </c>
      <c r="K45" s="44"/>
      <c r="L45" s="70"/>
      <c r="M45" s="69"/>
      <c r="N45" s="66">
        <f>N43+N44</f>
        <v>25043.51</v>
      </c>
      <c r="O45" s="44"/>
      <c r="P45" s="68">
        <f t="shared" si="2"/>
        <v>-196.04999999999927</v>
      </c>
      <c r="Q45" s="67">
        <f t="shared" si="3"/>
        <v>-0.007767568055861485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sqref="G14:G28 G33:G40 G30:G31">
      <formula1>$B$7:$B$12</formula1>
    </dataValidation>
    <dataValidation type="list" allowBlank="1" showInputMessage="1" showErrorMessage="1" prompt="Select Charge Unit - monthly, per kWh, per kW" sqref="F14:F28 F30:F31 F33:F40">
      <formula1>"Monthly, per kWh, per kW"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7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A1">
      <selection activeCell="F8" sqref="F8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8.85156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500</v>
      </c>
      <c r="I9" s="2" t="s">
        <v>59</v>
      </c>
      <c r="J9" s="3">
        <v>250000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251.21</v>
      </c>
      <c r="I14" s="17">
        <v>1</v>
      </c>
      <c r="J14" s="78">
        <f>I14*H14</f>
        <v>251.21</v>
      </c>
      <c r="K14" s="13"/>
      <c r="L14" s="77">
        <v>251.21</v>
      </c>
      <c r="M14" s="19">
        <v>1</v>
      </c>
      <c r="N14" s="78">
        <f>M14*L14</f>
        <v>251.21</v>
      </c>
      <c r="O14" s="13"/>
      <c r="P14" s="20">
        <f>N14-J14</f>
        <v>0</v>
      </c>
      <c r="Q14" s="79">
        <f>IF((J14)=0,"",(P14/J14))</f>
        <v>0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35.75</v>
      </c>
      <c r="M15" s="19">
        <v>1</v>
      </c>
      <c r="N15" s="78">
        <f>M15*L15</f>
        <v>35.75</v>
      </c>
      <c r="O15" s="13"/>
      <c r="P15" s="20">
        <f>N15-J15</f>
        <v>34.33</v>
      </c>
      <c r="Q15" s="79">
        <f>IF((J15)=0,"",(P15/J15))</f>
        <v>24.176056338028168</v>
      </c>
    </row>
    <row r="16" spans="4:17" ht="12.75">
      <c r="D16" s="13" t="s">
        <v>17</v>
      </c>
      <c r="E16" s="13"/>
      <c r="F16" s="14" t="s">
        <v>53</v>
      </c>
      <c r="G16" s="15"/>
      <c r="H16" s="77">
        <v>5.68</v>
      </c>
      <c r="I16" s="17">
        <v>1</v>
      </c>
      <c r="J16" s="78">
        <f t="shared" si="0"/>
        <v>5.68</v>
      </c>
      <c r="K16" s="13"/>
      <c r="L16" s="77">
        <v>5.68</v>
      </c>
      <c r="M16" s="19">
        <v>1</v>
      </c>
      <c r="N16" s="78">
        <f aca="true" t="shared" si="1" ref="N16:N28">M16*L16</f>
        <v>5.68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3.038</v>
      </c>
      <c r="I18" s="17">
        <f>H9</f>
        <v>500</v>
      </c>
      <c r="J18" s="78">
        <f t="shared" si="0"/>
        <v>1519</v>
      </c>
      <c r="K18" s="13"/>
      <c r="L18" s="77">
        <v>3.4376</v>
      </c>
      <c r="M18" s="19">
        <f>H9</f>
        <v>500</v>
      </c>
      <c r="N18" s="78">
        <f t="shared" si="1"/>
        <v>1718.8000000000002</v>
      </c>
      <c r="O18" s="13"/>
      <c r="P18" s="20">
        <f t="shared" si="2"/>
        <v>199.80000000000018</v>
      </c>
      <c r="Q18" s="79">
        <f t="shared" si="3"/>
        <v>0.1315339038841344</v>
      </c>
    </row>
    <row r="19" spans="4:17" ht="12.75">
      <c r="D19" s="13" t="s">
        <v>20</v>
      </c>
      <c r="E19" s="13"/>
      <c r="F19" s="14" t="s">
        <v>61</v>
      </c>
      <c r="G19" s="15"/>
      <c r="H19" s="77">
        <v>0.0756</v>
      </c>
      <c r="I19" s="17">
        <f>I18</f>
        <v>500</v>
      </c>
      <c r="J19" s="78">
        <f t="shared" si="0"/>
        <v>37.8</v>
      </c>
      <c r="K19" s="13"/>
      <c r="L19" s="77">
        <v>0.02354</v>
      </c>
      <c r="M19" s="19">
        <f>M30</f>
        <v>500</v>
      </c>
      <c r="N19" s="78">
        <f t="shared" si="1"/>
        <v>11.77</v>
      </c>
      <c r="O19" s="13"/>
      <c r="P19" s="20">
        <f t="shared" si="2"/>
        <v>-26.029999999999998</v>
      </c>
      <c r="Q19" s="79">
        <f t="shared" si="3"/>
        <v>-0.6886243386243386</v>
      </c>
    </row>
    <row r="20" spans="4:17" ht="12.75">
      <c r="D20" s="13" t="s">
        <v>21</v>
      </c>
      <c r="E20" s="13"/>
      <c r="F20" s="14" t="s">
        <v>61</v>
      </c>
      <c r="G20" s="15"/>
      <c r="H20" s="77">
        <v>-0.0533</v>
      </c>
      <c r="I20" s="17">
        <f>I18</f>
        <v>500</v>
      </c>
      <c r="J20" s="78">
        <f t="shared" si="0"/>
        <v>-26.65</v>
      </c>
      <c r="K20" s="13"/>
      <c r="L20" s="77">
        <v>-0.0533</v>
      </c>
      <c r="M20" s="19">
        <f>M18</f>
        <v>500</v>
      </c>
      <c r="N20" s="78">
        <f t="shared" si="1"/>
        <v>-26.65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500</v>
      </c>
      <c r="J21" s="78">
        <f t="shared" si="0"/>
        <v>0</v>
      </c>
      <c r="K21" s="13"/>
      <c r="L21" s="77"/>
      <c r="M21" s="19">
        <f>M20</f>
        <v>500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500</v>
      </c>
      <c r="J22" s="78">
        <f t="shared" si="0"/>
        <v>0</v>
      </c>
      <c r="K22" s="13"/>
      <c r="L22" s="77"/>
      <c r="M22" s="19">
        <f>M21</f>
        <v>500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500</v>
      </c>
      <c r="J23" s="78">
        <f t="shared" si="0"/>
        <v>0</v>
      </c>
      <c r="K23" s="13"/>
      <c r="L23" s="77">
        <v>0.0213</v>
      </c>
      <c r="M23" s="19">
        <f>M22</f>
        <v>500</v>
      </c>
      <c r="N23" s="78">
        <f t="shared" si="1"/>
        <v>10.65</v>
      </c>
      <c r="O23" s="13"/>
      <c r="P23" s="20">
        <f t="shared" si="2"/>
        <v>10.65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500</v>
      </c>
      <c r="J24" s="78">
        <f t="shared" si="0"/>
        <v>0</v>
      </c>
      <c r="K24" s="13"/>
      <c r="L24" s="77">
        <v>-1.2575</v>
      </c>
      <c r="M24" s="19">
        <f>M23</f>
        <v>500</v>
      </c>
      <c r="N24" s="78">
        <f t="shared" si="1"/>
        <v>-628.75</v>
      </c>
      <c r="O24" s="13"/>
      <c r="P24" s="20">
        <f t="shared" si="2"/>
        <v>-628.75</v>
      </c>
      <c r="Q24" s="79">
        <f t="shared" si="3"/>
      </c>
    </row>
    <row r="25" spans="4:17" ht="12.75">
      <c r="D25" s="84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J9*(1+L47)</f>
        <v>258950</v>
      </c>
      <c r="N25" s="78">
        <f t="shared" si="1"/>
        <v>673.27</v>
      </c>
      <c r="O25" s="13"/>
      <c r="P25" s="20">
        <f t="shared" si="2"/>
        <v>673.27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1788.4599999999998</v>
      </c>
      <c r="L29" s="27"/>
      <c r="M29" s="30"/>
      <c r="N29" s="29">
        <f>SUM(N14:N28)</f>
        <v>2051.7300000000005</v>
      </c>
      <c r="P29" s="31">
        <f t="shared" si="2"/>
        <v>263.27000000000066</v>
      </c>
      <c r="Q29" s="32">
        <f t="shared" si="3"/>
        <v>0.14720485781063075</v>
      </c>
    </row>
    <row r="30" spans="4:17" ht="12.75">
      <c r="D30" s="33" t="s">
        <v>27</v>
      </c>
      <c r="E30" s="33"/>
      <c r="F30" s="34" t="s">
        <v>61</v>
      </c>
      <c r="G30" s="35"/>
      <c r="H30" s="80">
        <v>2.4768</v>
      </c>
      <c r="I30" s="36">
        <f>I24</f>
        <v>500</v>
      </c>
      <c r="J30" s="81">
        <f>I30*H30</f>
        <v>1238.3999999999999</v>
      </c>
      <c r="K30" s="33"/>
      <c r="L30" s="80">
        <v>2.7852</v>
      </c>
      <c r="M30" s="37">
        <f>M23</f>
        <v>500</v>
      </c>
      <c r="N30" s="81">
        <f>M30*L30</f>
        <v>1392.6000000000001</v>
      </c>
      <c r="O30" s="33"/>
      <c r="P30" s="38">
        <f t="shared" si="2"/>
        <v>154.20000000000027</v>
      </c>
      <c r="Q30" s="82">
        <f t="shared" si="3"/>
        <v>0.12451550387596923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1.5797</v>
      </c>
      <c r="I31" s="36">
        <f>I30</f>
        <v>500</v>
      </c>
      <c r="J31" s="81">
        <f>I31*H31</f>
        <v>789.85</v>
      </c>
      <c r="K31" s="33"/>
      <c r="L31" s="80">
        <v>1.6536</v>
      </c>
      <c r="M31" s="37">
        <f>M23</f>
        <v>500</v>
      </c>
      <c r="N31" s="81">
        <f>M31*L31</f>
        <v>826.8</v>
      </c>
      <c r="O31" s="33"/>
      <c r="P31" s="38">
        <f t="shared" si="2"/>
        <v>36.94999999999993</v>
      </c>
      <c r="Q31" s="82">
        <f t="shared" si="3"/>
        <v>0.04678103437361516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3816.7099999999996</v>
      </c>
      <c r="K32" s="44"/>
      <c r="L32" s="45"/>
      <c r="M32" s="46"/>
      <c r="N32" s="43">
        <f>SUM(N29:N31)</f>
        <v>4271.130000000001</v>
      </c>
      <c r="O32" s="44"/>
      <c r="P32" s="47">
        <f t="shared" si="2"/>
        <v>454.42000000000144</v>
      </c>
      <c r="Q32" s="48">
        <f t="shared" si="3"/>
        <v>0.11906065695324022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258600</v>
      </c>
      <c r="J33" s="18">
        <f aca="true" t="shared" si="4" ref="J33:J40">I33*H33</f>
        <v>1344.72</v>
      </c>
      <c r="K33" s="13"/>
      <c r="L33" s="16">
        <v>0.0052</v>
      </c>
      <c r="M33" s="19">
        <f>J9*(1+L47)</f>
        <v>258950</v>
      </c>
      <c r="N33" s="18">
        <f aca="true" t="shared" si="5" ref="N33:N40">M33*L33</f>
        <v>1346.54</v>
      </c>
      <c r="O33" s="13"/>
      <c r="P33" s="20">
        <f t="shared" si="2"/>
        <v>1.8199999999999363</v>
      </c>
      <c r="Q33" s="21">
        <f t="shared" si="3"/>
        <v>0.0013534416086619788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258600</v>
      </c>
      <c r="J34" s="18">
        <f t="shared" si="4"/>
        <v>336.18</v>
      </c>
      <c r="K34" s="13"/>
      <c r="L34" s="16">
        <v>0.0013</v>
      </c>
      <c r="M34" s="19">
        <f>M33</f>
        <v>258950</v>
      </c>
      <c r="N34" s="18">
        <f t="shared" si="5"/>
        <v>336.635</v>
      </c>
      <c r="O34" s="13"/>
      <c r="P34" s="20">
        <f t="shared" si="2"/>
        <v>0.4549999999999841</v>
      </c>
      <c r="Q34" s="21">
        <f t="shared" si="3"/>
        <v>0.0013534416086619788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1</v>
      </c>
      <c r="N36" s="18">
        <f t="shared" si="5"/>
        <v>0.25</v>
      </c>
      <c r="O36" s="13"/>
      <c r="P36" s="20">
        <f t="shared" si="2"/>
        <v>0</v>
      </c>
      <c r="Q36" s="21">
        <f t="shared" si="3"/>
        <v>0</v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250000</v>
      </c>
      <c r="J37" s="18">
        <f t="shared" si="4"/>
        <v>1735</v>
      </c>
      <c r="K37" s="13"/>
      <c r="L37" s="16">
        <v>0.00694</v>
      </c>
      <c r="M37" s="19">
        <f>J9</f>
        <v>250000</v>
      </c>
      <c r="N37" s="18">
        <f t="shared" si="5"/>
        <v>1735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258600</v>
      </c>
      <c r="J38" s="18">
        <f t="shared" si="4"/>
        <v>17584.800000000003</v>
      </c>
      <c r="K38" s="13"/>
      <c r="L38" s="16">
        <v>0.068</v>
      </c>
      <c r="M38" s="19">
        <f>M34</f>
        <v>258950</v>
      </c>
      <c r="N38" s="18">
        <f t="shared" si="5"/>
        <v>17608.600000000002</v>
      </c>
      <c r="O38" s="13"/>
      <c r="P38" s="20">
        <f t="shared" si="2"/>
        <v>23.799999999999272</v>
      </c>
      <c r="Q38" s="21">
        <f t="shared" si="3"/>
        <v>0.0013534416086619847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24817.660000000003</v>
      </c>
      <c r="K41" s="44"/>
      <c r="L41" s="56"/>
      <c r="M41" s="57"/>
      <c r="N41" s="43">
        <f>SUM(N32:N40)</f>
        <v>25298.155000000002</v>
      </c>
      <c r="O41" s="44"/>
      <c r="P41" s="47">
        <f t="shared" si="2"/>
        <v>480.494999999999</v>
      </c>
      <c r="Q41" s="48">
        <f t="shared" si="3"/>
        <v>0.01936101147328148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3226.295800000001</v>
      </c>
      <c r="K42" s="13"/>
      <c r="L42" s="58">
        <v>0.13</v>
      </c>
      <c r="M42" s="61"/>
      <c r="N42" s="60">
        <f>N41*L42</f>
        <v>3288.7601500000005</v>
      </c>
      <c r="O42" s="13"/>
      <c r="P42" s="20">
        <f t="shared" si="2"/>
        <v>62.46434999999974</v>
      </c>
      <c r="Q42" s="21">
        <f t="shared" si="3"/>
        <v>0.01936101147328144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28043.96</v>
      </c>
      <c r="K43" s="44"/>
      <c r="L43" s="45"/>
      <c r="M43" s="46"/>
      <c r="N43" s="43">
        <f>ROUND(SUM(N41:N42),2)</f>
        <v>28586.92</v>
      </c>
      <c r="O43" s="44"/>
      <c r="P43" s="47">
        <f t="shared" si="2"/>
        <v>542.9599999999991</v>
      </c>
      <c r="Q43" s="48">
        <f t="shared" si="3"/>
        <v>0.019361031751578564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-2804.4</v>
      </c>
      <c r="K44" s="44"/>
      <c r="L44" s="45"/>
      <c r="M44" s="46"/>
      <c r="N44" s="43">
        <f>ROUND(-N43*10%,2)</f>
        <v>-2858.69</v>
      </c>
      <c r="O44" s="44"/>
      <c r="P44" s="47">
        <f t="shared" si="2"/>
        <v>-54.289999999999964</v>
      </c>
      <c r="Q44" s="48">
        <f t="shared" si="3"/>
        <v>0.01935886464127798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25239.559999999998</v>
      </c>
      <c r="K45" s="44"/>
      <c r="L45" s="70"/>
      <c r="M45" s="69"/>
      <c r="N45" s="66">
        <f>N43+N44</f>
        <v>25728.23</v>
      </c>
      <c r="O45" s="44"/>
      <c r="P45" s="68">
        <f t="shared" si="2"/>
        <v>488.6700000000019</v>
      </c>
      <c r="Q45" s="67">
        <f t="shared" si="3"/>
        <v>0.019361272541993678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7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view="pageLayout" workbookViewId="0" topLeftCell="C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57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10.281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62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3500</v>
      </c>
      <c r="I9" s="2" t="s">
        <v>59</v>
      </c>
      <c r="J9" s="3">
        <v>1750000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4039.33</v>
      </c>
      <c r="I14" s="17">
        <v>1</v>
      </c>
      <c r="J14" s="78">
        <f>I14*H14</f>
        <v>4039.33</v>
      </c>
      <c r="K14" s="13"/>
      <c r="L14" s="77">
        <v>4039.33</v>
      </c>
      <c r="M14" s="19">
        <v>1</v>
      </c>
      <c r="N14" s="78">
        <f>M14*L14</f>
        <v>4039.33</v>
      </c>
      <c r="O14" s="13"/>
      <c r="P14" s="20">
        <f>N14-J14</f>
        <v>0</v>
      </c>
      <c r="Q14" s="79">
        <f>IF((J14)=0,"",(P14/J14))</f>
        <v>0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40.64</v>
      </c>
      <c r="M15" s="19">
        <v>1</v>
      </c>
      <c r="N15" s="78">
        <f>M15*L15</f>
        <v>40.64</v>
      </c>
      <c r="O15" s="13"/>
      <c r="P15" s="20">
        <f>N15-J15</f>
        <v>39.22</v>
      </c>
      <c r="Q15" s="79">
        <f>IF((J15)=0,"",(P15/J15))</f>
        <v>27.619718309859156</v>
      </c>
    </row>
    <row r="16" spans="4:17" ht="12.75">
      <c r="D16" s="13" t="s">
        <v>17</v>
      </c>
      <c r="E16" s="13"/>
      <c r="F16" s="14" t="s">
        <v>53</v>
      </c>
      <c r="G16" s="15"/>
      <c r="H16" s="77">
        <v>73.25</v>
      </c>
      <c r="I16" s="17">
        <v>1</v>
      </c>
      <c r="J16" s="78">
        <f t="shared" si="0"/>
        <v>73.25</v>
      </c>
      <c r="K16" s="13"/>
      <c r="L16" s="77">
        <v>73.25</v>
      </c>
      <c r="M16" s="19">
        <v>1</v>
      </c>
      <c r="N16" s="78">
        <f aca="true" t="shared" si="1" ref="N16:N28">M16*L16</f>
        <v>73.25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2.9014</v>
      </c>
      <c r="I18" s="17">
        <f>H9</f>
        <v>3500</v>
      </c>
      <c r="J18" s="78">
        <f t="shared" si="0"/>
        <v>10154.900000000001</v>
      </c>
      <c r="K18" s="13"/>
      <c r="L18" s="77">
        <v>3.3601</v>
      </c>
      <c r="M18" s="19">
        <f>H9</f>
        <v>3500</v>
      </c>
      <c r="N18" s="78">
        <f t="shared" si="1"/>
        <v>11760.35</v>
      </c>
      <c r="O18" s="13"/>
      <c r="P18" s="20">
        <f t="shared" si="2"/>
        <v>1605.449999999999</v>
      </c>
      <c r="Q18" s="79">
        <f t="shared" si="3"/>
        <v>0.15809609154201407</v>
      </c>
    </row>
    <row r="19" spans="4:17" ht="12.75">
      <c r="D19" s="13" t="s">
        <v>20</v>
      </c>
      <c r="E19" s="13"/>
      <c r="F19" s="14" t="s">
        <v>61</v>
      </c>
      <c r="G19" s="15"/>
      <c r="H19" s="77">
        <v>0.0808</v>
      </c>
      <c r="I19" s="17">
        <f>I18</f>
        <v>3500</v>
      </c>
      <c r="J19" s="78">
        <f t="shared" si="0"/>
        <v>282.8</v>
      </c>
      <c r="K19" s="13"/>
      <c r="L19" s="77">
        <v>0.02516</v>
      </c>
      <c r="M19" s="19">
        <f>M30</f>
        <v>3500</v>
      </c>
      <c r="N19" s="78">
        <f t="shared" si="1"/>
        <v>88.05999999999999</v>
      </c>
      <c r="O19" s="13"/>
      <c r="P19" s="20">
        <f t="shared" si="2"/>
        <v>-194.74</v>
      </c>
      <c r="Q19" s="79">
        <f t="shared" si="3"/>
        <v>-0.6886138613861387</v>
      </c>
    </row>
    <row r="20" spans="4:17" ht="12.75">
      <c r="D20" s="13" t="s">
        <v>21</v>
      </c>
      <c r="E20" s="13"/>
      <c r="F20" s="14" t="s">
        <v>61</v>
      </c>
      <c r="G20" s="15"/>
      <c r="H20" s="77">
        <v>-0.0624</v>
      </c>
      <c r="I20" s="17">
        <f>I18</f>
        <v>3500</v>
      </c>
      <c r="J20" s="78">
        <f t="shared" si="0"/>
        <v>-218.39999999999998</v>
      </c>
      <c r="K20" s="13"/>
      <c r="L20" s="77">
        <v>-0.0624</v>
      </c>
      <c r="M20" s="19">
        <f>M18</f>
        <v>3500</v>
      </c>
      <c r="N20" s="78">
        <f t="shared" si="1"/>
        <v>-218.39999999999998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3500</v>
      </c>
      <c r="J21" s="78">
        <f t="shared" si="0"/>
        <v>0</v>
      </c>
      <c r="K21" s="13"/>
      <c r="L21" s="77"/>
      <c r="M21" s="19">
        <f>M20</f>
        <v>3500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3500</v>
      </c>
      <c r="J22" s="78">
        <f t="shared" si="0"/>
        <v>0</v>
      </c>
      <c r="K22" s="13"/>
      <c r="L22" s="77"/>
      <c r="M22" s="19">
        <f>M21</f>
        <v>3500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3500</v>
      </c>
      <c r="J23" s="78">
        <f t="shared" si="0"/>
        <v>0</v>
      </c>
      <c r="K23" s="13"/>
      <c r="L23" s="77">
        <v>0.0213</v>
      </c>
      <c r="M23" s="19">
        <f>M22</f>
        <v>3500</v>
      </c>
      <c r="N23" s="78">
        <f t="shared" si="1"/>
        <v>74.55</v>
      </c>
      <c r="O23" s="13"/>
      <c r="P23" s="20">
        <f t="shared" si="2"/>
        <v>74.55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3500</v>
      </c>
      <c r="J24" s="78">
        <f t="shared" si="0"/>
        <v>0</v>
      </c>
      <c r="K24" s="13"/>
      <c r="L24" s="77">
        <v>-1.494</v>
      </c>
      <c r="M24" s="19">
        <f>M23</f>
        <v>3500</v>
      </c>
      <c r="N24" s="78">
        <f t="shared" si="1"/>
        <v>-5229</v>
      </c>
      <c r="O24" s="13"/>
      <c r="P24" s="20">
        <f t="shared" si="2"/>
        <v>-5229</v>
      </c>
      <c r="Q24" s="79">
        <f t="shared" si="3"/>
      </c>
    </row>
    <row r="25" spans="4:17" ht="12.75">
      <c r="D25" s="84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J9*(1+L47)</f>
        <v>1812650</v>
      </c>
      <c r="N25" s="78">
        <f t="shared" si="1"/>
        <v>4712.889999999999</v>
      </c>
      <c r="O25" s="13"/>
      <c r="P25" s="20">
        <f t="shared" si="2"/>
        <v>4712.889999999999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14333.300000000001</v>
      </c>
      <c r="L29" s="27"/>
      <c r="M29" s="30"/>
      <c r="N29" s="29">
        <f>SUM(N14:N28)</f>
        <v>15341.669999999998</v>
      </c>
      <c r="P29" s="31">
        <f t="shared" si="2"/>
        <v>1008.3699999999972</v>
      </c>
      <c r="Q29" s="32">
        <f t="shared" si="3"/>
        <v>0.07035155895711365</v>
      </c>
    </row>
    <row r="30" spans="4:17" ht="12.75">
      <c r="D30" s="33" t="s">
        <v>27</v>
      </c>
      <c r="E30" s="33"/>
      <c r="F30" s="34" t="s">
        <v>61</v>
      </c>
      <c r="G30" s="35"/>
      <c r="H30" s="80">
        <v>2.5718</v>
      </c>
      <c r="I30" s="36">
        <f>I24</f>
        <v>3500</v>
      </c>
      <c r="J30" s="81">
        <f>I30*H30</f>
        <v>9001.300000000001</v>
      </c>
      <c r="K30" s="33"/>
      <c r="L30" s="80">
        <v>2.892</v>
      </c>
      <c r="M30" s="37">
        <f>M23</f>
        <v>3500</v>
      </c>
      <c r="N30" s="81">
        <f>M30*L30</f>
        <v>10122</v>
      </c>
      <c r="O30" s="33"/>
      <c r="P30" s="38">
        <f t="shared" si="2"/>
        <v>1120.699999999999</v>
      </c>
      <c r="Q30" s="82">
        <f t="shared" si="3"/>
        <v>0.12450423827669323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1.6881</v>
      </c>
      <c r="I31" s="36">
        <f>I30</f>
        <v>3500</v>
      </c>
      <c r="J31" s="81">
        <f>I31*H31</f>
        <v>5908.349999999999</v>
      </c>
      <c r="K31" s="33"/>
      <c r="L31" s="80">
        <v>1.7671</v>
      </c>
      <c r="M31" s="37">
        <f>M23</f>
        <v>3500</v>
      </c>
      <c r="N31" s="81">
        <f>M31*L31</f>
        <v>6184.849999999999</v>
      </c>
      <c r="O31" s="33"/>
      <c r="P31" s="38">
        <f t="shared" si="2"/>
        <v>276.5</v>
      </c>
      <c r="Q31" s="82">
        <f t="shared" si="3"/>
        <v>0.04679817546353889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29242.95</v>
      </c>
      <c r="K32" s="44"/>
      <c r="L32" s="45"/>
      <c r="M32" s="46"/>
      <c r="N32" s="43">
        <f>SUM(N29:N31)</f>
        <v>31648.519999999997</v>
      </c>
      <c r="O32" s="44"/>
      <c r="P32" s="47">
        <f t="shared" si="2"/>
        <v>2405.569999999996</v>
      </c>
      <c r="Q32" s="48">
        <f t="shared" si="3"/>
        <v>0.08226153654128589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1810200</v>
      </c>
      <c r="J33" s="18">
        <f aca="true" t="shared" si="4" ref="J33:J40">I33*H33</f>
        <v>9413.039999999999</v>
      </c>
      <c r="K33" s="13"/>
      <c r="L33" s="16">
        <v>0.0052</v>
      </c>
      <c r="M33" s="19">
        <f>J9*(1+L47)</f>
        <v>1812650</v>
      </c>
      <c r="N33" s="18">
        <f aca="true" t="shared" si="5" ref="N33:N40">M33*L33</f>
        <v>9425.779999999999</v>
      </c>
      <c r="O33" s="13"/>
      <c r="P33" s="20">
        <f t="shared" si="2"/>
        <v>12.739999999999782</v>
      </c>
      <c r="Q33" s="21">
        <f t="shared" si="3"/>
        <v>0.0013534416086620033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1810200</v>
      </c>
      <c r="J34" s="18">
        <f t="shared" si="4"/>
        <v>2353.2599999999998</v>
      </c>
      <c r="K34" s="13"/>
      <c r="L34" s="16">
        <v>0.0013</v>
      </c>
      <c r="M34" s="19">
        <f>M33</f>
        <v>1812650</v>
      </c>
      <c r="N34" s="18">
        <f t="shared" si="5"/>
        <v>2356.4449999999997</v>
      </c>
      <c r="O34" s="13"/>
      <c r="P34" s="20">
        <f t="shared" si="2"/>
        <v>3.1849999999999454</v>
      </c>
      <c r="Q34" s="21">
        <f t="shared" si="3"/>
        <v>0.0013534416086620033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0</v>
      </c>
      <c r="J36" s="18">
        <f t="shared" si="4"/>
        <v>0</v>
      </c>
      <c r="K36" s="13"/>
      <c r="L36" s="16">
        <v>0.25</v>
      </c>
      <c r="M36" s="19">
        <v>0</v>
      </c>
      <c r="N36" s="18">
        <f t="shared" si="5"/>
        <v>0</v>
      </c>
      <c r="O36" s="13"/>
      <c r="P36" s="20">
        <f t="shared" si="2"/>
        <v>0</v>
      </c>
      <c r="Q36" s="21">
        <f t="shared" si="3"/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1750000</v>
      </c>
      <c r="J37" s="18">
        <f t="shared" si="4"/>
        <v>12145</v>
      </c>
      <c r="K37" s="13"/>
      <c r="L37" s="16">
        <v>0.00694</v>
      </c>
      <c r="M37" s="19">
        <f>J9</f>
        <v>1750000</v>
      </c>
      <c r="N37" s="18">
        <f t="shared" si="5"/>
        <v>12145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1810200</v>
      </c>
      <c r="J38" s="18">
        <f t="shared" si="4"/>
        <v>123093.6</v>
      </c>
      <c r="K38" s="13"/>
      <c r="L38" s="16">
        <v>0.068</v>
      </c>
      <c r="M38" s="19">
        <f>M34</f>
        <v>1812650</v>
      </c>
      <c r="N38" s="18">
        <f t="shared" si="5"/>
        <v>123260.20000000001</v>
      </c>
      <c r="O38" s="13"/>
      <c r="P38" s="20">
        <f t="shared" si="2"/>
        <v>166.60000000000582</v>
      </c>
      <c r="Q38" s="21">
        <f t="shared" si="3"/>
        <v>0.0013534416086620736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176247.85</v>
      </c>
      <c r="K41" s="44"/>
      <c r="L41" s="56"/>
      <c r="M41" s="57"/>
      <c r="N41" s="43">
        <f>SUM(N32:N40)</f>
        <v>178835.945</v>
      </c>
      <c r="O41" s="44"/>
      <c r="P41" s="47">
        <f t="shared" si="2"/>
        <v>2588.095000000001</v>
      </c>
      <c r="Q41" s="48">
        <f t="shared" si="3"/>
        <v>0.014684406079279838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22912.220500000003</v>
      </c>
      <c r="K42" s="13"/>
      <c r="L42" s="58">
        <v>0.13</v>
      </c>
      <c r="M42" s="61"/>
      <c r="N42" s="60">
        <f>N41*L42</f>
        <v>23248.672850000003</v>
      </c>
      <c r="O42" s="13"/>
      <c r="P42" s="20">
        <f t="shared" si="2"/>
        <v>336.45234999999957</v>
      </c>
      <c r="Q42" s="21">
        <f t="shared" si="3"/>
        <v>0.014684406079279812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199160.07</v>
      </c>
      <c r="K43" s="44"/>
      <c r="L43" s="45"/>
      <c r="M43" s="46"/>
      <c r="N43" s="43">
        <f>ROUND(SUM(N41:N42),2)</f>
        <v>202084.62</v>
      </c>
      <c r="O43" s="44"/>
      <c r="P43" s="47">
        <f t="shared" si="2"/>
        <v>2924.5499999999884</v>
      </c>
      <c r="Q43" s="48">
        <f t="shared" si="3"/>
        <v>0.014684419422025651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-19916.01</v>
      </c>
      <c r="K44" s="44"/>
      <c r="L44" s="45"/>
      <c r="M44" s="46"/>
      <c r="N44" s="43">
        <f>ROUND(-N43*10%,2)</f>
        <v>-20208.46</v>
      </c>
      <c r="O44" s="44"/>
      <c r="P44" s="47">
        <f t="shared" si="2"/>
        <v>-292.4500000000007</v>
      </c>
      <c r="Q44" s="48">
        <f t="shared" si="3"/>
        <v>0.014684166155771198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179244.06</v>
      </c>
      <c r="K45" s="44"/>
      <c r="L45" s="70"/>
      <c r="M45" s="69"/>
      <c r="N45" s="66">
        <f>N43+N44</f>
        <v>181876.16</v>
      </c>
      <c r="O45" s="44"/>
      <c r="P45" s="68">
        <f t="shared" si="2"/>
        <v>2632.100000000006</v>
      </c>
      <c r="Q45" s="67">
        <f t="shared" si="3"/>
        <v>0.014684447562725403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sqref="G14:G28 G33:G40 G30:G31">
      <formula1>$B$7:$B$12</formula1>
    </dataValidation>
    <dataValidation type="list" allowBlank="1" showInputMessage="1" showErrorMessage="1" prompt="Select Charge Unit - monthly, per kWh, per kW" sqref="F14:F28 F30:F31 F33:F40">
      <formula1>"Monthly, per kWh, per kW"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5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tabSelected="1" view="pageLayout" workbookViewId="0" topLeftCell="C20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4.00390625" style="1" customWidth="1"/>
    <col min="9" max="9" width="8.57421875" style="1" customWidth="1"/>
    <col min="10" max="10" width="13.57421875" style="1" customWidth="1"/>
    <col min="11" max="11" width="2.8515625" style="1" customWidth="1"/>
    <col min="12" max="12" width="14.57421875" style="1" customWidth="1"/>
    <col min="13" max="13" width="8.57421875" style="1" customWidth="1"/>
    <col min="14" max="14" width="12.57421875" style="1" customWidth="1"/>
    <col min="15" max="15" width="2.8515625" style="1" customWidth="1"/>
    <col min="16" max="16" width="11.28125" style="1" customWidth="1"/>
    <col min="17" max="17" width="10.14062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63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12" ht="12.75">
      <c r="B9" s="5"/>
      <c r="D9" s="76"/>
      <c r="F9" s="2" t="s">
        <v>4</v>
      </c>
      <c r="G9" s="2"/>
      <c r="H9" s="3">
        <v>8000</v>
      </c>
      <c r="I9" s="2" t="s">
        <v>59</v>
      </c>
      <c r="J9" s="3">
        <v>4000000</v>
      </c>
      <c r="L9" s="2" t="s">
        <v>60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14669.82</v>
      </c>
      <c r="I14" s="17">
        <v>1</v>
      </c>
      <c r="J14" s="78">
        <f>I14*H14</f>
        <v>14669.82</v>
      </c>
      <c r="K14" s="13"/>
      <c r="L14" s="77">
        <v>14669.82</v>
      </c>
      <c r="M14" s="19">
        <v>1</v>
      </c>
      <c r="N14" s="78">
        <f>M14*L14</f>
        <v>14669.82</v>
      </c>
      <c r="O14" s="13"/>
      <c r="P14" s="20">
        <f>N14-J14</f>
        <v>0</v>
      </c>
      <c r="Q14" s="79">
        <f>IF((J14)=0,"",(P14/J14))</f>
        <v>0</v>
      </c>
    </row>
    <row r="15" spans="4:17" ht="12.75">
      <c r="D15" s="13" t="s">
        <v>16</v>
      </c>
      <c r="E15" s="13"/>
      <c r="F15" s="14" t="s">
        <v>53</v>
      </c>
      <c r="G15" s="15"/>
      <c r="H15" s="77">
        <v>1.42</v>
      </c>
      <c r="I15" s="17">
        <v>1</v>
      </c>
      <c r="J15" s="78">
        <f aca="true" t="shared" si="0" ref="J15:J28">I15*H15</f>
        <v>1.42</v>
      </c>
      <c r="K15" s="13"/>
      <c r="L15" s="77">
        <v>50.8</v>
      </c>
      <c r="M15" s="19">
        <v>1</v>
      </c>
      <c r="N15" s="78">
        <f>M15*L15</f>
        <v>50.8</v>
      </c>
      <c r="O15" s="13"/>
      <c r="P15" s="20">
        <f>N15-J15</f>
        <v>49.379999999999995</v>
      </c>
      <c r="Q15" s="79">
        <f>IF((J15)=0,"",(P15/J15))</f>
        <v>34.774647887323944</v>
      </c>
    </row>
    <row r="16" spans="4:17" ht="12.75">
      <c r="D16" s="13" t="s">
        <v>17</v>
      </c>
      <c r="E16" s="13"/>
      <c r="F16" s="14" t="s">
        <v>53</v>
      </c>
      <c r="G16" s="15"/>
      <c r="H16" s="77">
        <v>212.88</v>
      </c>
      <c r="I16" s="17">
        <v>1</v>
      </c>
      <c r="J16" s="78">
        <f t="shared" si="0"/>
        <v>212.88</v>
      </c>
      <c r="K16" s="13"/>
      <c r="L16" s="77">
        <v>212.88</v>
      </c>
      <c r="M16" s="19">
        <v>1</v>
      </c>
      <c r="N16" s="78">
        <f aca="true" t="shared" si="1" ref="N16:N28">M16*L16</f>
        <v>212.88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61</v>
      </c>
      <c r="G18" s="15"/>
      <c r="H18" s="77">
        <v>2.7775</v>
      </c>
      <c r="I18" s="17">
        <f>H9</f>
        <v>8000</v>
      </c>
      <c r="J18" s="78">
        <f t="shared" si="0"/>
        <v>22220</v>
      </c>
      <c r="K18" s="13"/>
      <c r="L18" s="77">
        <v>3.1907</v>
      </c>
      <c r="M18" s="19">
        <f>H9</f>
        <v>8000</v>
      </c>
      <c r="N18" s="78">
        <f t="shared" si="1"/>
        <v>25525.600000000002</v>
      </c>
      <c r="O18" s="13"/>
      <c r="P18" s="20">
        <f t="shared" si="2"/>
        <v>3305.600000000002</v>
      </c>
      <c r="Q18" s="79">
        <f t="shared" si="3"/>
        <v>0.14876687668766886</v>
      </c>
    </row>
    <row r="19" spans="4:17" ht="12.75">
      <c r="D19" s="13" t="s">
        <v>20</v>
      </c>
      <c r="E19" s="13"/>
      <c r="F19" s="14" t="s">
        <v>61</v>
      </c>
      <c r="G19" s="15"/>
      <c r="H19" s="77">
        <v>0.091</v>
      </c>
      <c r="I19" s="17">
        <f>I18</f>
        <v>8000</v>
      </c>
      <c r="J19" s="78">
        <f t="shared" si="0"/>
        <v>728</v>
      </c>
      <c r="K19" s="13"/>
      <c r="L19" s="77">
        <v>0.02833</v>
      </c>
      <c r="M19" s="19">
        <f>M30</f>
        <v>8000</v>
      </c>
      <c r="N19" s="78">
        <f t="shared" si="1"/>
        <v>226.64000000000001</v>
      </c>
      <c r="O19" s="13"/>
      <c r="P19" s="20">
        <f t="shared" si="2"/>
        <v>-501.36</v>
      </c>
      <c r="Q19" s="79">
        <f t="shared" si="3"/>
        <v>-0.6886813186813187</v>
      </c>
    </row>
    <row r="20" spans="4:17" ht="12.75">
      <c r="D20" s="13" t="s">
        <v>21</v>
      </c>
      <c r="E20" s="13"/>
      <c r="F20" s="14" t="s">
        <v>61</v>
      </c>
      <c r="G20" s="15"/>
      <c r="H20" s="77">
        <v>-0.0539</v>
      </c>
      <c r="I20" s="17">
        <f>I18</f>
        <v>8000</v>
      </c>
      <c r="J20" s="78">
        <f t="shared" si="0"/>
        <v>-431.20000000000005</v>
      </c>
      <c r="K20" s="13"/>
      <c r="L20" s="77">
        <v>-0.0539</v>
      </c>
      <c r="M20" s="19">
        <f>M18</f>
        <v>8000</v>
      </c>
      <c r="N20" s="78">
        <f t="shared" si="1"/>
        <v>-431.20000000000005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8000</v>
      </c>
      <c r="J21" s="78">
        <f t="shared" si="0"/>
        <v>0</v>
      </c>
      <c r="K21" s="13"/>
      <c r="L21" s="77"/>
      <c r="M21" s="19">
        <f>M20</f>
        <v>8000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8000</v>
      </c>
      <c r="J22" s="78">
        <f t="shared" si="0"/>
        <v>0</v>
      </c>
      <c r="K22" s="13"/>
      <c r="L22" s="77"/>
      <c r="M22" s="19">
        <f>M21</f>
        <v>8000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61</v>
      </c>
      <c r="G23" s="15"/>
      <c r="H23" s="77"/>
      <c r="I23" s="17">
        <f>I22</f>
        <v>8000</v>
      </c>
      <c r="J23" s="78">
        <f t="shared" si="0"/>
        <v>0</v>
      </c>
      <c r="K23" s="13"/>
      <c r="L23" s="77">
        <v>0.0213</v>
      </c>
      <c r="M23" s="19">
        <f>M22</f>
        <v>8000</v>
      </c>
      <c r="N23" s="78">
        <f t="shared" si="1"/>
        <v>170.4</v>
      </c>
      <c r="O23" s="13"/>
      <c r="P23" s="20">
        <f t="shared" si="2"/>
        <v>170.4</v>
      </c>
      <c r="Q23" s="79">
        <f t="shared" si="3"/>
      </c>
    </row>
    <row r="24" spans="4:17" ht="25.5">
      <c r="D24" s="22" t="s">
        <v>25</v>
      </c>
      <c r="E24" s="13"/>
      <c r="F24" s="14" t="s">
        <v>61</v>
      </c>
      <c r="G24" s="15"/>
      <c r="H24" s="77"/>
      <c r="I24" s="17">
        <f>I23</f>
        <v>8000</v>
      </c>
      <c r="J24" s="78">
        <f t="shared" si="0"/>
        <v>0</v>
      </c>
      <c r="K24" s="13"/>
      <c r="L24" s="77">
        <v>-1.7416</v>
      </c>
      <c r="M24" s="19">
        <f>M23</f>
        <v>8000</v>
      </c>
      <c r="N24" s="78">
        <f t="shared" si="1"/>
        <v>-13932.800000000001</v>
      </c>
      <c r="O24" s="13"/>
      <c r="P24" s="20">
        <f t="shared" si="2"/>
        <v>-13932.800000000001</v>
      </c>
      <c r="Q24" s="79">
        <f t="shared" si="3"/>
      </c>
    </row>
    <row r="25" spans="4:17" ht="12.75">
      <c r="D25" s="84" t="s">
        <v>56</v>
      </c>
      <c r="E25" s="13"/>
      <c r="F25" s="14" t="s">
        <v>54</v>
      </c>
      <c r="G25" s="15"/>
      <c r="H25" s="77"/>
      <c r="I25" s="24"/>
      <c r="J25" s="78">
        <f t="shared" si="0"/>
        <v>0</v>
      </c>
      <c r="K25" s="13"/>
      <c r="L25" s="77">
        <v>0.0026</v>
      </c>
      <c r="M25" s="25">
        <f>J9*(1+L47)</f>
        <v>4027599.9999999995</v>
      </c>
      <c r="N25" s="78">
        <f t="shared" si="1"/>
        <v>10471.759999999998</v>
      </c>
      <c r="O25" s="13"/>
      <c r="P25" s="20">
        <f t="shared" si="2"/>
        <v>10471.759999999998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37400.92</v>
      </c>
      <c r="L29" s="27"/>
      <c r="M29" s="30"/>
      <c r="N29" s="29">
        <f>SUM(N14:N28)</f>
        <v>36963.899999999994</v>
      </c>
      <c r="P29" s="31">
        <f t="shared" si="2"/>
        <v>-437.0200000000041</v>
      </c>
      <c r="Q29" s="32">
        <f t="shared" si="3"/>
        <v>-0.011684739305878147</v>
      </c>
    </row>
    <row r="30" spans="4:17" ht="12.75">
      <c r="D30" s="33" t="s">
        <v>27</v>
      </c>
      <c r="E30" s="33"/>
      <c r="F30" s="34" t="s">
        <v>61</v>
      </c>
      <c r="G30" s="35"/>
      <c r="H30" s="80">
        <v>2.8509</v>
      </c>
      <c r="I30" s="36">
        <f>I24</f>
        <v>8000</v>
      </c>
      <c r="J30" s="81">
        <f>I30*H30</f>
        <v>22807.2</v>
      </c>
      <c r="K30" s="33"/>
      <c r="L30" s="80">
        <v>3.2058</v>
      </c>
      <c r="M30" s="37">
        <f>M23</f>
        <v>8000</v>
      </c>
      <c r="N30" s="81">
        <f>M30*L30</f>
        <v>25646.4</v>
      </c>
      <c r="O30" s="33"/>
      <c r="P30" s="38">
        <f t="shared" si="2"/>
        <v>2839.2000000000007</v>
      </c>
      <c r="Q30" s="82">
        <f t="shared" si="3"/>
        <v>0.1244870041039672</v>
      </c>
    </row>
    <row r="31" spans="4:17" ht="26.25" thickBot="1">
      <c r="D31" s="39" t="s">
        <v>28</v>
      </c>
      <c r="E31" s="33"/>
      <c r="F31" s="34" t="s">
        <v>61</v>
      </c>
      <c r="G31" s="35"/>
      <c r="H31" s="80">
        <v>1.9011</v>
      </c>
      <c r="I31" s="36">
        <f>I30</f>
        <v>8000</v>
      </c>
      <c r="J31" s="81">
        <f>I31*H31</f>
        <v>15208.8</v>
      </c>
      <c r="K31" s="33"/>
      <c r="L31" s="80">
        <v>1.99</v>
      </c>
      <c r="M31" s="37">
        <f>M23</f>
        <v>8000</v>
      </c>
      <c r="N31" s="81">
        <f>M31*L31</f>
        <v>15920</v>
      </c>
      <c r="O31" s="33"/>
      <c r="P31" s="38">
        <f t="shared" si="2"/>
        <v>711.2000000000007</v>
      </c>
      <c r="Q31" s="82">
        <f t="shared" si="3"/>
        <v>0.04676240071537536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75416.92</v>
      </c>
      <c r="K32" s="44"/>
      <c r="L32" s="45"/>
      <c r="M32" s="46"/>
      <c r="N32" s="43">
        <f>SUM(N29:N31)</f>
        <v>78530.29999999999</v>
      </c>
      <c r="O32" s="44"/>
      <c r="P32" s="47">
        <f t="shared" si="2"/>
        <v>3113.37999999999</v>
      </c>
      <c r="Q32" s="48">
        <f t="shared" si="3"/>
        <v>0.041282248068470445</v>
      </c>
    </row>
    <row r="33" spans="4:17" ht="25.5">
      <c r="D33" s="22" t="s">
        <v>30</v>
      </c>
      <c r="E33" s="13"/>
      <c r="F33" s="14" t="s">
        <v>54</v>
      </c>
      <c r="G33" s="15"/>
      <c r="H33" s="16">
        <v>0.0052</v>
      </c>
      <c r="I33" s="17">
        <f>J9*(1+H47)</f>
        <v>4027599.9999999995</v>
      </c>
      <c r="J33" s="18">
        <f aca="true" t="shared" si="4" ref="J33:J40">I33*H33</f>
        <v>20943.519999999997</v>
      </c>
      <c r="K33" s="13"/>
      <c r="L33" s="16">
        <v>0.0052</v>
      </c>
      <c r="M33" s="19">
        <f>J9*(1+L47)</f>
        <v>4027599.9999999995</v>
      </c>
      <c r="N33" s="18">
        <f aca="true" t="shared" si="5" ref="N33:N40">M33*L33</f>
        <v>20943.519999999997</v>
      </c>
      <c r="O33" s="13"/>
      <c r="P33" s="20">
        <f t="shared" si="2"/>
        <v>0</v>
      </c>
      <c r="Q33" s="21">
        <f t="shared" si="3"/>
        <v>0</v>
      </c>
    </row>
    <row r="34" spans="4:17" ht="25.5">
      <c r="D34" s="22" t="s">
        <v>31</v>
      </c>
      <c r="E34" s="13"/>
      <c r="F34" s="14" t="s">
        <v>54</v>
      </c>
      <c r="G34" s="15"/>
      <c r="H34" s="16">
        <v>0.0013</v>
      </c>
      <c r="I34" s="17">
        <f>I33</f>
        <v>4027599.9999999995</v>
      </c>
      <c r="J34" s="18">
        <f t="shared" si="4"/>
        <v>5235.879999999999</v>
      </c>
      <c r="K34" s="13"/>
      <c r="L34" s="16">
        <v>0.0013</v>
      </c>
      <c r="M34" s="19">
        <f>M33</f>
        <v>4027599.9999999995</v>
      </c>
      <c r="N34" s="18">
        <f t="shared" si="5"/>
        <v>5235.879999999999</v>
      </c>
      <c r="O34" s="13"/>
      <c r="P34" s="20">
        <f t="shared" si="2"/>
        <v>0</v>
      </c>
      <c r="Q34" s="21">
        <f t="shared" si="3"/>
        <v>0</v>
      </c>
    </row>
    <row r="35" spans="4:17" ht="12.75">
      <c r="D35" s="22" t="s">
        <v>32</v>
      </c>
      <c r="E35" s="13"/>
      <c r="F35" s="14"/>
      <c r="G35" s="15"/>
      <c r="H35" s="49"/>
      <c r="I35" s="17"/>
      <c r="J35" s="18">
        <f t="shared" si="4"/>
        <v>0</v>
      </c>
      <c r="K35" s="13"/>
      <c r="L35" s="49"/>
      <c r="M35" s="19"/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 t="s">
        <v>53</v>
      </c>
      <c r="G36" s="15"/>
      <c r="H36" s="16">
        <v>0.25</v>
      </c>
      <c r="I36" s="17">
        <v>0</v>
      </c>
      <c r="J36" s="18">
        <f t="shared" si="4"/>
        <v>0</v>
      </c>
      <c r="K36" s="13"/>
      <c r="L36" s="16">
        <v>0.25</v>
      </c>
      <c r="M36" s="19">
        <v>0</v>
      </c>
      <c r="N36" s="18">
        <f t="shared" si="5"/>
        <v>0</v>
      </c>
      <c r="O36" s="13"/>
      <c r="P36" s="20">
        <f t="shared" si="2"/>
        <v>0</v>
      </c>
      <c r="Q36" s="21">
        <f t="shared" si="3"/>
      </c>
    </row>
    <row r="37" spans="4:17" ht="12.75">
      <c r="D37" s="13" t="s">
        <v>34</v>
      </c>
      <c r="E37" s="13"/>
      <c r="F37" s="14" t="s">
        <v>54</v>
      </c>
      <c r="G37" s="15"/>
      <c r="H37" s="16">
        <v>0.00694</v>
      </c>
      <c r="I37" s="17">
        <f>J9</f>
        <v>4000000</v>
      </c>
      <c r="J37" s="18">
        <f t="shared" si="4"/>
        <v>27760</v>
      </c>
      <c r="K37" s="13"/>
      <c r="L37" s="16">
        <v>0.00694</v>
      </c>
      <c r="M37" s="19">
        <f>J9</f>
        <v>4000000</v>
      </c>
      <c r="N37" s="18">
        <f t="shared" si="5"/>
        <v>27760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 t="s">
        <v>54</v>
      </c>
      <c r="G38" s="15"/>
      <c r="H38" s="16">
        <v>0.068</v>
      </c>
      <c r="I38" s="17">
        <f>I34</f>
        <v>4027599.9999999995</v>
      </c>
      <c r="J38" s="18">
        <f t="shared" si="4"/>
        <v>273876.8</v>
      </c>
      <c r="K38" s="13"/>
      <c r="L38" s="16">
        <v>0.068</v>
      </c>
      <c r="M38" s="19">
        <f>M34</f>
        <v>4027599.9999999995</v>
      </c>
      <c r="N38" s="18">
        <f t="shared" si="5"/>
        <v>273876.8</v>
      </c>
      <c r="O38" s="13"/>
      <c r="P38" s="20">
        <f t="shared" si="2"/>
        <v>0</v>
      </c>
      <c r="Q38" s="21">
        <f t="shared" si="3"/>
        <v>0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403233.12</v>
      </c>
      <c r="K41" s="44"/>
      <c r="L41" s="56"/>
      <c r="M41" s="57"/>
      <c r="N41" s="43">
        <f>SUM(N32:N40)</f>
        <v>406346.5</v>
      </c>
      <c r="O41" s="44"/>
      <c r="P41" s="47">
        <f t="shared" si="2"/>
        <v>3113.3800000000047</v>
      </c>
      <c r="Q41" s="48">
        <f t="shared" si="3"/>
        <v>0.007721042358822124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52420.3056</v>
      </c>
      <c r="K42" s="13"/>
      <c r="L42" s="58">
        <v>0.13</v>
      </c>
      <c r="M42" s="61"/>
      <c r="N42" s="60">
        <f>N41*L42</f>
        <v>52825.045</v>
      </c>
      <c r="O42" s="13"/>
      <c r="P42" s="20">
        <f t="shared" si="2"/>
        <v>404.73939999999857</v>
      </c>
      <c r="Q42" s="21">
        <f t="shared" si="3"/>
        <v>0.007721042358822086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455653.43</v>
      </c>
      <c r="K43" s="44"/>
      <c r="L43" s="45"/>
      <c r="M43" s="46"/>
      <c r="N43" s="43">
        <f>ROUND(SUM(N41:N42),2)</f>
        <v>459171.55</v>
      </c>
      <c r="O43" s="44"/>
      <c r="P43" s="47">
        <f t="shared" si="2"/>
        <v>3518.1199999999953</v>
      </c>
      <c r="Q43" s="48">
        <f t="shared" si="3"/>
        <v>0.007721043601054414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-45565.34</v>
      </c>
      <c r="K44" s="44"/>
      <c r="L44" s="45"/>
      <c r="M44" s="46"/>
      <c r="N44" s="43">
        <f>ROUND(-N43*10%,2)</f>
        <v>-45917.16</v>
      </c>
      <c r="O44" s="44"/>
      <c r="P44" s="47">
        <f t="shared" si="2"/>
        <v>-351.820000000007</v>
      </c>
      <c r="Q44" s="48">
        <f t="shared" si="3"/>
        <v>0.007721219681451011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410088.08999999997</v>
      </c>
      <c r="K45" s="44"/>
      <c r="L45" s="70"/>
      <c r="M45" s="69"/>
      <c r="N45" s="66">
        <f>N43+N44</f>
        <v>413254.39</v>
      </c>
      <c r="O45" s="44"/>
      <c r="P45" s="68">
        <f t="shared" si="2"/>
        <v>3166.3000000000466</v>
      </c>
      <c r="Q45" s="67">
        <f t="shared" si="3"/>
        <v>0.007721024036567477</v>
      </c>
    </row>
    <row r="46" ht="10.5" customHeight="1"/>
    <row r="47" spans="4:12" ht="12.75">
      <c r="D47" s="2" t="s">
        <v>39</v>
      </c>
      <c r="H47" s="62">
        <v>0.0069</v>
      </c>
      <c r="L47" s="62">
        <v>0.0069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scale="63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1"/>
  <sheetViews>
    <sheetView showGridLines="0" view="pageLayout" workbookViewId="0" topLeftCell="A21">
      <selection activeCell="D3" sqref="D3:Q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="63" customFormat="1" ht="15" customHeight="1">
      <c r="R1"/>
    </row>
    <row r="2" spans="14:18" ht="7.5" customHeight="1">
      <c r="N2"/>
      <c r="O2"/>
      <c r="P2"/>
      <c r="Q2"/>
      <c r="R2"/>
    </row>
    <row r="3" spans="4:18" ht="18.75" customHeight="1"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/>
    </row>
    <row r="4" spans="4:18" ht="18.75" customHeight="1">
      <c r="D4" s="86" t="s">
        <v>42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/>
    </row>
    <row r="5" spans="14:18" ht="7.5" customHeight="1">
      <c r="N5"/>
      <c r="O5"/>
      <c r="P5"/>
      <c r="Q5"/>
      <c r="R5"/>
    </row>
    <row r="6" spans="14:18" ht="7.5" customHeight="1">
      <c r="N6"/>
      <c r="O6"/>
      <c r="P6"/>
      <c r="Q6"/>
      <c r="R6"/>
    </row>
    <row r="7" spans="2:17" ht="15.75">
      <c r="B7" s="5"/>
      <c r="D7" s="65" t="s">
        <v>40</v>
      </c>
      <c r="F7" s="85" t="s">
        <v>64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7.5" customHeight="1">
      <c r="B8" s="5"/>
      <c r="D8" s="7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2:9" ht="12.75">
      <c r="B9" s="5"/>
      <c r="D9" s="76"/>
      <c r="F9" s="2" t="s">
        <v>4</v>
      </c>
      <c r="G9" s="2"/>
      <c r="H9" s="3">
        <v>150</v>
      </c>
      <c r="I9" s="2" t="s">
        <v>5</v>
      </c>
    </row>
    <row r="10" spans="2:4" ht="10.5" customHeight="1">
      <c r="B10" s="5"/>
      <c r="D10" s="76"/>
    </row>
    <row r="11" spans="2:17" ht="12.75">
      <c r="B11" s="4"/>
      <c r="D11" s="76"/>
      <c r="F11" s="6"/>
      <c r="G11" s="6"/>
      <c r="H11" s="93" t="s">
        <v>6</v>
      </c>
      <c r="I11" s="94"/>
      <c r="J11" s="95"/>
      <c r="L11" s="93" t="s">
        <v>7</v>
      </c>
      <c r="M11" s="94"/>
      <c r="N11" s="95"/>
      <c r="P11" s="93" t="s">
        <v>8</v>
      </c>
      <c r="Q11" s="95"/>
    </row>
    <row r="12" spans="2:17" ht="12.75">
      <c r="B12" s="4"/>
      <c r="D12" s="76"/>
      <c r="F12" s="87" t="s">
        <v>9</v>
      </c>
      <c r="G12" s="7"/>
      <c r="H12" s="8" t="s">
        <v>10</v>
      </c>
      <c r="I12" s="8" t="s">
        <v>11</v>
      </c>
      <c r="J12" s="9" t="s">
        <v>12</v>
      </c>
      <c r="L12" s="8" t="s">
        <v>10</v>
      </c>
      <c r="M12" s="10" t="s">
        <v>11</v>
      </c>
      <c r="N12" s="9" t="s">
        <v>12</v>
      </c>
      <c r="P12" s="89" t="s">
        <v>13</v>
      </c>
      <c r="Q12" s="91" t="s">
        <v>14</v>
      </c>
    </row>
    <row r="13" spans="2:17" ht="12.75">
      <c r="B13" s="4"/>
      <c r="D13" s="76"/>
      <c r="F13" s="88"/>
      <c r="G13" s="7"/>
      <c r="H13" s="11" t="s">
        <v>3</v>
      </c>
      <c r="I13" s="11"/>
      <c r="J13" s="12" t="s">
        <v>3</v>
      </c>
      <c r="L13" s="11" t="s">
        <v>3</v>
      </c>
      <c r="M13" s="12"/>
      <c r="N13" s="12" t="s">
        <v>3</v>
      </c>
      <c r="P13" s="90"/>
      <c r="Q13" s="92"/>
    </row>
    <row r="14" spans="4:17" ht="12.75">
      <c r="D14" s="13" t="s">
        <v>15</v>
      </c>
      <c r="E14" s="13"/>
      <c r="F14" s="14" t="s">
        <v>53</v>
      </c>
      <c r="G14" s="15"/>
      <c r="H14" s="77">
        <v>4.04</v>
      </c>
      <c r="I14" s="17">
        <v>1</v>
      </c>
      <c r="J14" s="78">
        <f>I14*H14</f>
        <v>4.04</v>
      </c>
      <c r="K14" s="13"/>
      <c r="L14" s="77">
        <v>4.26</v>
      </c>
      <c r="M14" s="19">
        <v>1</v>
      </c>
      <c r="N14" s="78">
        <f>M14*L14</f>
        <v>4.26</v>
      </c>
      <c r="O14" s="13"/>
      <c r="P14" s="20">
        <f>N14-J14</f>
        <v>0.21999999999999975</v>
      </c>
      <c r="Q14" s="79">
        <f>IF((J14)=0,"",(P14/J14))</f>
        <v>0.05445544554455439</v>
      </c>
    </row>
    <row r="15" spans="4:17" ht="12.75">
      <c r="D15" s="13" t="s">
        <v>16</v>
      </c>
      <c r="E15" s="13"/>
      <c r="F15" s="14" t="s">
        <v>53</v>
      </c>
      <c r="G15" s="15"/>
      <c r="H15" s="77">
        <v>0</v>
      </c>
      <c r="I15" s="17">
        <v>1</v>
      </c>
      <c r="J15" s="78">
        <f aca="true" t="shared" si="0" ref="J15:J28">I15*H15</f>
        <v>0</v>
      </c>
      <c r="K15" s="13"/>
      <c r="L15" s="77">
        <v>0</v>
      </c>
      <c r="M15" s="19">
        <v>1</v>
      </c>
      <c r="N15" s="78">
        <f>M15*L15</f>
        <v>0</v>
      </c>
      <c r="O15" s="13"/>
      <c r="P15" s="20">
        <f>N15-J15</f>
        <v>0</v>
      </c>
      <c r="Q15" s="79">
        <f>IF((J15)=0,"",(P15/J15))</f>
      </c>
    </row>
    <row r="16" spans="4:17" ht="12.75">
      <c r="D16" s="13" t="s">
        <v>17</v>
      </c>
      <c r="E16" s="13"/>
      <c r="F16" s="14" t="s">
        <v>53</v>
      </c>
      <c r="G16" s="15"/>
      <c r="H16" s="77">
        <v>0.11</v>
      </c>
      <c r="I16" s="17">
        <v>1</v>
      </c>
      <c r="J16" s="78">
        <f t="shared" si="0"/>
        <v>0.11</v>
      </c>
      <c r="K16" s="13"/>
      <c r="L16" s="77">
        <v>0.11</v>
      </c>
      <c r="M16" s="19">
        <v>1</v>
      </c>
      <c r="N16" s="78">
        <f aca="true" t="shared" si="1" ref="N16:N28">M16*L16</f>
        <v>0.11</v>
      </c>
      <c r="O16" s="13"/>
      <c r="P16" s="20">
        <f aca="true" t="shared" si="2" ref="P16:P45">N16-J16</f>
        <v>0</v>
      </c>
      <c r="Q16" s="79">
        <f aca="true" t="shared" si="3" ref="Q16:Q45">IF((J16)=0,"",(P16/J16))</f>
        <v>0</v>
      </c>
    </row>
    <row r="17" spans="4:17" ht="12.75">
      <c r="D17" s="13" t="s">
        <v>18</v>
      </c>
      <c r="E17" s="13"/>
      <c r="F17" s="14"/>
      <c r="G17" s="15"/>
      <c r="H17" s="77"/>
      <c r="I17" s="17">
        <v>1</v>
      </c>
      <c r="J17" s="78">
        <f t="shared" si="0"/>
        <v>0</v>
      </c>
      <c r="K17" s="13"/>
      <c r="L17" s="77"/>
      <c r="M17" s="19">
        <v>1</v>
      </c>
      <c r="N17" s="78">
        <f t="shared" si="1"/>
        <v>0</v>
      </c>
      <c r="O17" s="13"/>
      <c r="P17" s="20">
        <f t="shared" si="2"/>
        <v>0</v>
      </c>
      <c r="Q17" s="79">
        <f t="shared" si="3"/>
      </c>
    </row>
    <row r="18" spans="4:17" ht="12.75">
      <c r="D18" s="13" t="s">
        <v>19</v>
      </c>
      <c r="E18" s="13"/>
      <c r="F18" s="14" t="s">
        <v>54</v>
      </c>
      <c r="G18" s="15"/>
      <c r="H18" s="77">
        <v>0.02</v>
      </c>
      <c r="I18" s="17">
        <f>H9</f>
        <v>150</v>
      </c>
      <c r="J18" s="78">
        <f t="shared" si="0"/>
        <v>3</v>
      </c>
      <c r="K18" s="13"/>
      <c r="L18" s="77">
        <v>0.0211</v>
      </c>
      <c r="M18" s="19">
        <f>H9</f>
        <v>150</v>
      </c>
      <c r="N18" s="78">
        <f t="shared" si="1"/>
        <v>3.165</v>
      </c>
      <c r="O18" s="13"/>
      <c r="P18" s="20">
        <f t="shared" si="2"/>
        <v>0.16500000000000004</v>
      </c>
      <c r="Q18" s="79">
        <f t="shared" si="3"/>
        <v>0.055000000000000014</v>
      </c>
    </row>
    <row r="19" spans="4:17" ht="12.75">
      <c r="D19" s="13" t="s">
        <v>20</v>
      </c>
      <c r="E19" s="13"/>
      <c r="F19" s="14" t="s">
        <v>54</v>
      </c>
      <c r="G19" s="15"/>
      <c r="H19" s="77">
        <v>0.0002</v>
      </c>
      <c r="I19" s="17">
        <f>I30</f>
        <v>155.16</v>
      </c>
      <c r="J19" s="78">
        <f t="shared" si="0"/>
        <v>0.031032</v>
      </c>
      <c r="K19" s="13"/>
      <c r="L19" s="77">
        <v>6E-05</v>
      </c>
      <c r="M19" s="19">
        <f>M30</f>
        <v>155.37</v>
      </c>
      <c r="N19" s="78">
        <f t="shared" si="1"/>
        <v>0.009322200000000001</v>
      </c>
      <c r="O19" s="13"/>
      <c r="P19" s="20">
        <f t="shared" si="2"/>
        <v>-0.0217098</v>
      </c>
      <c r="Q19" s="79">
        <f t="shared" si="3"/>
        <v>-0.6995939675174014</v>
      </c>
    </row>
    <row r="20" spans="4:17" ht="12.75">
      <c r="D20" s="13" t="s">
        <v>21</v>
      </c>
      <c r="E20" s="13"/>
      <c r="F20" s="14" t="s">
        <v>54</v>
      </c>
      <c r="G20" s="15"/>
      <c r="H20" s="77">
        <v>-0.0003</v>
      </c>
      <c r="I20" s="17">
        <f>I18</f>
        <v>150</v>
      </c>
      <c r="J20" s="78">
        <f t="shared" si="0"/>
        <v>-0.045</v>
      </c>
      <c r="K20" s="13"/>
      <c r="L20" s="77">
        <v>-0.0003</v>
      </c>
      <c r="M20" s="19">
        <f>M18</f>
        <v>150</v>
      </c>
      <c r="N20" s="78">
        <f t="shared" si="1"/>
        <v>-0.045</v>
      </c>
      <c r="O20" s="13"/>
      <c r="P20" s="20">
        <f t="shared" si="2"/>
        <v>0</v>
      </c>
      <c r="Q20" s="79">
        <f t="shared" si="3"/>
        <v>0</v>
      </c>
    </row>
    <row r="21" spans="4:17" ht="12.75">
      <c r="D21" s="13" t="s">
        <v>22</v>
      </c>
      <c r="E21" s="13"/>
      <c r="F21" s="14"/>
      <c r="G21" s="15"/>
      <c r="H21" s="77"/>
      <c r="I21" s="17">
        <f>I20</f>
        <v>150</v>
      </c>
      <c r="J21" s="78">
        <f t="shared" si="0"/>
        <v>0</v>
      </c>
      <c r="K21" s="13"/>
      <c r="L21" s="77"/>
      <c r="M21" s="19">
        <f>M20</f>
        <v>150</v>
      </c>
      <c r="N21" s="78">
        <f t="shared" si="1"/>
        <v>0</v>
      </c>
      <c r="O21" s="13"/>
      <c r="P21" s="20">
        <f t="shared" si="2"/>
        <v>0</v>
      </c>
      <c r="Q21" s="79">
        <f t="shared" si="3"/>
      </c>
    </row>
    <row r="22" spans="4:17" ht="12.75">
      <c r="D22" s="13" t="s">
        <v>23</v>
      </c>
      <c r="E22" s="13"/>
      <c r="F22" s="14"/>
      <c r="G22" s="15"/>
      <c r="H22" s="77"/>
      <c r="I22" s="17">
        <f>I21</f>
        <v>150</v>
      </c>
      <c r="J22" s="78">
        <f t="shared" si="0"/>
        <v>0</v>
      </c>
      <c r="K22" s="13"/>
      <c r="L22" s="77"/>
      <c r="M22" s="19">
        <f>M21</f>
        <v>150</v>
      </c>
      <c r="N22" s="78">
        <f t="shared" si="1"/>
        <v>0</v>
      </c>
      <c r="O22" s="13"/>
      <c r="P22" s="20">
        <f t="shared" si="2"/>
        <v>0</v>
      </c>
      <c r="Q22" s="79">
        <f t="shared" si="3"/>
      </c>
    </row>
    <row r="23" spans="4:17" ht="12.75">
      <c r="D23" s="13" t="s">
        <v>24</v>
      </c>
      <c r="E23" s="13"/>
      <c r="F23" s="14" t="s">
        <v>54</v>
      </c>
      <c r="G23" s="15"/>
      <c r="H23" s="77"/>
      <c r="I23" s="17">
        <f>I22</f>
        <v>150</v>
      </c>
      <c r="J23" s="78">
        <f t="shared" si="0"/>
        <v>0</v>
      </c>
      <c r="K23" s="13"/>
      <c r="L23" s="77">
        <v>0</v>
      </c>
      <c r="M23" s="19">
        <f>M22</f>
        <v>150</v>
      </c>
      <c r="N23" s="78">
        <f t="shared" si="1"/>
        <v>0</v>
      </c>
      <c r="O23" s="13"/>
      <c r="P23" s="20">
        <f t="shared" si="2"/>
        <v>0</v>
      </c>
      <c r="Q23" s="79">
        <f t="shared" si="3"/>
      </c>
    </row>
    <row r="24" spans="4:17" ht="25.5">
      <c r="D24" s="22" t="s">
        <v>25</v>
      </c>
      <c r="E24" s="13"/>
      <c r="F24" s="14" t="s">
        <v>54</v>
      </c>
      <c r="G24" s="15"/>
      <c r="H24" s="77"/>
      <c r="I24" s="17">
        <f>I23</f>
        <v>150</v>
      </c>
      <c r="J24" s="78">
        <f t="shared" si="0"/>
        <v>0</v>
      </c>
      <c r="K24" s="13"/>
      <c r="L24" s="77">
        <v>-0.003</v>
      </c>
      <c r="M24" s="19">
        <f>M23</f>
        <v>150</v>
      </c>
      <c r="N24" s="78">
        <f t="shared" si="1"/>
        <v>-0.45</v>
      </c>
      <c r="O24" s="13"/>
      <c r="P24" s="20">
        <f t="shared" si="2"/>
        <v>-0.45</v>
      </c>
      <c r="Q24" s="79">
        <f t="shared" si="3"/>
      </c>
    </row>
    <row r="25" spans="4:17" ht="12.75">
      <c r="D25" s="23"/>
      <c r="E25" s="13"/>
      <c r="F25" s="14"/>
      <c r="G25" s="15"/>
      <c r="H25" s="77"/>
      <c r="I25" s="24"/>
      <c r="J25" s="78">
        <f t="shared" si="0"/>
        <v>0</v>
      </c>
      <c r="K25" s="13"/>
      <c r="L25" s="77"/>
      <c r="M25" s="25">
        <f>M19</f>
        <v>155.37</v>
      </c>
      <c r="N25" s="78">
        <f t="shared" si="1"/>
        <v>0</v>
      </c>
      <c r="O25" s="13"/>
      <c r="P25" s="20">
        <f t="shared" si="2"/>
        <v>0</v>
      </c>
      <c r="Q25" s="79">
        <f t="shared" si="3"/>
      </c>
    </row>
    <row r="26" spans="4:17" ht="12.75">
      <c r="D26" s="23"/>
      <c r="E26" s="13"/>
      <c r="F26" s="14"/>
      <c r="G26" s="15"/>
      <c r="H26" s="77"/>
      <c r="I26" s="24"/>
      <c r="J26" s="78">
        <f t="shared" si="0"/>
        <v>0</v>
      </c>
      <c r="K26" s="13"/>
      <c r="L26" s="77"/>
      <c r="M26" s="25"/>
      <c r="N26" s="78">
        <f t="shared" si="1"/>
        <v>0</v>
      </c>
      <c r="O26" s="13"/>
      <c r="P26" s="20">
        <f t="shared" si="2"/>
        <v>0</v>
      </c>
      <c r="Q26" s="79">
        <f t="shared" si="3"/>
      </c>
    </row>
    <row r="27" spans="4:17" ht="12.75">
      <c r="D27" s="23"/>
      <c r="E27" s="13"/>
      <c r="F27" s="14"/>
      <c r="G27" s="15"/>
      <c r="H27" s="77"/>
      <c r="I27" s="24"/>
      <c r="J27" s="78">
        <f t="shared" si="0"/>
        <v>0</v>
      </c>
      <c r="K27" s="13"/>
      <c r="L27" s="77"/>
      <c r="M27" s="25"/>
      <c r="N27" s="78">
        <f t="shared" si="1"/>
        <v>0</v>
      </c>
      <c r="O27" s="13"/>
      <c r="P27" s="20">
        <f t="shared" si="2"/>
        <v>0</v>
      </c>
      <c r="Q27" s="79">
        <f t="shared" si="3"/>
      </c>
    </row>
    <row r="28" spans="4:17" ht="13.5" thickBot="1">
      <c r="D28" s="23"/>
      <c r="E28" s="13"/>
      <c r="F28" s="14"/>
      <c r="G28" s="15"/>
      <c r="H28" s="77"/>
      <c r="I28" s="24"/>
      <c r="J28" s="78">
        <f t="shared" si="0"/>
        <v>0</v>
      </c>
      <c r="K28" s="13"/>
      <c r="L28" s="77"/>
      <c r="M28" s="25"/>
      <c r="N28" s="78">
        <f t="shared" si="1"/>
        <v>0</v>
      </c>
      <c r="O28" s="13"/>
      <c r="P28" s="20">
        <f t="shared" si="2"/>
        <v>0</v>
      </c>
      <c r="Q28" s="79">
        <f t="shared" si="3"/>
      </c>
    </row>
    <row r="29" spans="4:17" ht="13.5" thickBot="1">
      <c r="D29" s="2" t="s">
        <v>26</v>
      </c>
      <c r="G29" s="26"/>
      <c r="H29" s="27"/>
      <c r="I29" s="28"/>
      <c r="J29" s="29">
        <f>SUM(J14:J28)</f>
        <v>7.136032</v>
      </c>
      <c r="L29" s="27"/>
      <c r="M29" s="30"/>
      <c r="N29" s="29">
        <f>SUM(N14:N28)</f>
        <v>7.0493222</v>
      </c>
      <c r="P29" s="31">
        <f t="shared" si="2"/>
        <v>-0.08670980000000039</v>
      </c>
      <c r="Q29" s="32">
        <f t="shared" si="3"/>
        <v>-0.012150982506804957</v>
      </c>
    </row>
    <row r="30" spans="4:17" ht="12.75">
      <c r="D30" s="33" t="s">
        <v>27</v>
      </c>
      <c r="E30" s="33"/>
      <c r="F30" s="34"/>
      <c r="G30" s="35"/>
      <c r="H30" s="80">
        <v>0.006</v>
      </c>
      <c r="I30" s="36">
        <f>H9*(1+H47)</f>
        <v>155.16</v>
      </c>
      <c r="J30" s="81">
        <f>I30*H30</f>
        <v>0.93096</v>
      </c>
      <c r="K30" s="33"/>
      <c r="L30" s="80">
        <v>0.0067</v>
      </c>
      <c r="M30" s="37">
        <f>H9*(1+L47)</f>
        <v>155.37</v>
      </c>
      <c r="N30" s="81">
        <f>M30*L30</f>
        <v>1.040979</v>
      </c>
      <c r="O30" s="33"/>
      <c r="P30" s="38">
        <f t="shared" si="2"/>
        <v>0.11001900000000009</v>
      </c>
      <c r="Q30" s="82">
        <f t="shared" si="3"/>
        <v>0.11817800979633936</v>
      </c>
    </row>
    <row r="31" spans="4:17" ht="26.25" thickBot="1">
      <c r="D31" s="39" t="s">
        <v>28</v>
      </c>
      <c r="E31" s="33"/>
      <c r="F31" s="34"/>
      <c r="G31" s="35"/>
      <c r="H31" s="80">
        <v>0.0039</v>
      </c>
      <c r="I31" s="36">
        <f>I30</f>
        <v>155.16</v>
      </c>
      <c r="J31" s="81">
        <f>I31*H31</f>
        <v>0.605124</v>
      </c>
      <c r="K31" s="33"/>
      <c r="L31" s="80">
        <v>0.0041</v>
      </c>
      <c r="M31" s="37">
        <f>M30</f>
        <v>155.37</v>
      </c>
      <c r="N31" s="81">
        <f>M31*L31</f>
        <v>0.637017</v>
      </c>
      <c r="O31" s="33"/>
      <c r="P31" s="38">
        <f t="shared" si="2"/>
        <v>0.03189300000000006</v>
      </c>
      <c r="Q31" s="82">
        <f t="shared" si="3"/>
        <v>0.05270490015269608</v>
      </c>
    </row>
    <row r="32" spans="4:17" ht="26.25" thickBot="1">
      <c r="D32" s="40" t="s">
        <v>29</v>
      </c>
      <c r="E32" s="13"/>
      <c r="F32" s="13"/>
      <c r="G32" s="15"/>
      <c r="H32" s="41"/>
      <c r="I32" s="42"/>
      <c r="J32" s="43">
        <f>SUM(J29:J31)</f>
        <v>8.672116</v>
      </c>
      <c r="K32" s="44"/>
      <c r="L32" s="45"/>
      <c r="M32" s="46"/>
      <c r="N32" s="43">
        <f>SUM(N29:N31)</f>
        <v>8.7273182</v>
      </c>
      <c r="O32" s="44"/>
      <c r="P32" s="47">
        <f t="shared" si="2"/>
        <v>0.055202199999998314</v>
      </c>
      <c r="Q32" s="48">
        <f t="shared" si="3"/>
        <v>0.00636548219604054</v>
      </c>
    </row>
    <row r="33" spans="4:17" ht="25.5">
      <c r="D33" s="22" t="s">
        <v>30</v>
      </c>
      <c r="E33" s="13"/>
      <c r="F33" s="14"/>
      <c r="G33" s="15"/>
      <c r="H33" s="16">
        <v>0.0052</v>
      </c>
      <c r="I33" s="17">
        <f>I31</f>
        <v>155.16</v>
      </c>
      <c r="J33" s="18">
        <f aca="true" t="shared" si="4" ref="J33:J40">I33*H33</f>
        <v>0.806832</v>
      </c>
      <c r="K33" s="13"/>
      <c r="L33" s="16">
        <v>0.0052</v>
      </c>
      <c r="M33" s="19">
        <f>M31</f>
        <v>155.37</v>
      </c>
      <c r="N33" s="18">
        <f aca="true" t="shared" si="5" ref="N33:N40">M33*L33</f>
        <v>0.807924</v>
      </c>
      <c r="O33" s="13"/>
      <c r="P33" s="20">
        <f t="shared" si="2"/>
        <v>0.0010919999999999819</v>
      </c>
      <c r="Q33" s="21">
        <f t="shared" si="3"/>
        <v>0.0013534416086620038</v>
      </c>
    </row>
    <row r="34" spans="4:17" ht="25.5">
      <c r="D34" s="22" t="s">
        <v>31</v>
      </c>
      <c r="E34" s="13"/>
      <c r="F34" s="14"/>
      <c r="G34" s="15"/>
      <c r="H34" s="16">
        <v>0.0013</v>
      </c>
      <c r="I34" s="17">
        <f>I31</f>
        <v>155.16</v>
      </c>
      <c r="J34" s="18">
        <f t="shared" si="4"/>
        <v>0.201708</v>
      </c>
      <c r="K34" s="13"/>
      <c r="L34" s="16">
        <v>0.0013</v>
      </c>
      <c r="M34" s="19">
        <f>M31</f>
        <v>155.37</v>
      </c>
      <c r="N34" s="18">
        <f t="shared" si="5"/>
        <v>0.201981</v>
      </c>
      <c r="O34" s="13"/>
      <c r="P34" s="20">
        <f t="shared" si="2"/>
        <v>0.00027299999999999547</v>
      </c>
      <c r="Q34" s="21">
        <f t="shared" si="3"/>
        <v>0.0013534416086620038</v>
      </c>
    </row>
    <row r="35" spans="4:17" ht="12.75">
      <c r="D35" s="22" t="s">
        <v>32</v>
      </c>
      <c r="E35" s="13"/>
      <c r="F35" s="14"/>
      <c r="G35" s="15"/>
      <c r="H35" s="49"/>
      <c r="I35" s="17">
        <f>I31</f>
        <v>155.16</v>
      </c>
      <c r="J35" s="18">
        <f t="shared" si="4"/>
        <v>0</v>
      </c>
      <c r="K35" s="13"/>
      <c r="L35" s="49"/>
      <c r="M35" s="19">
        <f>M31</f>
        <v>155.37</v>
      </c>
      <c r="N35" s="18">
        <f t="shared" si="5"/>
        <v>0</v>
      </c>
      <c r="O35" s="13"/>
      <c r="P35" s="20">
        <f t="shared" si="2"/>
        <v>0</v>
      </c>
      <c r="Q35" s="21">
        <f t="shared" si="3"/>
      </c>
    </row>
    <row r="36" spans="4:17" ht="12.75">
      <c r="D36" s="13" t="s">
        <v>33</v>
      </c>
      <c r="E36" s="13"/>
      <c r="F36" s="14"/>
      <c r="G36" s="15"/>
      <c r="H36" s="16">
        <v>0.25</v>
      </c>
      <c r="I36" s="17">
        <v>1</v>
      </c>
      <c r="J36" s="18">
        <f t="shared" si="4"/>
        <v>0.25</v>
      </c>
      <c r="K36" s="13"/>
      <c r="L36" s="16">
        <v>0.25</v>
      </c>
      <c r="M36" s="19">
        <v>1</v>
      </c>
      <c r="N36" s="18">
        <f t="shared" si="5"/>
        <v>0.25</v>
      </c>
      <c r="O36" s="13"/>
      <c r="P36" s="20">
        <f t="shared" si="2"/>
        <v>0</v>
      </c>
      <c r="Q36" s="21">
        <f t="shared" si="3"/>
        <v>0</v>
      </c>
    </row>
    <row r="37" spans="4:17" ht="12.75">
      <c r="D37" s="13" t="s">
        <v>34</v>
      </c>
      <c r="E37" s="13"/>
      <c r="F37" s="14"/>
      <c r="G37" s="15"/>
      <c r="H37" s="16">
        <v>0.00694</v>
      </c>
      <c r="I37" s="17">
        <f>I24</f>
        <v>150</v>
      </c>
      <c r="J37" s="18">
        <f t="shared" si="4"/>
        <v>1.041</v>
      </c>
      <c r="K37" s="13"/>
      <c r="L37" s="16">
        <v>0.00694</v>
      </c>
      <c r="M37" s="19">
        <f>M23</f>
        <v>150</v>
      </c>
      <c r="N37" s="18">
        <f t="shared" si="5"/>
        <v>1.041</v>
      </c>
      <c r="O37" s="13"/>
      <c r="P37" s="20">
        <f t="shared" si="2"/>
        <v>0</v>
      </c>
      <c r="Q37" s="21">
        <f t="shared" si="3"/>
        <v>0</v>
      </c>
    </row>
    <row r="38" spans="4:17" ht="12.75">
      <c r="D38" s="13" t="s">
        <v>35</v>
      </c>
      <c r="E38" s="13"/>
      <c r="F38" s="14"/>
      <c r="G38" s="15"/>
      <c r="H38" s="16">
        <v>0.068</v>
      </c>
      <c r="I38" s="17">
        <f>I35</f>
        <v>155.16</v>
      </c>
      <c r="J38" s="18">
        <f t="shared" si="4"/>
        <v>10.550880000000001</v>
      </c>
      <c r="K38" s="13"/>
      <c r="L38" s="16">
        <v>0.068</v>
      </c>
      <c r="M38" s="19">
        <f>M35</f>
        <v>155.37</v>
      </c>
      <c r="N38" s="18">
        <f t="shared" si="5"/>
        <v>10.56516</v>
      </c>
      <c r="O38" s="13"/>
      <c r="P38" s="20">
        <f t="shared" si="2"/>
        <v>0.014279999999999404</v>
      </c>
      <c r="Q38" s="21">
        <f t="shared" si="3"/>
        <v>0.0013534416086619697</v>
      </c>
    </row>
    <row r="39" spans="4:17" ht="12.75">
      <c r="D39" s="50"/>
      <c r="E39" s="13"/>
      <c r="F39" s="14"/>
      <c r="G39" s="15"/>
      <c r="H39" s="16"/>
      <c r="I39" s="51"/>
      <c r="J39" s="18">
        <f t="shared" si="4"/>
        <v>0</v>
      </c>
      <c r="K39" s="13"/>
      <c r="L39" s="16"/>
      <c r="M39" s="52"/>
      <c r="N39" s="18">
        <f t="shared" si="5"/>
        <v>0</v>
      </c>
      <c r="O39" s="13"/>
      <c r="P39" s="20">
        <f t="shared" si="2"/>
        <v>0</v>
      </c>
      <c r="Q39" s="21">
        <f t="shared" si="3"/>
      </c>
    </row>
    <row r="40" spans="4:17" ht="13.5" thickBot="1">
      <c r="D40" s="23"/>
      <c r="E40" s="13"/>
      <c r="F40" s="14"/>
      <c r="G40" s="15"/>
      <c r="H40" s="16"/>
      <c r="I40" s="24"/>
      <c r="J40" s="18">
        <f t="shared" si="4"/>
        <v>0</v>
      </c>
      <c r="K40" s="13"/>
      <c r="L40" s="16"/>
      <c r="M40" s="25"/>
      <c r="N40" s="18">
        <f t="shared" si="5"/>
        <v>0</v>
      </c>
      <c r="O40" s="13"/>
      <c r="P40" s="20">
        <f t="shared" si="2"/>
        <v>0</v>
      </c>
      <c r="Q40" s="21">
        <f t="shared" si="3"/>
      </c>
    </row>
    <row r="41" spans="4:17" ht="13.5" thickBot="1">
      <c r="D41" s="53" t="s">
        <v>36</v>
      </c>
      <c r="E41" s="13"/>
      <c r="F41" s="13"/>
      <c r="G41" s="13"/>
      <c r="H41" s="54"/>
      <c r="I41" s="55"/>
      <c r="J41" s="43">
        <f>SUM(J32:J40)</f>
        <v>21.522536000000002</v>
      </c>
      <c r="K41" s="44"/>
      <c r="L41" s="56"/>
      <c r="M41" s="57"/>
      <c r="N41" s="43">
        <f>SUM(N32:N40)</f>
        <v>21.593383199999998</v>
      </c>
      <c r="O41" s="44"/>
      <c r="P41" s="47">
        <f t="shared" si="2"/>
        <v>0.07084719999999578</v>
      </c>
      <c r="Q41" s="48">
        <f t="shared" si="3"/>
        <v>0.003291768219135318</v>
      </c>
    </row>
    <row r="42" spans="4:17" ht="13.5" thickBot="1">
      <c r="D42" s="15" t="s">
        <v>37</v>
      </c>
      <c r="E42" s="13"/>
      <c r="F42" s="13"/>
      <c r="G42" s="13"/>
      <c r="H42" s="58">
        <v>0.13</v>
      </c>
      <c r="I42" s="59"/>
      <c r="J42" s="60">
        <f>J41*H42</f>
        <v>2.79792968</v>
      </c>
      <c r="K42" s="13"/>
      <c r="L42" s="58">
        <v>0.13</v>
      </c>
      <c r="M42" s="61"/>
      <c r="N42" s="60">
        <f>N41*L42</f>
        <v>2.807139816</v>
      </c>
      <c r="O42" s="13"/>
      <c r="P42" s="20">
        <f t="shared" si="2"/>
        <v>0.009210135999999647</v>
      </c>
      <c r="Q42" s="21">
        <f t="shared" si="3"/>
        <v>0.0032917682191353883</v>
      </c>
    </row>
    <row r="43" spans="4:17" ht="26.25" thickBot="1">
      <c r="D43" s="40" t="s">
        <v>38</v>
      </c>
      <c r="E43" s="13"/>
      <c r="F43" s="13"/>
      <c r="G43" s="13"/>
      <c r="H43" s="41"/>
      <c r="I43" s="42"/>
      <c r="J43" s="43">
        <f>ROUND(SUM(J41:J42),2)</f>
        <v>24.32</v>
      </c>
      <c r="K43" s="44"/>
      <c r="L43" s="45"/>
      <c r="M43" s="46"/>
      <c r="N43" s="43">
        <f>ROUND(SUM(N41:N42),2)</f>
        <v>24.4</v>
      </c>
      <c r="O43" s="44"/>
      <c r="P43" s="47">
        <f t="shared" si="2"/>
        <v>0.0799999999999983</v>
      </c>
      <c r="Q43" s="48">
        <f t="shared" si="3"/>
        <v>0.0032894736842104563</v>
      </c>
    </row>
    <row r="44" spans="4:17" ht="27.75" thickBot="1">
      <c r="D44" s="74" t="s">
        <v>1</v>
      </c>
      <c r="E44" s="13"/>
      <c r="F44" s="13"/>
      <c r="G44" s="13"/>
      <c r="H44" s="41"/>
      <c r="I44" s="71"/>
      <c r="J44" s="43">
        <f>ROUND(-J43*10%,2)</f>
        <v>-2.43</v>
      </c>
      <c r="K44" s="44"/>
      <c r="L44" s="45"/>
      <c r="M44" s="46"/>
      <c r="N44" s="43">
        <f>ROUND(-N43*10%,2)</f>
        <v>-2.44</v>
      </c>
      <c r="O44" s="44"/>
      <c r="P44" s="47">
        <f t="shared" si="2"/>
        <v>-0.009999999999999787</v>
      </c>
      <c r="Q44" s="48">
        <f t="shared" si="3"/>
        <v>0.0041152263374484715</v>
      </c>
    </row>
    <row r="45" spans="4:17" ht="13.5" thickBot="1">
      <c r="D45" s="40" t="s">
        <v>43</v>
      </c>
      <c r="E45" s="13"/>
      <c r="F45" s="13"/>
      <c r="G45" s="13"/>
      <c r="H45" s="73"/>
      <c r="I45" s="72"/>
      <c r="J45" s="66">
        <f>J43+J44</f>
        <v>21.89</v>
      </c>
      <c r="K45" s="44"/>
      <c r="L45" s="70"/>
      <c r="M45" s="69"/>
      <c r="N45" s="66">
        <f>N43+N44</f>
        <v>21.959999999999997</v>
      </c>
      <c r="O45" s="44"/>
      <c r="P45" s="68">
        <f t="shared" si="2"/>
        <v>0.06999999999999673</v>
      </c>
      <c r="Q45" s="67">
        <f t="shared" si="3"/>
        <v>0.003197807217907571</v>
      </c>
    </row>
    <row r="46" ht="10.5" customHeight="1"/>
    <row r="47" spans="4:12" ht="12.75">
      <c r="D47" s="2" t="s">
        <v>39</v>
      </c>
      <c r="H47" s="62">
        <v>0.0344</v>
      </c>
      <c r="L47" s="62">
        <v>0.0358</v>
      </c>
    </row>
    <row r="48" ht="10.5" customHeight="1"/>
    <row r="49" ht="10.5" customHeight="1">
      <c r="C49" s="83" t="s">
        <v>2</v>
      </c>
    </row>
    <row r="50" ht="10.5" customHeight="1"/>
    <row r="51" spans="2:3" ht="12.75">
      <c r="B51" s="2"/>
      <c r="C51" s="1" t="s">
        <v>44</v>
      </c>
    </row>
    <row r="52" ht="12.75">
      <c r="C52" s="1" t="s">
        <v>45</v>
      </c>
    </row>
    <row r="54" ht="12.75">
      <c r="C54" s="1" t="s">
        <v>0</v>
      </c>
    </row>
    <row r="55" ht="12.75">
      <c r="C55" s="1" t="s">
        <v>46</v>
      </c>
    </row>
    <row r="57" ht="12.75">
      <c r="C57" s="1" t="s">
        <v>47</v>
      </c>
    </row>
    <row r="58" ht="12.75">
      <c r="C58" s="1" t="s">
        <v>48</v>
      </c>
    </row>
    <row r="59" ht="12.75">
      <c r="C59" s="1" t="s">
        <v>49</v>
      </c>
    </row>
    <row r="60" ht="12.75">
      <c r="C60" s="1" t="s">
        <v>50</v>
      </c>
    </row>
    <row r="61" ht="12.75">
      <c r="C61" s="1" t="s">
        <v>51</v>
      </c>
    </row>
  </sheetData>
  <sheetProtection selectLockedCells="1"/>
  <mergeCells count="9">
    <mergeCell ref="F12:F13"/>
    <mergeCell ref="P12:P13"/>
    <mergeCell ref="Q12:Q13"/>
    <mergeCell ref="D3:Q3"/>
    <mergeCell ref="D4:Q4"/>
    <mergeCell ref="F7:Q7"/>
    <mergeCell ref="H11:J11"/>
    <mergeCell ref="L11:N11"/>
    <mergeCell ref="P11:Q11"/>
  </mergeCells>
  <dataValidations count="2">
    <dataValidation type="list" allowBlank="1" showInputMessage="1" showErrorMessage="1" prompt="Select Charge Unit - monthly, per kWh, per kW" sqref="F14:F28 F30:F31 F33:F40">
      <formula1>"Monthly, per kWh, per kW"</formula1>
    </dataValidation>
    <dataValidation type="list" allowBlank="1" showInputMessage="1" showErrorMessage="1" sqref="G14:G28 G33:G40 G30:G31">
      <formula1>$B$7:$B$12</formula1>
    </dataValidation>
  </dataValidations>
  <printOptions/>
  <pageMargins left="0.75" right="0.75" top="1.115625" bottom="1" header="0.5" footer="0.5"/>
  <pageSetup horizontalDpi="600" verticalDpi="600" orientation="portrait" scale="70" r:id="rId2"/>
  <headerFooter alignWithMargins="0">
    <oddHeader>&amp;L&amp;G&amp;CAppendix B - Bill Impacts&amp;RHydro Ottawa Limited
EB-2011-0054
Draft Rate Order 
Filed: 2012-01-06
Page &amp;P of &amp;N</oddHeader>
    <oddFooter>&amp;C9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kimberleya</cp:lastModifiedBy>
  <cp:lastPrinted>2012-01-05T14:10:41Z</cp:lastPrinted>
  <dcterms:created xsi:type="dcterms:W3CDTF">2009-03-26T15:32:04Z</dcterms:created>
  <dcterms:modified xsi:type="dcterms:W3CDTF">2012-01-05T15:32:50Z</dcterms:modified>
  <cp:category/>
  <cp:version/>
  <cp:contentType/>
  <cp:contentStatus/>
</cp:coreProperties>
</file>