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635" tabRatio="1000" activeTab="0"/>
  </bookViews>
  <sheets>
    <sheet name="Rec &amp; JEs" sheetId="1" r:id="rId1"/>
  </sheets>
  <definedNames>
    <definedName name="_xlnm.Print_Area" localSheetId="0">'Rec &amp; JEs'!$A$194:$K$281</definedName>
    <definedName name="_xlnm.Print_Titles" localSheetId="0">'Rec &amp; JEs'!$1:$39</definedName>
  </definedNames>
  <calcPr fullCalcOnLoad="1"/>
</workbook>
</file>

<file path=xl/sharedStrings.xml><?xml version="1.0" encoding="utf-8"?>
<sst xmlns="http://schemas.openxmlformats.org/spreadsheetml/2006/main" count="233" uniqueCount="72">
  <si>
    <t>Recovered</t>
  </si>
  <si>
    <t>Interest Calculation</t>
  </si>
  <si>
    <t>Opening Balance</t>
  </si>
  <si>
    <t>Interest Income</t>
  </si>
  <si>
    <t xml:space="preserve">Outstanding </t>
  </si>
  <si>
    <t>Balance</t>
  </si>
  <si>
    <t>Principal</t>
  </si>
  <si>
    <t>A/c 4405</t>
  </si>
  <si>
    <t xml:space="preserve">Total </t>
  </si>
  <si>
    <t>Festival Hydro Inc</t>
  </si>
  <si>
    <t>2005 PILs</t>
  </si>
  <si>
    <t>2004 PILs</t>
  </si>
  <si>
    <t>2002 PILs</t>
  </si>
  <si>
    <t>2001 PILs</t>
  </si>
  <si>
    <t>Apr 30 2006</t>
  </si>
  <si>
    <t>Apr 30 Closing Balance</t>
  </si>
  <si>
    <t>May Closing Balance</t>
  </si>
  <si>
    <t>2001 to 2005 PILS  Carry Forward</t>
  </si>
  <si>
    <t>Interest @ 4.14</t>
  </si>
  <si>
    <t>Interest @ 4.59</t>
  </si>
  <si>
    <t>Closing balance</t>
  </si>
  <si>
    <t xml:space="preserve">Interest </t>
  </si>
  <si>
    <t>Opening</t>
  </si>
  <si>
    <t>Interest @ 5.14</t>
  </si>
  <si>
    <t>Interest @ 4.08</t>
  </si>
  <si>
    <t>Interest @ 3.35</t>
  </si>
  <si>
    <t>Open</t>
  </si>
  <si>
    <t>Closing</t>
  </si>
  <si>
    <t>Interest @ 2.45</t>
  </si>
  <si>
    <t>Interest @ 1.00</t>
  </si>
  <si>
    <t>Interest @ 0.55%</t>
  </si>
  <si>
    <t>Interest @ 0.89%</t>
  </si>
  <si>
    <t>Interest @ 01.2</t>
  </si>
  <si>
    <t>as at Dec 31/10</t>
  </si>
  <si>
    <t>2001 PIL Proxy</t>
  </si>
  <si>
    <t>2001 Recoveries</t>
  </si>
  <si>
    <t xml:space="preserve">2001 Interest </t>
  </si>
  <si>
    <t>2002 PIL Proxy</t>
  </si>
  <si>
    <t>2002 Recoveries</t>
  </si>
  <si>
    <t xml:space="preserve">2002 Interest </t>
  </si>
  <si>
    <t>2004 PIL Proxy</t>
  </si>
  <si>
    <t>2004 Recoveries</t>
  </si>
  <si>
    <t xml:space="preserve">2004 Interest </t>
  </si>
  <si>
    <t>2004 True ups</t>
  </si>
  <si>
    <t>Total</t>
  </si>
  <si>
    <t>2005 PIL Proxy</t>
  </si>
  <si>
    <t>2005 Recoveries</t>
  </si>
  <si>
    <t xml:space="preserve">2005 Interest </t>
  </si>
  <si>
    <t>2005 True ups</t>
  </si>
  <si>
    <t>Totals</t>
  </si>
  <si>
    <t xml:space="preserve"> PIL Proxy</t>
  </si>
  <si>
    <t>Recoveries</t>
  </si>
  <si>
    <t>True ups</t>
  </si>
  <si>
    <t>Int May to Dec 06</t>
  </si>
  <si>
    <t>Int Jan to Dec 07</t>
  </si>
  <si>
    <t>Int Jan to Dec 08</t>
  </si>
  <si>
    <t>2009 YTD Interest</t>
  </si>
  <si>
    <t>Dec 10 YTD Interst</t>
  </si>
  <si>
    <t>Summary</t>
  </si>
  <si>
    <t>2006 Int May to Dec</t>
  </si>
  <si>
    <t>Interst</t>
  </si>
  <si>
    <t>2007 Interst</t>
  </si>
  <si>
    <t>2008 Interst</t>
  </si>
  <si>
    <t>2009 Interst</t>
  </si>
  <si>
    <t>2010 Interst</t>
  </si>
  <si>
    <t>Total at Dec 31, 2010</t>
  </si>
  <si>
    <t>2001 True Ups</t>
  </si>
  <si>
    <t>Accumulated</t>
  </si>
  <si>
    <t xml:space="preserve">2002 &amp; 2003 True ups </t>
  </si>
  <si>
    <t>Projection to April 30, 2012</t>
  </si>
  <si>
    <t>Interest for 2011 @ 1.47%</t>
  </si>
  <si>
    <t>Interest for 2012 @ 1.47%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</si>
</sst>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[$-1009]mmmm\-dd\-yy"/>
    <numFmt numFmtId="199" formatCode="[$-409]h:mm:ss\ AM/PM"/>
    <numFmt numFmtId="200" formatCode="#,##0.00_ ;\-#,##0.00\ 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184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1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Border="1" applyAlignment="1">
      <alignment horizontal="right"/>
    </xf>
    <xf numFmtId="39" fontId="5" fillId="0" borderId="0" xfId="0" applyNumberFormat="1" applyFont="1" applyAlignment="1">
      <alignment/>
    </xf>
    <xf numFmtId="1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39" fontId="0" fillId="0" borderId="12" xfId="0" applyNumberFormat="1" applyBorder="1" applyAlignment="1">
      <alignment/>
    </xf>
    <xf numFmtId="39" fontId="3" fillId="0" borderId="12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9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3"/>
  <sheetViews>
    <sheetView tabSelected="1" zoomScalePageLayoutView="0" workbookViewId="0" topLeftCell="B274">
      <selection activeCell="D293" sqref="D293"/>
    </sheetView>
  </sheetViews>
  <sheetFormatPr defaultColWidth="9.140625" defaultRowHeight="12.75"/>
  <cols>
    <col min="1" max="1" width="11.421875" style="0" customWidth="1"/>
    <col min="2" max="2" width="22.00390625" style="0" customWidth="1"/>
    <col min="3" max="3" width="17.140625" style="2" customWidth="1"/>
    <col min="4" max="4" width="14.8515625" style="2" customWidth="1"/>
    <col min="5" max="5" width="15.00390625" style="2" customWidth="1"/>
    <col min="6" max="6" width="14.7109375" style="8" customWidth="1"/>
    <col min="7" max="7" width="12.8515625" style="2" bestFit="1" customWidth="1"/>
    <col min="8" max="8" width="14.28125" style="2" bestFit="1" customWidth="1"/>
    <col min="9" max="9" width="14.28125" style="2" customWidth="1"/>
    <col min="10" max="10" width="13.57421875" style="2" bestFit="1" customWidth="1"/>
    <col min="11" max="11" width="14.28125" style="2" customWidth="1"/>
    <col min="12" max="12" width="14.28125" style="3" customWidth="1"/>
    <col min="13" max="13" width="13.28125" style="2" bestFit="1" customWidth="1"/>
    <col min="14" max="14" width="14.00390625" style="2" bestFit="1" customWidth="1"/>
    <col min="15" max="15" width="13.28125" style="2" bestFit="1" customWidth="1"/>
    <col min="16" max="16" width="9.7109375" style="0" bestFit="1" customWidth="1"/>
    <col min="17" max="17" width="12.8515625" style="0" customWidth="1"/>
    <col min="19" max="19" width="10.140625" style="0" bestFit="1" customWidth="1"/>
    <col min="20" max="20" width="12.7109375" style="0" customWidth="1"/>
    <col min="23" max="23" width="9.8515625" style="0" customWidth="1"/>
    <col min="24" max="24" width="11.7109375" style="0" bestFit="1" customWidth="1"/>
    <col min="25" max="25" width="10.00390625" style="0" customWidth="1"/>
    <col min="26" max="26" width="9.8515625" style="0" customWidth="1"/>
    <col min="27" max="27" width="11.7109375" style="0" bestFit="1" customWidth="1"/>
    <col min="28" max="28" width="10.57421875" style="0" customWidth="1"/>
    <col min="29" max="29" width="9.7109375" style="0" bestFit="1" customWidth="1"/>
    <col min="30" max="30" width="12.28125" style="0" bestFit="1" customWidth="1"/>
  </cols>
  <sheetData>
    <row r="1" spans="1:33" ht="12.75">
      <c r="A1" s="23" t="s">
        <v>9</v>
      </c>
      <c r="K1" s="9"/>
      <c r="L1" s="11"/>
      <c r="M1" s="9"/>
      <c r="N1" s="9"/>
      <c r="O1" s="9"/>
      <c r="P1" s="17"/>
      <c r="Q1" s="17"/>
      <c r="R1" s="17"/>
      <c r="S1" s="17"/>
      <c r="T1" s="17"/>
      <c r="U1" s="17"/>
      <c r="V1" s="1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2.75">
      <c r="A2" s="17" t="s">
        <v>17</v>
      </c>
      <c r="K2" s="9"/>
      <c r="L2" s="11"/>
      <c r="M2" s="9"/>
      <c r="N2" s="9"/>
      <c r="O2" s="9"/>
      <c r="P2" s="17"/>
      <c r="Q2" s="17"/>
      <c r="R2" s="17"/>
      <c r="S2" s="17"/>
      <c r="T2" s="17"/>
      <c r="U2" s="17"/>
      <c r="V2" s="1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2.75">
      <c r="A3" s="24" t="s">
        <v>33</v>
      </c>
      <c r="K3" s="9"/>
      <c r="L3" s="11"/>
      <c r="M3" s="12"/>
      <c r="N3" s="9"/>
      <c r="O3" s="9"/>
      <c r="P3" s="12"/>
      <c r="Q3" s="9"/>
      <c r="R3" s="9"/>
      <c r="S3" s="12"/>
      <c r="T3" s="9"/>
      <c r="U3" s="9"/>
      <c r="V3" s="17"/>
      <c r="W3" s="12"/>
      <c r="X3" s="9"/>
      <c r="Y3" s="9"/>
      <c r="Z3" s="12"/>
      <c r="AA3" s="9"/>
      <c r="AB3" s="9"/>
      <c r="AC3" s="12"/>
      <c r="AD3" s="9"/>
      <c r="AE3" s="9"/>
      <c r="AF3" s="17"/>
      <c r="AG3" s="17"/>
    </row>
    <row r="4" spans="1:33" ht="12.75">
      <c r="A4" s="24"/>
      <c r="K4" s="9"/>
      <c r="L4" s="11"/>
      <c r="M4" s="12"/>
      <c r="N4" s="9"/>
      <c r="O4" s="9"/>
      <c r="P4" s="12"/>
      <c r="Q4" s="9"/>
      <c r="R4" s="9"/>
      <c r="S4" s="12"/>
      <c r="T4" s="9"/>
      <c r="U4" s="9"/>
      <c r="V4" s="17"/>
      <c r="W4" s="12"/>
      <c r="X4" s="9"/>
      <c r="Y4" s="9"/>
      <c r="Z4" s="12"/>
      <c r="AA4" s="9"/>
      <c r="AB4" s="9"/>
      <c r="AC4" s="12"/>
      <c r="AD4" s="9"/>
      <c r="AE4" s="9"/>
      <c r="AF4" s="17"/>
      <c r="AG4" s="17"/>
    </row>
    <row r="5" spans="1:33" ht="12.75">
      <c r="A5" s="24"/>
      <c r="C5" s="29">
        <v>2001</v>
      </c>
      <c r="D5" s="29">
        <f>+C5+1</f>
        <v>2002</v>
      </c>
      <c r="E5" s="29">
        <v>2003</v>
      </c>
      <c r="F5" s="29">
        <v>2004</v>
      </c>
      <c r="G5" s="29">
        <v>2005</v>
      </c>
      <c r="H5" s="29">
        <v>2006</v>
      </c>
      <c r="I5" s="15" t="s">
        <v>44</v>
      </c>
      <c r="K5" s="9"/>
      <c r="L5" s="11"/>
      <c r="M5" s="12"/>
      <c r="N5" s="9"/>
      <c r="O5" s="9"/>
      <c r="P5" s="12"/>
      <c r="Q5" s="9"/>
      <c r="R5" s="9"/>
      <c r="S5" s="12"/>
      <c r="T5" s="9"/>
      <c r="U5" s="9"/>
      <c r="V5" s="17"/>
      <c r="W5" s="12"/>
      <c r="X5" s="9"/>
      <c r="Y5" s="9"/>
      <c r="Z5" s="12"/>
      <c r="AA5" s="9"/>
      <c r="AB5" s="9"/>
      <c r="AC5" s="12"/>
      <c r="AD5" s="9"/>
      <c r="AE5" s="9"/>
      <c r="AF5" s="17"/>
      <c r="AG5" s="17"/>
    </row>
    <row r="6" spans="1:33" ht="12.75">
      <c r="A6" s="24"/>
      <c r="K6" s="9"/>
      <c r="L6" s="11"/>
      <c r="M6" s="12"/>
      <c r="N6" s="9"/>
      <c r="O6" s="9"/>
      <c r="P6" s="12"/>
      <c r="Q6" s="9"/>
      <c r="R6" s="9"/>
      <c r="S6" s="12"/>
      <c r="T6" s="9"/>
      <c r="U6" s="9"/>
      <c r="V6" s="17"/>
      <c r="W6" s="12"/>
      <c r="X6" s="9"/>
      <c r="Y6" s="9"/>
      <c r="Z6" s="12"/>
      <c r="AA6" s="9"/>
      <c r="AB6" s="9"/>
      <c r="AC6" s="12"/>
      <c r="AD6" s="9"/>
      <c r="AE6" s="9"/>
      <c r="AF6" s="17"/>
      <c r="AG6" s="17"/>
    </row>
    <row r="7" spans="1:33" ht="12.75">
      <c r="A7" s="24"/>
      <c r="B7" s="14" t="s">
        <v>34</v>
      </c>
      <c r="C7" s="2">
        <v>370962</v>
      </c>
      <c r="E7" s="2">
        <v>370962</v>
      </c>
      <c r="F7" s="2"/>
      <c r="I7" s="2">
        <f>SUM(C7:H7)</f>
        <v>741924</v>
      </c>
      <c r="K7" s="9"/>
      <c r="L7" s="11"/>
      <c r="M7" s="12"/>
      <c r="N7" s="9"/>
      <c r="O7" s="9"/>
      <c r="P7" s="12"/>
      <c r="Q7" s="9"/>
      <c r="R7" s="9"/>
      <c r="S7" s="12"/>
      <c r="T7" s="9"/>
      <c r="U7" s="9"/>
      <c r="V7" s="17"/>
      <c r="W7" s="12"/>
      <c r="X7" s="9"/>
      <c r="Y7" s="9"/>
      <c r="Z7" s="12"/>
      <c r="AA7" s="9"/>
      <c r="AB7" s="9"/>
      <c r="AC7" s="12"/>
      <c r="AD7" s="9"/>
      <c r="AE7" s="9"/>
      <c r="AF7" s="17"/>
      <c r="AG7" s="17"/>
    </row>
    <row r="8" spans="1:33" ht="12.75">
      <c r="A8" s="24"/>
      <c r="B8" s="14" t="s">
        <v>35</v>
      </c>
      <c r="D8" s="2">
        <v>-274462.34</v>
      </c>
      <c r="E8" s="2">
        <v>-371543.74</v>
      </c>
      <c r="F8" s="2">
        <v>-121904.11</v>
      </c>
      <c r="I8" s="2">
        <f aca="true" t="shared" si="0" ref="I8:I32">SUM(C8:H8)</f>
        <v>-767910.1900000001</v>
      </c>
      <c r="K8" s="9"/>
      <c r="L8" s="11"/>
      <c r="M8" s="12"/>
      <c r="N8" s="9"/>
      <c r="O8" s="9"/>
      <c r="P8" s="12"/>
      <c r="Q8" s="9"/>
      <c r="R8" s="9"/>
      <c r="S8" s="12"/>
      <c r="T8" s="9"/>
      <c r="U8" s="9"/>
      <c r="V8" s="17"/>
      <c r="W8" s="12"/>
      <c r="X8" s="9"/>
      <c r="Y8" s="9"/>
      <c r="Z8" s="12"/>
      <c r="AA8" s="9"/>
      <c r="AB8" s="9"/>
      <c r="AC8" s="12"/>
      <c r="AD8" s="9"/>
      <c r="AE8" s="9"/>
      <c r="AF8" s="17"/>
      <c r="AG8" s="17"/>
    </row>
    <row r="9" spans="1:33" ht="12.75">
      <c r="A9" s="24"/>
      <c r="B9" s="14" t="s">
        <v>66</v>
      </c>
      <c r="D9" s="32">
        <v>14679</v>
      </c>
      <c r="F9" s="2"/>
      <c r="I9" s="2">
        <f t="shared" si="0"/>
        <v>14679</v>
      </c>
      <c r="K9" s="9"/>
      <c r="L9" s="11"/>
      <c r="M9" s="12"/>
      <c r="N9" s="9"/>
      <c r="O9" s="9"/>
      <c r="P9" s="12"/>
      <c r="Q9" s="9"/>
      <c r="R9" s="9"/>
      <c r="S9" s="12"/>
      <c r="T9" s="9"/>
      <c r="U9" s="9"/>
      <c r="V9" s="17"/>
      <c r="W9" s="12"/>
      <c r="X9" s="9"/>
      <c r="Y9" s="9"/>
      <c r="Z9" s="12"/>
      <c r="AA9" s="9"/>
      <c r="AB9" s="9"/>
      <c r="AC9" s="12"/>
      <c r="AD9" s="9"/>
      <c r="AE9" s="9"/>
      <c r="AF9" s="17"/>
      <c r="AG9" s="17"/>
    </row>
    <row r="10" spans="1:33" ht="12.75">
      <c r="A10" s="24"/>
      <c r="B10" s="14" t="s">
        <v>36</v>
      </c>
      <c r="D10" s="32">
        <v>20871.89</v>
      </c>
      <c r="E10" s="32">
        <v>7815.36</v>
      </c>
      <c r="F10" s="32">
        <v>782.89</v>
      </c>
      <c r="G10" s="32">
        <v>-819.77</v>
      </c>
      <c r="H10" s="32">
        <v>-269.51</v>
      </c>
      <c r="I10" s="2">
        <f t="shared" si="0"/>
        <v>28380.86</v>
      </c>
      <c r="K10" s="9"/>
      <c r="L10" s="11"/>
      <c r="M10" s="12"/>
      <c r="N10" s="9"/>
      <c r="O10" s="9"/>
      <c r="P10" s="12"/>
      <c r="Q10" s="9"/>
      <c r="R10" s="9"/>
      <c r="S10" s="12"/>
      <c r="T10" s="9"/>
      <c r="U10" s="9"/>
      <c r="V10" s="17"/>
      <c r="W10" s="12"/>
      <c r="X10" s="9"/>
      <c r="Y10" s="9"/>
      <c r="Z10" s="12"/>
      <c r="AA10" s="9"/>
      <c r="AB10" s="9"/>
      <c r="AC10" s="12"/>
      <c r="AD10" s="9"/>
      <c r="AE10" s="9"/>
      <c r="AF10" s="17"/>
      <c r="AG10" s="17"/>
    </row>
    <row r="11" spans="1:33" ht="13.5" thickBot="1">
      <c r="A11" s="24"/>
      <c r="B11" s="14"/>
      <c r="C11" s="10">
        <f aca="true" t="shared" si="1" ref="C11:H11">SUM(C7:C10)</f>
        <v>370962</v>
      </c>
      <c r="D11" s="10">
        <f t="shared" si="1"/>
        <v>-238911.45</v>
      </c>
      <c r="E11" s="10">
        <f t="shared" si="1"/>
        <v>7233.620000000009</v>
      </c>
      <c r="F11" s="10">
        <f t="shared" si="1"/>
        <v>-121121.22</v>
      </c>
      <c r="G11" s="10">
        <f t="shared" si="1"/>
        <v>-819.77</v>
      </c>
      <c r="H11" s="10">
        <f t="shared" si="1"/>
        <v>-269.51</v>
      </c>
      <c r="I11" s="10">
        <f>SUM(I7:I10)</f>
        <v>17073.66999999994</v>
      </c>
      <c r="K11" s="9"/>
      <c r="L11" s="11"/>
      <c r="M11" s="12"/>
      <c r="N11" s="9"/>
      <c r="O11" s="9"/>
      <c r="P11" s="12"/>
      <c r="Q11" s="9"/>
      <c r="R11" s="9"/>
      <c r="S11" s="12"/>
      <c r="T11" s="9"/>
      <c r="U11" s="9"/>
      <c r="V11" s="17"/>
      <c r="W11" s="12"/>
      <c r="X11" s="9"/>
      <c r="Y11" s="9"/>
      <c r="Z11" s="12"/>
      <c r="AA11" s="9"/>
      <c r="AB11" s="9"/>
      <c r="AC11" s="12"/>
      <c r="AD11" s="9"/>
      <c r="AE11" s="9"/>
      <c r="AF11" s="17"/>
      <c r="AG11" s="17"/>
    </row>
    <row r="12" spans="1:33" ht="13.5" thickTop="1">
      <c r="A12" s="24"/>
      <c r="F12" s="2"/>
      <c r="I12" s="2">
        <f t="shared" si="0"/>
        <v>0</v>
      </c>
      <c r="K12" s="9"/>
      <c r="L12" s="11"/>
      <c r="M12" s="12"/>
      <c r="N12" s="9"/>
      <c r="O12" s="9"/>
      <c r="P12" s="12"/>
      <c r="Q12" s="9"/>
      <c r="R12" s="9"/>
      <c r="S12" s="12"/>
      <c r="T12" s="9"/>
      <c r="U12" s="9"/>
      <c r="V12" s="17"/>
      <c r="W12" s="12"/>
      <c r="X12" s="9"/>
      <c r="Y12" s="9"/>
      <c r="Z12" s="12"/>
      <c r="AA12" s="9"/>
      <c r="AB12" s="9"/>
      <c r="AC12" s="12"/>
      <c r="AD12" s="9"/>
      <c r="AE12" s="9"/>
      <c r="AF12" s="17"/>
      <c r="AG12" s="17"/>
    </row>
    <row r="13" spans="1:33" ht="12.75">
      <c r="A13" s="24"/>
      <c r="B13" s="14" t="s">
        <v>37</v>
      </c>
      <c r="D13" s="2">
        <v>1226571</v>
      </c>
      <c r="E13" s="2">
        <v>1226571</v>
      </c>
      <c r="F13" s="2"/>
      <c r="I13" s="2">
        <f t="shared" si="0"/>
        <v>2453142</v>
      </c>
      <c r="K13" s="9"/>
      <c r="L13" s="11"/>
      <c r="M13" s="12"/>
      <c r="N13" s="9"/>
      <c r="O13" s="9"/>
      <c r="P13" s="12"/>
      <c r="Q13" s="9"/>
      <c r="R13" s="9"/>
      <c r="S13" s="12"/>
      <c r="T13" s="9"/>
      <c r="U13" s="9"/>
      <c r="V13" s="17"/>
      <c r="W13" s="12"/>
      <c r="X13" s="9"/>
      <c r="Y13" s="9"/>
      <c r="Z13" s="12"/>
      <c r="AA13" s="9"/>
      <c r="AB13" s="9"/>
      <c r="AC13" s="12"/>
      <c r="AD13" s="9"/>
      <c r="AE13" s="9"/>
      <c r="AF13" s="17"/>
      <c r="AG13" s="17"/>
    </row>
    <row r="14" spans="1:33" ht="12.75">
      <c r="A14" s="24"/>
      <c r="B14" s="14" t="s">
        <v>38</v>
      </c>
      <c r="D14" s="2">
        <v>-907833.732</v>
      </c>
      <c r="E14" s="2">
        <v>-1231980.33</v>
      </c>
      <c r="F14" s="2">
        <v>-403070.6</v>
      </c>
      <c r="I14" s="2">
        <f t="shared" si="0"/>
        <v>-2542884.662</v>
      </c>
      <c r="K14" s="9"/>
      <c r="L14" s="11"/>
      <c r="M14" s="12"/>
      <c r="N14" s="9"/>
      <c r="O14" s="9"/>
      <c r="P14" s="12"/>
      <c r="Q14" s="9"/>
      <c r="R14" s="9"/>
      <c r="S14" s="12"/>
      <c r="T14" s="9"/>
      <c r="U14" s="9"/>
      <c r="V14" s="17"/>
      <c r="W14" s="12"/>
      <c r="X14" s="9"/>
      <c r="Y14" s="9"/>
      <c r="Z14" s="12"/>
      <c r="AA14" s="9"/>
      <c r="AB14" s="9"/>
      <c r="AC14" s="12"/>
      <c r="AD14" s="9"/>
      <c r="AE14" s="9"/>
      <c r="AF14" s="17"/>
      <c r="AG14" s="17"/>
    </row>
    <row r="15" spans="1:33" ht="12.75">
      <c r="A15" s="24"/>
      <c r="B15" s="14" t="s">
        <v>39</v>
      </c>
      <c r="D15" s="2">
        <v>18666.71</v>
      </c>
      <c r="E15" s="2">
        <v>21821.26</v>
      </c>
      <c r="F15" s="2">
        <v>-3399.8</v>
      </c>
      <c r="G15" s="2">
        <v>-10085.1</v>
      </c>
      <c r="H15" s="2">
        <v>-3343.13</v>
      </c>
      <c r="I15" s="2">
        <f t="shared" si="0"/>
        <v>23659.94</v>
      </c>
      <c r="K15" s="9"/>
      <c r="L15" s="11"/>
      <c r="M15" s="12"/>
      <c r="N15" s="9"/>
      <c r="O15" s="9"/>
      <c r="P15" s="12"/>
      <c r="Q15" s="9"/>
      <c r="R15" s="9"/>
      <c r="S15" s="12"/>
      <c r="T15" s="9"/>
      <c r="U15" s="9"/>
      <c r="V15" s="17"/>
      <c r="W15" s="12"/>
      <c r="X15" s="9"/>
      <c r="Y15" s="9"/>
      <c r="Z15" s="12"/>
      <c r="AA15" s="9"/>
      <c r="AB15" s="9"/>
      <c r="AC15" s="12"/>
      <c r="AD15" s="9"/>
      <c r="AE15" s="9"/>
      <c r="AF15" s="17"/>
      <c r="AG15" s="17"/>
    </row>
    <row r="16" spans="1:33" ht="12.75">
      <c r="A16" s="24"/>
      <c r="B16" s="14" t="s">
        <v>68</v>
      </c>
      <c r="E16" s="2">
        <v>-9294</v>
      </c>
      <c r="F16" s="2">
        <f>-55404+14183</f>
        <v>-41221</v>
      </c>
      <c r="I16" s="2">
        <f t="shared" si="0"/>
        <v>-50515</v>
      </c>
      <c r="K16" s="9"/>
      <c r="L16" s="11"/>
      <c r="M16" s="12"/>
      <c r="N16" s="9"/>
      <c r="O16" s="9"/>
      <c r="P16" s="12"/>
      <c r="Q16" s="9"/>
      <c r="R16" s="9"/>
      <c r="S16" s="12"/>
      <c r="T16" s="9"/>
      <c r="U16" s="9"/>
      <c r="V16" s="17"/>
      <c r="W16" s="12"/>
      <c r="X16" s="9"/>
      <c r="Y16" s="9"/>
      <c r="Z16" s="12"/>
      <c r="AA16" s="9"/>
      <c r="AB16" s="9"/>
      <c r="AC16" s="12"/>
      <c r="AD16" s="9"/>
      <c r="AE16" s="9"/>
      <c r="AF16" s="17"/>
      <c r="AG16" s="17"/>
    </row>
    <row r="17" spans="1:33" ht="13.5" thickBot="1">
      <c r="A17" s="24"/>
      <c r="C17" s="10">
        <f>SUM(C14:C16)</f>
        <v>0</v>
      </c>
      <c r="D17" s="10">
        <f aca="true" t="shared" si="2" ref="D17:I17">SUM(D13:D16)</f>
        <v>337403.97800000006</v>
      </c>
      <c r="E17" s="10">
        <f t="shared" si="2"/>
        <v>7117.929999999924</v>
      </c>
      <c r="F17" s="10">
        <f t="shared" si="2"/>
        <v>-447691.39999999997</v>
      </c>
      <c r="G17" s="10">
        <f t="shared" si="2"/>
        <v>-10085.1</v>
      </c>
      <c r="H17" s="10">
        <f t="shared" si="2"/>
        <v>-3343.13</v>
      </c>
      <c r="I17" s="10">
        <f t="shared" si="2"/>
        <v>-116597.72200000001</v>
      </c>
      <c r="K17" s="9"/>
      <c r="L17" s="11"/>
      <c r="M17" s="12"/>
      <c r="N17" s="9"/>
      <c r="O17" s="9"/>
      <c r="P17" s="12"/>
      <c r="Q17" s="9"/>
      <c r="R17" s="9"/>
      <c r="S17" s="12"/>
      <c r="T17" s="9"/>
      <c r="U17" s="9"/>
      <c r="V17" s="17"/>
      <c r="W17" s="12"/>
      <c r="X17" s="9"/>
      <c r="Y17" s="9"/>
      <c r="Z17" s="12"/>
      <c r="AA17" s="9"/>
      <c r="AB17" s="9"/>
      <c r="AC17" s="12"/>
      <c r="AD17" s="9"/>
      <c r="AE17" s="9"/>
      <c r="AF17" s="17"/>
      <c r="AG17" s="17"/>
    </row>
    <row r="18" spans="1:33" ht="13.5" thickTop="1">
      <c r="A18" s="24"/>
      <c r="B18" s="14" t="s">
        <v>40</v>
      </c>
      <c r="F18" s="2">
        <f>1226571+(370962/12*3)</f>
        <v>1319311.5</v>
      </c>
      <c r="I18" s="2">
        <f t="shared" si="0"/>
        <v>1319311.5</v>
      </c>
      <c r="K18" s="9"/>
      <c r="L18" s="11"/>
      <c r="M18" s="12"/>
      <c r="N18" s="9"/>
      <c r="O18" s="9"/>
      <c r="P18" s="12"/>
      <c r="Q18" s="9"/>
      <c r="R18" s="9"/>
      <c r="S18" s="12"/>
      <c r="T18" s="9"/>
      <c r="U18" s="9"/>
      <c r="V18" s="17"/>
      <c r="W18" s="12"/>
      <c r="X18" s="9"/>
      <c r="Y18" s="9"/>
      <c r="Z18" s="12"/>
      <c r="AA18" s="9"/>
      <c r="AB18" s="9"/>
      <c r="AC18" s="12"/>
      <c r="AD18" s="9"/>
      <c r="AE18" s="9"/>
      <c r="AF18" s="17"/>
      <c r="AG18" s="17"/>
    </row>
    <row r="19" spans="1:33" ht="12.75">
      <c r="A19" s="24"/>
      <c r="B19" s="14" t="s">
        <v>41</v>
      </c>
      <c r="F19" s="2">
        <v>-759102.54</v>
      </c>
      <c r="G19" s="2">
        <v>-416724.67</v>
      </c>
      <c r="I19" s="2">
        <f t="shared" si="0"/>
        <v>-1175827.21</v>
      </c>
      <c r="K19" s="9"/>
      <c r="L19" s="11"/>
      <c r="M19" s="12"/>
      <c r="N19" s="9"/>
      <c r="O19" s="9"/>
      <c r="P19" s="12"/>
      <c r="Q19" s="9"/>
      <c r="R19" s="9"/>
      <c r="S19" s="12"/>
      <c r="T19" s="9"/>
      <c r="U19" s="9"/>
      <c r="V19" s="17"/>
      <c r="W19" s="12"/>
      <c r="X19" s="9"/>
      <c r="Y19" s="9"/>
      <c r="Z19" s="12"/>
      <c r="AA19" s="9"/>
      <c r="AB19" s="9"/>
      <c r="AC19" s="12"/>
      <c r="AD19" s="9"/>
      <c r="AE19" s="9"/>
      <c r="AF19" s="17"/>
      <c r="AG19" s="17"/>
    </row>
    <row r="20" spans="1:33" ht="12.75">
      <c r="A20" s="24"/>
      <c r="B20" s="14" t="s">
        <v>42</v>
      </c>
      <c r="F20" s="2">
        <v>29810.58</v>
      </c>
      <c r="G20" s="2">
        <v>11413.33</v>
      </c>
      <c r="H20" s="2">
        <v>561.5</v>
      </c>
      <c r="I20" s="2">
        <f>SUM(C20:H20)</f>
        <v>41785.41</v>
      </c>
      <c r="K20" s="9"/>
      <c r="L20" s="11"/>
      <c r="M20" s="12"/>
      <c r="N20" s="9"/>
      <c r="O20" s="9"/>
      <c r="P20" s="12"/>
      <c r="Q20" s="9"/>
      <c r="R20" s="9"/>
      <c r="S20" s="12"/>
      <c r="T20" s="9"/>
      <c r="U20" s="9"/>
      <c r="V20" s="17"/>
      <c r="W20" s="12"/>
      <c r="X20" s="9"/>
      <c r="Y20" s="9"/>
      <c r="Z20" s="12"/>
      <c r="AA20" s="9"/>
      <c r="AB20" s="9"/>
      <c r="AC20" s="12"/>
      <c r="AD20" s="9"/>
      <c r="AE20" s="9"/>
      <c r="AF20" s="17"/>
      <c r="AG20" s="17"/>
    </row>
    <row r="21" spans="1:33" ht="12.75">
      <c r="A21" s="24"/>
      <c r="B21" s="14" t="s">
        <v>43</v>
      </c>
      <c r="G21" s="2">
        <v>-119927</v>
      </c>
      <c r="I21" s="2">
        <f t="shared" si="0"/>
        <v>-119927</v>
      </c>
      <c r="K21" s="9"/>
      <c r="L21" s="11"/>
      <c r="M21" s="12"/>
      <c r="N21" s="9"/>
      <c r="O21" s="9"/>
      <c r="P21" s="12"/>
      <c r="Q21" s="9"/>
      <c r="R21" s="9"/>
      <c r="S21" s="12"/>
      <c r="T21" s="9"/>
      <c r="U21" s="9"/>
      <c r="V21" s="17"/>
      <c r="W21" s="12"/>
      <c r="X21" s="9"/>
      <c r="Y21" s="9"/>
      <c r="Z21" s="12"/>
      <c r="AA21" s="9"/>
      <c r="AB21" s="9"/>
      <c r="AC21" s="12"/>
      <c r="AD21" s="9"/>
      <c r="AE21" s="9"/>
      <c r="AF21" s="17"/>
      <c r="AG21" s="17"/>
    </row>
    <row r="22" spans="1:33" ht="13.5" thickBot="1">
      <c r="A22" s="24"/>
      <c r="C22" s="10">
        <f>SUM(C19:C21)</f>
        <v>0</v>
      </c>
      <c r="D22" s="10">
        <f aca="true" t="shared" si="3" ref="D22:I22">SUM(D18:D21)</f>
        <v>0</v>
      </c>
      <c r="E22" s="10">
        <f t="shared" si="3"/>
        <v>0</v>
      </c>
      <c r="F22" s="10">
        <f t="shared" si="3"/>
        <v>590019.5399999999</v>
      </c>
      <c r="G22" s="10">
        <f t="shared" si="3"/>
        <v>-525238.34</v>
      </c>
      <c r="H22" s="10">
        <f t="shared" si="3"/>
        <v>561.5</v>
      </c>
      <c r="I22" s="10">
        <f t="shared" si="3"/>
        <v>65342.70000000004</v>
      </c>
      <c r="K22" s="9"/>
      <c r="L22" s="11"/>
      <c r="M22" s="12"/>
      <c r="N22" s="9"/>
      <c r="O22" s="9"/>
      <c r="P22" s="12"/>
      <c r="Q22" s="9"/>
      <c r="R22" s="9"/>
      <c r="S22" s="12"/>
      <c r="T22" s="9"/>
      <c r="U22" s="9"/>
      <c r="V22" s="17"/>
      <c r="W22" s="12"/>
      <c r="X22" s="9"/>
      <c r="Y22" s="9"/>
      <c r="Z22" s="12"/>
      <c r="AA22" s="9"/>
      <c r="AB22" s="9"/>
      <c r="AC22" s="12"/>
      <c r="AD22" s="9"/>
      <c r="AE22" s="9"/>
      <c r="AF22" s="17"/>
      <c r="AG22" s="17"/>
    </row>
    <row r="23" spans="1:33" ht="13.5" thickTop="1">
      <c r="A23" s="24"/>
      <c r="B23" s="14" t="s">
        <v>45</v>
      </c>
      <c r="F23" s="2"/>
      <c r="G23" s="2">
        <v>1246265.25</v>
      </c>
      <c r="H23" s="2">
        <v>417610</v>
      </c>
      <c r="I23" s="2">
        <f t="shared" si="0"/>
        <v>1663875.25</v>
      </c>
      <c r="K23" s="9"/>
      <c r="L23" s="11"/>
      <c r="M23" s="12"/>
      <c r="N23" s="9"/>
      <c r="O23" s="9"/>
      <c r="P23" s="12"/>
      <c r="Q23" s="9"/>
      <c r="R23" s="9"/>
      <c r="S23" s="12"/>
      <c r="T23" s="9"/>
      <c r="U23" s="9"/>
      <c r="V23" s="17"/>
      <c r="W23" s="12"/>
      <c r="X23" s="9"/>
      <c r="Y23" s="9"/>
      <c r="Z23" s="12"/>
      <c r="AA23" s="9"/>
      <c r="AB23" s="9"/>
      <c r="AC23" s="12"/>
      <c r="AD23" s="9"/>
      <c r="AE23" s="9"/>
      <c r="AF23" s="17"/>
      <c r="AG23" s="17"/>
    </row>
    <row r="24" spans="1:33" ht="12.75">
      <c r="A24" s="24"/>
      <c r="B24" s="14" t="s">
        <v>46</v>
      </c>
      <c r="F24" s="2"/>
      <c r="G24" s="2">
        <v>-831803.65</v>
      </c>
      <c r="H24" s="2">
        <v>-518171.1</v>
      </c>
      <c r="I24" s="2">
        <f t="shared" si="0"/>
        <v>-1349974.75</v>
      </c>
      <c r="K24" s="9"/>
      <c r="L24" s="11"/>
      <c r="M24" s="12"/>
      <c r="N24" s="9"/>
      <c r="O24" s="9"/>
      <c r="P24" s="12"/>
      <c r="Q24" s="9"/>
      <c r="R24" s="9"/>
      <c r="S24" s="12"/>
      <c r="T24" s="9"/>
      <c r="U24" s="9"/>
      <c r="V24" s="17"/>
      <c r="W24" s="12"/>
      <c r="X24" s="9"/>
      <c r="Y24" s="9"/>
      <c r="Z24" s="12"/>
      <c r="AA24" s="9"/>
      <c r="AB24" s="9"/>
      <c r="AC24" s="12"/>
      <c r="AD24" s="9"/>
      <c r="AE24" s="9"/>
      <c r="AF24" s="17"/>
      <c r="AG24" s="17"/>
    </row>
    <row r="25" spans="1:33" ht="12.75">
      <c r="A25" s="24"/>
      <c r="B25" s="14" t="s">
        <v>47</v>
      </c>
      <c r="F25" s="2"/>
      <c r="G25" s="2">
        <v>22740.23</v>
      </c>
      <c r="H25" s="2">
        <v>9749.95</v>
      </c>
      <c r="I25" s="2">
        <f t="shared" si="0"/>
        <v>32490.18</v>
      </c>
      <c r="K25" s="9"/>
      <c r="L25" s="11"/>
      <c r="M25" s="12"/>
      <c r="N25" s="9"/>
      <c r="O25" s="9"/>
      <c r="P25" s="12"/>
      <c r="Q25" s="9"/>
      <c r="R25" s="9"/>
      <c r="S25" s="12"/>
      <c r="T25" s="9"/>
      <c r="U25" s="9"/>
      <c r="V25" s="17"/>
      <c r="W25" s="12"/>
      <c r="X25" s="9"/>
      <c r="Y25" s="9"/>
      <c r="Z25" s="12"/>
      <c r="AA25" s="9"/>
      <c r="AB25" s="9"/>
      <c r="AC25" s="12"/>
      <c r="AD25" s="9"/>
      <c r="AE25" s="9"/>
      <c r="AF25" s="17"/>
      <c r="AG25" s="17"/>
    </row>
    <row r="26" spans="1:33" ht="12.75">
      <c r="A26" s="24"/>
      <c r="B26" s="14" t="s">
        <v>48</v>
      </c>
      <c r="F26" s="2"/>
      <c r="H26" s="2">
        <v>-59864</v>
      </c>
      <c r="I26" s="2">
        <f t="shared" si="0"/>
        <v>-59864</v>
      </c>
      <c r="K26" s="9"/>
      <c r="L26" s="11"/>
      <c r="M26" s="12"/>
      <c r="N26" s="9"/>
      <c r="O26" s="9"/>
      <c r="P26" s="12"/>
      <c r="Q26" s="9"/>
      <c r="R26" s="9"/>
      <c r="S26" s="12"/>
      <c r="T26" s="9"/>
      <c r="U26" s="9"/>
      <c r="V26" s="17"/>
      <c r="W26" s="12"/>
      <c r="X26" s="9"/>
      <c r="Y26" s="9"/>
      <c r="Z26" s="12"/>
      <c r="AA26" s="9"/>
      <c r="AB26" s="9"/>
      <c r="AC26" s="12"/>
      <c r="AD26" s="9"/>
      <c r="AE26" s="9"/>
      <c r="AF26" s="17"/>
      <c r="AG26" s="17"/>
    </row>
    <row r="27" spans="1:33" ht="13.5" thickBot="1">
      <c r="A27" s="24"/>
      <c r="C27" s="10">
        <f>SUM(C24:C26)</f>
        <v>0</v>
      </c>
      <c r="D27" s="10">
        <f aca="true" t="shared" si="4" ref="D27:I27">SUM(D23:D26)</f>
        <v>0</v>
      </c>
      <c r="E27" s="10">
        <f t="shared" si="4"/>
        <v>0</v>
      </c>
      <c r="F27" s="10">
        <f t="shared" si="4"/>
        <v>0</v>
      </c>
      <c r="G27" s="10">
        <f t="shared" si="4"/>
        <v>437201.82999999996</v>
      </c>
      <c r="H27" s="10">
        <f t="shared" si="4"/>
        <v>-150675.14999999997</v>
      </c>
      <c r="I27" s="10">
        <f t="shared" si="4"/>
        <v>286526.68</v>
      </c>
      <c r="K27" s="9"/>
      <c r="L27" s="11"/>
      <c r="M27" s="12"/>
      <c r="N27" s="9"/>
      <c r="O27" s="9"/>
      <c r="P27" s="12"/>
      <c r="Q27" s="9"/>
      <c r="R27" s="9"/>
      <c r="S27" s="12"/>
      <c r="T27" s="9"/>
      <c r="U27" s="9"/>
      <c r="V27" s="17"/>
      <c r="W27" s="12"/>
      <c r="X27" s="9"/>
      <c r="Y27" s="9"/>
      <c r="Z27" s="12"/>
      <c r="AA27" s="9"/>
      <c r="AB27" s="9"/>
      <c r="AC27" s="12"/>
      <c r="AD27" s="9"/>
      <c r="AE27" s="9"/>
      <c r="AF27" s="17"/>
      <c r="AG27" s="17"/>
    </row>
    <row r="28" spans="1:33" ht="13.5" thickTop="1">
      <c r="A28" s="24"/>
      <c r="B28" s="14" t="s">
        <v>49</v>
      </c>
      <c r="F28" s="2"/>
      <c r="K28" s="9"/>
      <c r="L28" s="11"/>
      <c r="M28" s="12"/>
      <c r="N28" s="9"/>
      <c r="O28" s="9"/>
      <c r="P28" s="12"/>
      <c r="Q28" s="9"/>
      <c r="R28" s="9"/>
      <c r="S28" s="12"/>
      <c r="T28" s="9"/>
      <c r="U28" s="9"/>
      <c r="V28" s="17"/>
      <c r="W28" s="12"/>
      <c r="X28" s="9"/>
      <c r="Y28" s="9"/>
      <c r="Z28" s="12"/>
      <c r="AA28" s="9"/>
      <c r="AB28" s="9"/>
      <c r="AC28" s="12"/>
      <c r="AD28" s="9"/>
      <c r="AE28" s="9"/>
      <c r="AF28" s="17"/>
      <c r="AG28" s="17"/>
    </row>
    <row r="29" spans="1:33" ht="12.75">
      <c r="A29" s="24"/>
      <c r="B29" s="14" t="s">
        <v>50</v>
      </c>
      <c r="C29" s="2">
        <f aca="true" t="shared" si="5" ref="C29:H29">+C7+C13+C18+C23</f>
        <v>370962</v>
      </c>
      <c r="D29" s="2">
        <f t="shared" si="5"/>
        <v>1226571</v>
      </c>
      <c r="E29" s="2">
        <f t="shared" si="5"/>
        <v>1597533</v>
      </c>
      <c r="F29" s="2">
        <f t="shared" si="5"/>
        <v>1319311.5</v>
      </c>
      <c r="G29" s="2">
        <f t="shared" si="5"/>
        <v>1246265.25</v>
      </c>
      <c r="H29" s="2">
        <f t="shared" si="5"/>
        <v>417610</v>
      </c>
      <c r="I29" s="2">
        <f t="shared" si="0"/>
        <v>6178252.75</v>
      </c>
      <c r="K29" s="9"/>
      <c r="L29" s="11"/>
      <c r="M29" s="12"/>
      <c r="N29" s="9"/>
      <c r="O29" s="9"/>
      <c r="P29" s="12"/>
      <c r="Q29" s="9"/>
      <c r="R29" s="9"/>
      <c r="S29" s="12"/>
      <c r="T29" s="9"/>
      <c r="U29" s="9"/>
      <c r="V29" s="17"/>
      <c r="W29" s="12"/>
      <c r="X29" s="9"/>
      <c r="Y29" s="9"/>
      <c r="Z29" s="12"/>
      <c r="AA29" s="9"/>
      <c r="AB29" s="9"/>
      <c r="AC29" s="12"/>
      <c r="AD29" s="9"/>
      <c r="AE29" s="9"/>
      <c r="AF29" s="17"/>
      <c r="AG29" s="17"/>
    </row>
    <row r="30" spans="1:33" ht="12.75">
      <c r="A30" s="24"/>
      <c r="B30" s="14" t="s">
        <v>51</v>
      </c>
      <c r="C30" s="2">
        <f aca="true" t="shared" si="6" ref="C30:H30">+C8+C14+C19+C24</f>
        <v>0</v>
      </c>
      <c r="D30" s="2">
        <f t="shared" si="6"/>
        <v>-1182296.072</v>
      </c>
      <c r="E30" s="2">
        <f t="shared" si="6"/>
        <v>-1603524.07</v>
      </c>
      <c r="F30" s="2">
        <f t="shared" si="6"/>
        <v>-1284077.25</v>
      </c>
      <c r="G30" s="2">
        <f t="shared" si="6"/>
        <v>-1248528.32</v>
      </c>
      <c r="H30" s="2">
        <f t="shared" si="6"/>
        <v>-518171.1</v>
      </c>
      <c r="I30" s="2">
        <f t="shared" si="0"/>
        <v>-5836596.812</v>
      </c>
      <c r="K30" s="9"/>
      <c r="L30" s="11"/>
      <c r="M30" s="12"/>
      <c r="N30" s="9"/>
      <c r="O30" s="9"/>
      <c r="P30" s="12"/>
      <c r="Q30" s="9"/>
      <c r="R30" s="9"/>
      <c r="S30" s="12"/>
      <c r="T30" s="9"/>
      <c r="U30" s="9"/>
      <c r="V30" s="17"/>
      <c r="W30" s="12"/>
      <c r="X30" s="9"/>
      <c r="Y30" s="9"/>
      <c r="Z30" s="12"/>
      <c r="AA30" s="9"/>
      <c r="AB30" s="9"/>
      <c r="AC30" s="12"/>
      <c r="AD30" s="9"/>
      <c r="AE30" s="9"/>
      <c r="AF30" s="17"/>
      <c r="AG30" s="17"/>
    </row>
    <row r="31" spans="1:33" ht="12.75">
      <c r="A31" s="24"/>
      <c r="B31" s="14" t="s">
        <v>21</v>
      </c>
      <c r="C31" s="2">
        <f aca="true" t="shared" si="7" ref="C31:H31">+C10+C15+C20+C25</f>
        <v>0</v>
      </c>
      <c r="D31" s="2">
        <f t="shared" si="7"/>
        <v>39538.6</v>
      </c>
      <c r="E31" s="2">
        <f t="shared" si="7"/>
        <v>29636.62</v>
      </c>
      <c r="F31" s="2">
        <f t="shared" si="7"/>
        <v>27193.670000000002</v>
      </c>
      <c r="G31" s="2">
        <f t="shared" si="7"/>
        <v>23248.69</v>
      </c>
      <c r="H31" s="2">
        <f t="shared" si="7"/>
        <v>6698.81</v>
      </c>
      <c r="I31" s="2">
        <f t="shared" si="0"/>
        <v>126316.39</v>
      </c>
      <c r="K31" s="9"/>
      <c r="L31" s="11"/>
      <c r="M31" s="12"/>
      <c r="N31" s="9"/>
      <c r="O31" s="9"/>
      <c r="P31" s="12"/>
      <c r="Q31" s="9"/>
      <c r="R31" s="9"/>
      <c r="S31" s="12"/>
      <c r="T31" s="9"/>
      <c r="U31" s="9"/>
      <c r="V31" s="17"/>
      <c r="W31" s="12"/>
      <c r="X31" s="9"/>
      <c r="Y31" s="9"/>
      <c r="Z31" s="12"/>
      <c r="AA31" s="9"/>
      <c r="AB31" s="9"/>
      <c r="AC31" s="12"/>
      <c r="AD31" s="9"/>
      <c r="AE31" s="9"/>
      <c r="AF31" s="17"/>
      <c r="AG31" s="17"/>
    </row>
    <row r="32" spans="1:33" ht="12.75">
      <c r="A32" s="24"/>
      <c r="B32" s="14" t="s">
        <v>52</v>
      </c>
      <c r="C32" s="2">
        <f aca="true" t="shared" si="8" ref="C32:H32">+C16+C21+C26</f>
        <v>0</v>
      </c>
      <c r="D32" s="2">
        <f>+D9</f>
        <v>14679</v>
      </c>
      <c r="E32" s="2">
        <f t="shared" si="8"/>
        <v>-9294</v>
      </c>
      <c r="F32" s="2">
        <f t="shared" si="8"/>
        <v>-41221</v>
      </c>
      <c r="G32" s="2">
        <f t="shared" si="8"/>
        <v>-119927</v>
      </c>
      <c r="H32" s="2">
        <f t="shared" si="8"/>
        <v>-59864</v>
      </c>
      <c r="I32" s="2">
        <f t="shared" si="0"/>
        <v>-215627</v>
      </c>
      <c r="K32" s="9"/>
      <c r="L32" s="11"/>
      <c r="M32" s="12"/>
      <c r="N32" s="9"/>
      <c r="O32" s="9"/>
      <c r="P32" s="12"/>
      <c r="Q32" s="9"/>
      <c r="R32" s="9"/>
      <c r="S32" s="12"/>
      <c r="T32" s="9"/>
      <c r="U32" s="9"/>
      <c r="V32" s="17"/>
      <c r="W32" s="12"/>
      <c r="X32" s="9"/>
      <c r="Y32" s="9"/>
      <c r="Z32" s="12"/>
      <c r="AA32" s="9"/>
      <c r="AB32" s="9"/>
      <c r="AC32" s="12"/>
      <c r="AD32" s="9"/>
      <c r="AE32" s="9"/>
      <c r="AF32" s="17"/>
      <c r="AG32" s="17"/>
    </row>
    <row r="33" spans="1:33" ht="13.5" thickBot="1">
      <c r="A33" s="24"/>
      <c r="C33" s="10">
        <f aca="true" t="shared" si="9" ref="C33:I33">SUM(C29:C32)</f>
        <v>370962</v>
      </c>
      <c r="D33" s="10">
        <f t="shared" si="9"/>
        <v>98492.52800000008</v>
      </c>
      <c r="E33" s="10">
        <f t="shared" si="9"/>
        <v>14351.549999999934</v>
      </c>
      <c r="F33" s="10">
        <f t="shared" si="9"/>
        <v>21206.92</v>
      </c>
      <c r="G33" s="10">
        <f t="shared" si="9"/>
        <v>-98941.38000000006</v>
      </c>
      <c r="H33" s="10">
        <f t="shared" si="9"/>
        <v>-153726.28999999998</v>
      </c>
      <c r="I33" s="10">
        <f t="shared" si="9"/>
        <v>252345.3280000001</v>
      </c>
      <c r="K33" s="9"/>
      <c r="L33" s="11"/>
      <c r="M33" s="12"/>
      <c r="N33" s="9"/>
      <c r="O33" s="9"/>
      <c r="P33" s="12"/>
      <c r="Q33" s="9"/>
      <c r="R33" s="9"/>
      <c r="S33" s="12"/>
      <c r="T33" s="9"/>
      <c r="U33" s="9"/>
      <c r="V33" s="17"/>
      <c r="W33" s="12"/>
      <c r="X33" s="9"/>
      <c r="Y33" s="9"/>
      <c r="Z33" s="12"/>
      <c r="AA33" s="9"/>
      <c r="AB33" s="9"/>
      <c r="AC33" s="12"/>
      <c r="AD33" s="9"/>
      <c r="AE33" s="9"/>
      <c r="AF33" s="17"/>
      <c r="AG33" s="17"/>
    </row>
    <row r="34" spans="1:33" ht="13.5" thickTop="1">
      <c r="A34" s="24"/>
      <c r="B34" s="14" t="s">
        <v>67</v>
      </c>
      <c r="C34" s="2">
        <f>+C33</f>
        <v>370962</v>
      </c>
      <c r="D34" s="2">
        <f>+C34+D33</f>
        <v>469454.52800000005</v>
      </c>
      <c r="E34" s="2">
        <f>+D34+E33</f>
        <v>483806.078</v>
      </c>
      <c r="F34" s="2">
        <f>+E34+F33</f>
        <v>505012.99799999996</v>
      </c>
      <c r="G34" s="2">
        <f>+F34+G33</f>
        <v>406071.6179999999</v>
      </c>
      <c r="H34" s="2">
        <f>+G34+H33</f>
        <v>252345.32799999992</v>
      </c>
      <c r="K34" s="9"/>
      <c r="L34" s="11"/>
      <c r="M34" s="12"/>
      <c r="N34" s="9"/>
      <c r="O34" s="9"/>
      <c r="P34" s="12"/>
      <c r="Q34" s="9"/>
      <c r="R34" s="9"/>
      <c r="S34" s="12"/>
      <c r="T34" s="9"/>
      <c r="U34" s="9"/>
      <c r="V34" s="17"/>
      <c r="W34" s="12"/>
      <c r="X34" s="9"/>
      <c r="Y34" s="9"/>
      <c r="Z34" s="12"/>
      <c r="AA34" s="9"/>
      <c r="AB34" s="9"/>
      <c r="AC34" s="12"/>
      <c r="AD34" s="9"/>
      <c r="AE34" s="9"/>
      <c r="AF34" s="17"/>
      <c r="AG34" s="17"/>
    </row>
    <row r="35" spans="1:33" ht="12.75">
      <c r="A35" s="24"/>
      <c r="F35" s="2"/>
      <c r="H35" s="15" t="s">
        <v>60</v>
      </c>
      <c r="I35" s="2">
        <f>+I31</f>
        <v>126316.39</v>
      </c>
      <c r="K35" s="9"/>
      <c r="L35" s="11"/>
      <c r="M35" s="12"/>
      <c r="N35" s="9"/>
      <c r="O35" s="9"/>
      <c r="P35" s="12"/>
      <c r="Q35" s="9"/>
      <c r="R35" s="9"/>
      <c r="S35" s="12"/>
      <c r="T35" s="9"/>
      <c r="U35" s="9"/>
      <c r="V35" s="17"/>
      <c r="W35" s="12"/>
      <c r="X35" s="9"/>
      <c r="Y35" s="9"/>
      <c r="Z35" s="12"/>
      <c r="AA35" s="9"/>
      <c r="AB35" s="9"/>
      <c r="AC35" s="12"/>
      <c r="AD35" s="9"/>
      <c r="AE35" s="9"/>
      <c r="AF35" s="17"/>
      <c r="AG35" s="17"/>
    </row>
    <row r="36" spans="1:33" ht="12.75">
      <c r="A36" s="24"/>
      <c r="H36" s="15" t="s">
        <v>6</v>
      </c>
      <c r="I36" s="2">
        <f>+I32+I30+I29</f>
        <v>126028.93800000008</v>
      </c>
      <c r="K36" s="9"/>
      <c r="L36" s="11"/>
      <c r="M36" s="12"/>
      <c r="N36" s="9"/>
      <c r="O36" s="9"/>
      <c r="P36" s="12"/>
      <c r="Q36" s="9"/>
      <c r="R36" s="9"/>
      <c r="S36" s="12"/>
      <c r="T36" s="9"/>
      <c r="U36" s="9"/>
      <c r="V36" s="17"/>
      <c r="W36" s="12"/>
      <c r="X36" s="9"/>
      <c r="Y36" s="9"/>
      <c r="Z36" s="12"/>
      <c r="AA36" s="9"/>
      <c r="AB36" s="9"/>
      <c r="AC36" s="12"/>
      <c r="AD36" s="9"/>
      <c r="AE36" s="9"/>
      <c r="AF36" s="17"/>
      <c r="AG36" s="17"/>
    </row>
    <row r="37" spans="3:33" ht="12.75">
      <c r="C37" s="4" t="s">
        <v>4</v>
      </c>
      <c r="D37" s="5"/>
      <c r="E37" s="4" t="s">
        <v>4</v>
      </c>
      <c r="F37" s="3"/>
      <c r="G37" s="20" t="s">
        <v>8</v>
      </c>
      <c r="K37" s="9"/>
      <c r="L37" s="9"/>
      <c r="M37" s="9"/>
      <c r="N37" s="9"/>
      <c r="O37" s="9"/>
      <c r="P37" s="17"/>
      <c r="Q37" s="9"/>
      <c r="R37" s="9"/>
      <c r="S37" s="17"/>
      <c r="T37" s="9"/>
      <c r="U37" s="9"/>
      <c r="V37" s="17"/>
      <c r="W37" s="17"/>
      <c r="X37" s="9"/>
      <c r="Y37" s="9"/>
      <c r="Z37" s="17"/>
      <c r="AA37" s="9"/>
      <c r="AB37" s="9"/>
      <c r="AC37" s="17"/>
      <c r="AD37" s="9"/>
      <c r="AE37" s="9"/>
      <c r="AF37" s="17"/>
      <c r="AG37" s="17"/>
    </row>
    <row r="38" spans="2:33" ht="12.75">
      <c r="B38" s="1" t="s">
        <v>1</v>
      </c>
      <c r="C38" s="6" t="s">
        <v>5</v>
      </c>
      <c r="D38" s="6" t="s">
        <v>3</v>
      </c>
      <c r="E38" s="6" t="s">
        <v>6</v>
      </c>
      <c r="F38" s="3"/>
      <c r="G38" s="20" t="s">
        <v>0</v>
      </c>
      <c r="K38" s="9"/>
      <c r="L38" s="9"/>
      <c r="M38" s="9"/>
      <c r="N38" s="9"/>
      <c r="O38" s="9"/>
      <c r="P38" s="17"/>
      <c r="Q38" s="9"/>
      <c r="R38" s="9"/>
      <c r="S38" s="17"/>
      <c r="T38" s="9"/>
      <c r="U38" s="9"/>
      <c r="V38" s="17"/>
      <c r="W38" s="17"/>
      <c r="X38" s="9"/>
      <c r="Y38" s="9"/>
      <c r="Z38" s="17"/>
      <c r="AA38" s="9"/>
      <c r="AB38" s="9"/>
      <c r="AC38" s="17"/>
      <c r="AD38" s="9"/>
      <c r="AE38" s="9"/>
      <c r="AF38" s="17"/>
      <c r="AG38" s="17"/>
    </row>
    <row r="39" spans="4:33" ht="12.75">
      <c r="D39" s="7" t="s">
        <v>7</v>
      </c>
      <c r="F39" s="3"/>
      <c r="K39" s="9"/>
      <c r="L39" s="9"/>
      <c r="M39" s="9"/>
      <c r="N39" s="9"/>
      <c r="O39" s="9"/>
      <c r="P39" s="17"/>
      <c r="Q39" s="9"/>
      <c r="R39" s="9"/>
      <c r="S39" s="17"/>
      <c r="T39" s="9"/>
      <c r="U39" s="9"/>
      <c r="V39" s="17"/>
      <c r="W39" s="17"/>
      <c r="X39" s="9"/>
      <c r="Y39" s="9"/>
      <c r="Z39" s="17"/>
      <c r="AA39" s="9"/>
      <c r="AB39" s="9"/>
      <c r="AC39" s="17"/>
      <c r="AD39" s="9"/>
      <c r="AE39" s="9"/>
      <c r="AF39" s="17"/>
      <c r="AG39" s="17"/>
    </row>
    <row r="40" spans="1:33" ht="12.75">
      <c r="A40" s="13" t="s">
        <v>14</v>
      </c>
      <c r="B40" t="s">
        <v>10</v>
      </c>
      <c r="C40" s="2">
        <v>286526.68</v>
      </c>
      <c r="D40" s="7">
        <v>32490.18</v>
      </c>
      <c r="E40" s="2">
        <v>254036.5</v>
      </c>
      <c r="F40" s="2">
        <f>+E40+D40</f>
        <v>286526.68</v>
      </c>
      <c r="G40" s="2">
        <v>1349974.75</v>
      </c>
      <c r="K40" s="9"/>
      <c r="L40" s="9"/>
      <c r="M40" s="9"/>
      <c r="N40" s="9"/>
      <c r="O40" s="9"/>
      <c r="P40" s="17"/>
      <c r="Q40" s="9"/>
      <c r="R40" s="9"/>
      <c r="S40" s="17"/>
      <c r="T40" s="9"/>
      <c r="U40" s="9"/>
      <c r="V40" s="17"/>
      <c r="W40" s="17"/>
      <c r="X40" s="9"/>
      <c r="Y40" s="9"/>
      <c r="Z40" s="17"/>
      <c r="AA40" s="9"/>
      <c r="AB40" s="9"/>
      <c r="AC40" s="17"/>
      <c r="AD40" s="9"/>
      <c r="AE40" s="9"/>
      <c r="AF40" s="17"/>
      <c r="AG40" s="17"/>
    </row>
    <row r="41" spans="1:33" ht="12.75">
      <c r="A41" s="13"/>
      <c r="B41" t="s">
        <v>11</v>
      </c>
      <c r="C41" s="2">
        <v>65342.7</v>
      </c>
      <c r="D41" s="7">
        <v>41785.41</v>
      </c>
      <c r="E41" s="2">
        <v>23557.29</v>
      </c>
      <c r="F41" s="2">
        <f>+E41+D41</f>
        <v>65342.700000000004</v>
      </c>
      <c r="G41" s="2">
        <v>1175827.21</v>
      </c>
      <c r="K41" s="9"/>
      <c r="L41" s="9"/>
      <c r="M41" s="9"/>
      <c r="N41" s="9"/>
      <c r="O41" s="9"/>
      <c r="P41" s="17"/>
      <c r="Q41" s="9"/>
      <c r="R41" s="9"/>
      <c r="S41" s="17"/>
      <c r="T41" s="9"/>
      <c r="U41" s="9"/>
      <c r="V41" s="17"/>
      <c r="W41" s="17"/>
      <c r="X41" s="9"/>
      <c r="Y41" s="9"/>
      <c r="Z41" s="17"/>
      <c r="AA41" s="9"/>
      <c r="AB41" s="9"/>
      <c r="AC41" s="17"/>
      <c r="AD41" s="9"/>
      <c r="AE41" s="9"/>
      <c r="AF41" s="17"/>
      <c r="AG41" s="17"/>
    </row>
    <row r="42" spans="1:33" ht="12.75">
      <c r="A42" s="13"/>
      <c r="B42" t="s">
        <v>12</v>
      </c>
      <c r="C42" s="2">
        <v>-116597.72</v>
      </c>
      <c r="D42" s="7">
        <v>23659.94</v>
      </c>
      <c r="E42" s="2">
        <v>-140257.66</v>
      </c>
      <c r="F42" s="2">
        <f>+E42+D42</f>
        <v>-116597.72</v>
      </c>
      <c r="G42" s="2">
        <v>2542884.66</v>
      </c>
      <c r="K42" s="9"/>
      <c r="L42" s="9"/>
      <c r="M42" s="9"/>
      <c r="N42" s="9"/>
      <c r="O42" s="9"/>
      <c r="P42" s="17"/>
      <c r="Q42" s="9"/>
      <c r="R42" s="9"/>
      <c r="S42" s="17"/>
      <c r="T42" s="9"/>
      <c r="U42" s="9"/>
      <c r="V42" s="17"/>
      <c r="W42" s="17"/>
      <c r="X42" s="9"/>
      <c r="Y42" s="9"/>
      <c r="Z42" s="17"/>
      <c r="AA42" s="9"/>
      <c r="AB42" s="9"/>
      <c r="AC42" s="17"/>
      <c r="AD42" s="9"/>
      <c r="AE42" s="9"/>
      <c r="AF42" s="17"/>
      <c r="AG42" s="17"/>
    </row>
    <row r="43" spans="1:33" ht="12.75">
      <c r="A43" s="13"/>
      <c r="B43" t="s">
        <v>13</v>
      </c>
      <c r="C43" s="2">
        <v>17073.67</v>
      </c>
      <c r="D43" s="7">
        <v>28380.86</v>
      </c>
      <c r="E43" s="2">
        <v>-11307.19</v>
      </c>
      <c r="F43" s="2">
        <f>+E43+D43</f>
        <v>17073.67</v>
      </c>
      <c r="G43" s="2">
        <v>767910.19</v>
      </c>
      <c r="K43" s="9"/>
      <c r="L43" s="9"/>
      <c r="M43" s="9"/>
      <c r="N43" s="9"/>
      <c r="O43" s="9"/>
      <c r="P43" s="17"/>
      <c r="Q43" s="9"/>
      <c r="R43" s="9"/>
      <c r="S43" s="17"/>
      <c r="T43" s="9"/>
      <c r="U43" s="9"/>
      <c r="V43" s="17"/>
      <c r="W43" s="17"/>
      <c r="X43" s="9"/>
      <c r="Y43" s="9"/>
      <c r="Z43" s="17"/>
      <c r="AA43" s="9"/>
      <c r="AB43" s="9"/>
      <c r="AC43" s="17"/>
      <c r="AD43" s="9"/>
      <c r="AE43" s="9"/>
      <c r="AF43" s="17"/>
      <c r="AG43" s="17"/>
    </row>
    <row r="44" spans="2:33" ht="13.5" thickBot="1">
      <c r="B44" s="14" t="s">
        <v>15</v>
      </c>
      <c r="C44" s="16">
        <f>SUM(C40:C43)</f>
        <v>252345.33000000002</v>
      </c>
      <c r="D44" s="16">
        <f>SUM(D40:D43)</f>
        <v>126316.39</v>
      </c>
      <c r="E44" s="16">
        <f>SUM(E40:E43)</f>
        <v>126028.93999999997</v>
      </c>
      <c r="F44" s="16">
        <f>SUM(F40:F43)</f>
        <v>252345.33000000002</v>
      </c>
      <c r="G44" s="16">
        <f>SUM(G40:G43)</f>
        <v>5836596.8100000005</v>
      </c>
      <c r="K44" s="9"/>
      <c r="L44" s="9"/>
      <c r="M44" s="9"/>
      <c r="N44" s="9"/>
      <c r="O44" s="9"/>
      <c r="P44" s="17"/>
      <c r="Q44" s="9"/>
      <c r="R44" s="9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2:33" ht="13.5" thickTop="1">
      <c r="B45" s="1"/>
      <c r="C45" s="21"/>
      <c r="D45" s="22"/>
      <c r="F45" s="2"/>
      <c r="K45" s="9"/>
      <c r="L45" s="9"/>
      <c r="M45" s="9"/>
      <c r="N45" s="9"/>
      <c r="O45" s="9"/>
      <c r="P45" s="17"/>
      <c r="Q45" s="9"/>
      <c r="R45" s="9"/>
      <c r="S45" s="17"/>
      <c r="T45" s="9"/>
      <c r="U45" s="9"/>
      <c r="V45" s="17"/>
      <c r="W45" s="17"/>
      <c r="X45" s="9"/>
      <c r="Y45" s="9"/>
      <c r="Z45" s="17"/>
      <c r="AA45" s="9"/>
      <c r="AB45" s="9"/>
      <c r="AC45" s="17"/>
      <c r="AD45" s="9"/>
      <c r="AE45" s="9"/>
      <c r="AF45" s="17"/>
      <c r="AG45" s="17"/>
    </row>
    <row r="46" spans="1:33" ht="12.75">
      <c r="A46" s="13">
        <v>38838</v>
      </c>
      <c r="B46" t="s">
        <v>2</v>
      </c>
      <c r="C46" s="2">
        <f>+C44</f>
        <v>252345.33000000002</v>
      </c>
      <c r="D46" s="15">
        <f>+D44</f>
        <v>126316.39</v>
      </c>
      <c r="E46" s="15">
        <f>+E44</f>
        <v>126028.93999999997</v>
      </c>
      <c r="F46" s="15">
        <f>+F44</f>
        <v>252345.33000000002</v>
      </c>
      <c r="G46" s="15">
        <f>+G44</f>
        <v>5836596.8100000005</v>
      </c>
      <c r="K46" s="9"/>
      <c r="L46" s="9"/>
      <c r="M46" s="9"/>
      <c r="N46" s="9"/>
      <c r="O46" s="9"/>
      <c r="P46" s="17"/>
      <c r="Q46" s="9"/>
      <c r="R46" s="9"/>
      <c r="S46" s="17"/>
      <c r="T46" s="9"/>
      <c r="U46" s="9"/>
      <c r="V46" s="17"/>
      <c r="W46" s="17"/>
      <c r="X46" s="9"/>
      <c r="Y46" s="9"/>
      <c r="Z46" s="17"/>
      <c r="AA46" s="9"/>
      <c r="AB46" s="9"/>
      <c r="AC46" s="17"/>
      <c r="AD46" s="9"/>
      <c r="AE46" s="9"/>
      <c r="AF46" s="17"/>
      <c r="AG46" s="17"/>
    </row>
    <row r="47" spans="2:33" ht="12.75">
      <c r="B47" t="s">
        <v>18</v>
      </c>
      <c r="C47" s="2">
        <f>+E44*0.0414/365*30.42</f>
        <v>434.84749229786297</v>
      </c>
      <c r="D47" s="15">
        <f>+C47</f>
        <v>434.84749229786297</v>
      </c>
      <c r="E47" s="2">
        <v>0</v>
      </c>
      <c r="F47" s="2"/>
      <c r="K47" s="9"/>
      <c r="L47" s="9"/>
      <c r="M47" s="9"/>
      <c r="N47" s="9"/>
      <c r="O47" s="9"/>
      <c r="P47" s="17"/>
      <c r="Q47" s="9"/>
      <c r="R47" s="9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2:33" ht="13.5" thickBot="1">
      <c r="B48" s="14" t="s">
        <v>16</v>
      </c>
      <c r="C48" s="16">
        <f>SUM(C46:C47)</f>
        <v>252780.17749229787</v>
      </c>
      <c r="D48" s="16">
        <f>+D47+D44</f>
        <v>126751.23749229786</v>
      </c>
      <c r="E48" s="16">
        <f>SUM(E46:E47)</f>
        <v>126028.93999999997</v>
      </c>
      <c r="F48" s="10">
        <f>+E48+D48</f>
        <v>252780.17749229784</v>
      </c>
      <c r="G48" s="16">
        <f>SUM(G46:G47)</f>
        <v>5836596.8100000005</v>
      </c>
      <c r="K48" s="9"/>
      <c r="L48" s="9"/>
      <c r="M48" s="9"/>
      <c r="N48" s="9"/>
      <c r="O48" s="9"/>
      <c r="P48" s="17"/>
      <c r="Q48" s="9"/>
      <c r="R48" s="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3:33" ht="13.5" thickTop="1">
      <c r="C49" s="21"/>
      <c r="D49" s="22"/>
      <c r="F49" s="2"/>
      <c r="K49" s="9"/>
      <c r="L49" s="9"/>
      <c r="M49" s="9"/>
      <c r="N49" s="9"/>
      <c r="O49" s="9"/>
      <c r="P49" s="17"/>
      <c r="Q49" s="9"/>
      <c r="R49" s="9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4:33" ht="12.75">
      <c r="D50" s="7"/>
      <c r="F50" s="2"/>
      <c r="K50" s="9"/>
      <c r="L50" s="9"/>
      <c r="M50" s="9"/>
      <c r="N50" s="9"/>
      <c r="O50" s="9"/>
      <c r="P50" s="17"/>
      <c r="Q50" s="9"/>
      <c r="R50" s="9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2.75">
      <c r="A51" s="13">
        <v>38869</v>
      </c>
      <c r="B51" t="s">
        <v>2</v>
      </c>
      <c r="C51" s="2">
        <f>+C48</f>
        <v>252780.17749229787</v>
      </c>
      <c r="D51" s="2">
        <f>+D48</f>
        <v>126751.23749229786</v>
      </c>
      <c r="E51" s="2">
        <f>+E48</f>
        <v>126028.93999999997</v>
      </c>
      <c r="F51" s="2">
        <f>+F48</f>
        <v>252780.17749229784</v>
      </c>
      <c r="G51" s="2">
        <f>+G48</f>
        <v>5836596.8100000005</v>
      </c>
      <c r="K51" s="9"/>
      <c r="L51" s="9"/>
      <c r="M51" s="9"/>
      <c r="N51" s="9"/>
      <c r="O51" s="9"/>
      <c r="P51" s="17"/>
      <c r="Q51" s="9"/>
      <c r="R51" s="9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2:33" ht="12.75">
      <c r="B52" t="s">
        <v>18</v>
      </c>
      <c r="C52" s="2">
        <f>+E51*0.0414/365*30.42</f>
        <v>434.84749229786297</v>
      </c>
      <c r="D52" s="2">
        <f>+C52</f>
        <v>434.84749229786297</v>
      </c>
      <c r="E52" s="2">
        <v>0</v>
      </c>
      <c r="F52" s="2"/>
      <c r="K52" s="9"/>
      <c r="L52" s="9"/>
      <c r="M52" s="9"/>
      <c r="N52" s="9"/>
      <c r="O52" s="9"/>
      <c r="P52" s="9"/>
      <c r="Q52" s="9"/>
      <c r="R52" s="9"/>
      <c r="S52" s="9"/>
      <c r="T52" s="17"/>
      <c r="U52" s="9"/>
      <c r="V52" s="17"/>
      <c r="W52" s="9"/>
      <c r="X52" s="17"/>
      <c r="Y52" s="9"/>
      <c r="Z52" s="9"/>
      <c r="AA52" s="17"/>
      <c r="AB52" s="9"/>
      <c r="AC52" s="9"/>
      <c r="AD52" s="17"/>
      <c r="AE52" s="9"/>
      <c r="AF52" s="17"/>
      <c r="AG52" s="17"/>
    </row>
    <row r="53" spans="2:33" ht="13.5" thickBot="1">
      <c r="B53" t="s">
        <v>20</v>
      </c>
      <c r="C53" s="10">
        <f>+C52+C51</f>
        <v>253215.02498459572</v>
      </c>
      <c r="D53" s="10">
        <f>+D52+D51</f>
        <v>127186.08498459573</v>
      </c>
      <c r="E53" s="10">
        <f>+E52+E51</f>
        <v>126028.93999999997</v>
      </c>
      <c r="F53" s="10">
        <f>+F52+F51</f>
        <v>252780.17749229784</v>
      </c>
      <c r="G53" s="10">
        <f>+G52+G51</f>
        <v>5836596.8100000005</v>
      </c>
      <c r="K53" s="9"/>
      <c r="L53" s="9"/>
      <c r="M53" s="9"/>
      <c r="N53" s="9"/>
      <c r="O53" s="9"/>
      <c r="P53" s="17"/>
      <c r="Q53" s="9"/>
      <c r="R53" s="9"/>
      <c r="S53" s="9"/>
      <c r="T53" s="17"/>
      <c r="U53" s="9"/>
      <c r="V53" s="17"/>
      <c r="W53" s="9"/>
      <c r="X53" s="17"/>
      <c r="Y53" s="9"/>
      <c r="Z53" s="9"/>
      <c r="AA53" s="17"/>
      <c r="AB53" s="9"/>
      <c r="AC53" s="9"/>
      <c r="AD53" s="17"/>
      <c r="AE53" s="9"/>
      <c r="AF53" s="17"/>
      <c r="AG53" s="17"/>
    </row>
    <row r="54" spans="5:33" ht="13.5" thickTop="1">
      <c r="E54" s="3"/>
      <c r="F54" s="2"/>
      <c r="K54" s="9"/>
      <c r="L54" s="9"/>
      <c r="M54" s="9"/>
      <c r="N54" s="9"/>
      <c r="O54" s="9"/>
      <c r="P54" s="17"/>
      <c r="Q54" s="9"/>
      <c r="R54" s="9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12.75">
      <c r="A55" s="13">
        <v>38899</v>
      </c>
      <c r="B55" t="s">
        <v>2</v>
      </c>
      <c r="C55" s="2">
        <f>+C53</f>
        <v>253215.02498459572</v>
      </c>
      <c r="D55" s="2">
        <f>+D53</f>
        <v>127186.08498459573</v>
      </c>
      <c r="E55" s="2">
        <f>+E53</f>
        <v>126028.93999999997</v>
      </c>
      <c r="F55" s="2">
        <f>+F53</f>
        <v>252780.17749229784</v>
      </c>
      <c r="G55" s="2">
        <f>+G53</f>
        <v>5836596.8100000005</v>
      </c>
      <c r="K55" s="9"/>
      <c r="L55" s="9"/>
      <c r="M55" s="9"/>
      <c r="N55" s="9"/>
      <c r="O55" s="9"/>
      <c r="P55" s="17"/>
      <c r="Q55" s="9"/>
      <c r="R55" s="9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2:33" ht="12.75">
      <c r="B56" t="s">
        <v>19</v>
      </c>
      <c r="C56" s="2">
        <f>+E55*0.0459/365*30.42</f>
        <v>482.11352406936976</v>
      </c>
      <c r="D56" s="2">
        <f>+C56</f>
        <v>482.11352406936976</v>
      </c>
      <c r="E56" s="2">
        <v>0</v>
      </c>
      <c r="F56" s="2"/>
      <c r="K56" s="9"/>
      <c r="L56" s="9"/>
      <c r="M56" s="9"/>
      <c r="N56" s="9"/>
      <c r="O56" s="9"/>
      <c r="P56" s="17"/>
      <c r="Q56" s="9"/>
      <c r="R56" s="9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2:33" ht="13.5" thickBot="1">
      <c r="B57" t="s">
        <v>20</v>
      </c>
      <c r="C57" s="10">
        <f>+C56+C55</f>
        <v>253697.13850866508</v>
      </c>
      <c r="D57" s="10">
        <f>+D56+D55</f>
        <v>127668.1985086651</v>
      </c>
      <c r="E57" s="10">
        <f>+E56+E55</f>
        <v>126028.93999999997</v>
      </c>
      <c r="F57" s="10">
        <f>+F56+F55</f>
        <v>252780.17749229784</v>
      </c>
      <c r="G57" s="10">
        <f>+G56+G55</f>
        <v>5836596.8100000005</v>
      </c>
      <c r="K57" s="9"/>
      <c r="L57" s="9"/>
      <c r="M57" s="9"/>
      <c r="N57" s="9"/>
      <c r="O57" s="9"/>
      <c r="P57" s="17"/>
      <c r="Q57" s="9"/>
      <c r="R57" s="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5:33" ht="13.5" thickTop="1">
      <c r="E58" s="3"/>
      <c r="F58" s="2"/>
      <c r="K58" s="9"/>
      <c r="L58" s="9"/>
      <c r="M58" s="9"/>
      <c r="N58" s="9"/>
      <c r="O58" s="9"/>
      <c r="P58" s="17"/>
      <c r="Q58" s="9"/>
      <c r="R58" s="9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12.75">
      <c r="A59" s="13">
        <v>38930</v>
      </c>
      <c r="B59" t="s">
        <v>2</v>
      </c>
      <c r="C59" s="2">
        <f>+C57</f>
        <v>253697.13850866508</v>
      </c>
      <c r="D59" s="2">
        <f>+D57</f>
        <v>127668.1985086651</v>
      </c>
      <c r="E59" s="2">
        <f>+E57</f>
        <v>126028.93999999997</v>
      </c>
      <c r="F59" s="2">
        <f>+F57</f>
        <v>252780.17749229784</v>
      </c>
      <c r="G59" s="2">
        <f>+G57</f>
        <v>5836596.8100000005</v>
      </c>
      <c r="K59" s="9"/>
      <c r="L59" s="9"/>
      <c r="M59" s="9"/>
      <c r="N59" s="9"/>
      <c r="O59" s="9"/>
      <c r="P59" s="17"/>
      <c r="Q59" s="9"/>
      <c r="R59" s="9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2:33" ht="12.75">
      <c r="B60" t="s">
        <v>19</v>
      </c>
      <c r="C60" s="2">
        <f>+E59*0.0459/365*30.42</f>
        <v>482.11352406936976</v>
      </c>
      <c r="D60" s="2">
        <f>+C60</f>
        <v>482.11352406936976</v>
      </c>
      <c r="E60" s="2">
        <v>0</v>
      </c>
      <c r="F60" s="2"/>
      <c r="K60" s="9"/>
      <c r="L60" s="9"/>
      <c r="M60" s="9"/>
      <c r="N60" s="9"/>
      <c r="O60" s="9"/>
      <c r="P60" s="17"/>
      <c r="Q60" s="9"/>
      <c r="R60" s="9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2:33" ht="13.5" thickBot="1">
      <c r="B61" t="s">
        <v>20</v>
      </c>
      <c r="C61" s="10">
        <f>+C60+C59</f>
        <v>254179.25203273445</v>
      </c>
      <c r="D61" s="10">
        <f>+D60+D59</f>
        <v>128150.31203273447</v>
      </c>
      <c r="E61" s="10">
        <f>+E60+E59</f>
        <v>126028.93999999997</v>
      </c>
      <c r="F61" s="10">
        <f>+F60+F59</f>
        <v>252780.17749229784</v>
      </c>
      <c r="G61" s="10">
        <f>+G60+G59</f>
        <v>5836596.8100000005</v>
      </c>
      <c r="K61" s="9"/>
      <c r="L61" s="9"/>
      <c r="M61" s="9"/>
      <c r="N61" s="9"/>
      <c r="O61" s="9"/>
      <c r="P61" s="17"/>
      <c r="Q61" s="9"/>
      <c r="R61" s="9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5:33" ht="13.5" thickTop="1">
      <c r="E62" s="3"/>
      <c r="F62" s="2"/>
      <c r="K62" s="9"/>
      <c r="L62" s="9"/>
      <c r="M62" s="9"/>
      <c r="N62" s="9"/>
      <c r="O62" s="9"/>
      <c r="P62" s="17"/>
      <c r="Q62" s="9"/>
      <c r="R62" s="9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12.75">
      <c r="A63" s="13">
        <v>38961</v>
      </c>
      <c r="B63" t="s">
        <v>2</v>
      </c>
      <c r="C63" s="2">
        <f>+C61</f>
        <v>254179.25203273445</v>
      </c>
      <c r="D63" s="2">
        <f>+D61</f>
        <v>128150.31203273447</v>
      </c>
      <c r="E63" s="2">
        <f>+E61</f>
        <v>126028.93999999997</v>
      </c>
      <c r="F63" s="2">
        <f>+F61</f>
        <v>252780.17749229784</v>
      </c>
      <c r="G63" s="2">
        <f>+G61</f>
        <v>5836596.8100000005</v>
      </c>
      <c r="K63" s="9"/>
      <c r="L63" s="9"/>
      <c r="M63" s="9"/>
      <c r="N63" s="9"/>
      <c r="O63" s="9"/>
      <c r="P63" s="17"/>
      <c r="Q63" s="9"/>
      <c r="R63" s="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3" ht="12.75">
      <c r="B64" t="s">
        <v>19</v>
      </c>
      <c r="C64" s="2">
        <f>+E63*0.0459/365*30.42</f>
        <v>482.11352406936976</v>
      </c>
      <c r="D64" s="2">
        <f>+C64</f>
        <v>482.11352406936976</v>
      </c>
      <c r="E64" s="2">
        <v>0</v>
      </c>
      <c r="F64" s="2"/>
      <c r="K64" s="9"/>
      <c r="L64" s="9"/>
      <c r="M64" s="9"/>
      <c r="N64" s="9"/>
      <c r="O64" s="9"/>
      <c r="P64" s="17"/>
      <c r="Q64" s="9"/>
      <c r="R64" s="9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2:33" ht="13.5" thickBot="1">
      <c r="B65" t="s">
        <v>20</v>
      </c>
      <c r="C65" s="10">
        <f>+C64+C63</f>
        <v>254661.36555680382</v>
      </c>
      <c r="D65" s="10">
        <f>+D64+D63</f>
        <v>128632.42555680384</v>
      </c>
      <c r="E65" s="10">
        <f>+E64+E63</f>
        <v>126028.93999999997</v>
      </c>
      <c r="F65" s="10">
        <f>+F64+F63</f>
        <v>252780.17749229784</v>
      </c>
      <c r="G65" s="10">
        <f>+G64+G63</f>
        <v>5836596.8100000005</v>
      </c>
      <c r="K65" s="9"/>
      <c r="L65" s="9"/>
      <c r="M65" s="9"/>
      <c r="N65" s="9"/>
      <c r="O65" s="9"/>
      <c r="P65" s="17"/>
      <c r="Q65" s="9"/>
      <c r="R65" s="9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3:33" ht="13.5" thickTop="1">
      <c r="C66" s="25"/>
      <c r="E66" s="25"/>
      <c r="F66" s="25"/>
      <c r="K66" s="9"/>
      <c r="L66" s="9"/>
      <c r="M66" s="9"/>
      <c r="N66" s="9"/>
      <c r="O66" s="9"/>
      <c r="P66" s="17"/>
      <c r="Q66" s="9"/>
      <c r="R66" s="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2.75">
      <c r="A67" s="13">
        <v>38991</v>
      </c>
      <c r="B67" t="s">
        <v>2</v>
      </c>
      <c r="C67" s="2">
        <f>+C65</f>
        <v>254661.36555680382</v>
      </c>
      <c r="D67" s="2">
        <f>+D65</f>
        <v>128632.42555680384</v>
      </c>
      <c r="E67" s="2">
        <f>+E65</f>
        <v>126028.93999999997</v>
      </c>
      <c r="F67" s="2">
        <f>+F65</f>
        <v>252780.17749229784</v>
      </c>
      <c r="G67" s="2">
        <f>+G65</f>
        <v>5836596.8100000005</v>
      </c>
      <c r="K67" s="9"/>
      <c r="L67" s="9"/>
      <c r="M67" s="9"/>
      <c r="N67" s="9"/>
      <c r="O67" s="9"/>
      <c r="P67" s="17"/>
      <c r="Q67" s="9"/>
      <c r="R67" s="9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2:33" ht="12.75">
      <c r="B68" t="s">
        <v>19</v>
      </c>
      <c r="C68" s="2">
        <f>+E67*0.0459/365*30.42</f>
        <v>482.11352406936976</v>
      </c>
      <c r="D68" s="2">
        <f>+C68</f>
        <v>482.11352406936976</v>
      </c>
      <c r="E68" s="2">
        <v>0</v>
      </c>
      <c r="F68" s="2"/>
      <c r="K68" s="9"/>
      <c r="L68" s="9"/>
      <c r="M68" s="9"/>
      <c r="N68" s="9"/>
      <c r="O68" s="9"/>
      <c r="P68" s="17"/>
      <c r="Q68" s="9"/>
      <c r="R68" s="9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2:33" ht="13.5" thickBot="1">
      <c r="B69" t="s">
        <v>20</v>
      </c>
      <c r="C69" s="10">
        <f>+C68+C67</f>
        <v>255143.4790808732</v>
      </c>
      <c r="D69" s="10">
        <f>+D68+D67</f>
        <v>129114.5390808732</v>
      </c>
      <c r="E69" s="10">
        <f>+E68+E67</f>
        <v>126028.93999999997</v>
      </c>
      <c r="F69" s="10">
        <f>+F68+F67</f>
        <v>252780.17749229784</v>
      </c>
      <c r="G69" s="10">
        <f>+G68+G67</f>
        <v>5836596.8100000005</v>
      </c>
      <c r="K69" s="9"/>
      <c r="L69" s="9"/>
      <c r="M69" s="9"/>
      <c r="N69" s="9"/>
      <c r="O69" s="9"/>
      <c r="P69" s="17"/>
      <c r="Q69" s="9"/>
      <c r="R69" s="9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3:33" ht="13.5" thickTop="1">
      <c r="C70" s="9"/>
      <c r="D70" s="9"/>
      <c r="E70" s="9"/>
      <c r="F70" s="9"/>
      <c r="G70" s="9"/>
      <c r="K70" s="9"/>
      <c r="L70" s="9"/>
      <c r="M70" s="9"/>
      <c r="N70" s="9"/>
      <c r="O70" s="9"/>
      <c r="P70" s="17"/>
      <c r="Q70" s="9"/>
      <c r="R70" s="9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12.75">
      <c r="A71" s="13">
        <v>39022</v>
      </c>
      <c r="B71" t="s">
        <v>2</v>
      </c>
      <c r="C71" s="2">
        <f>+C69</f>
        <v>255143.4790808732</v>
      </c>
      <c r="D71" s="2">
        <f>+D69</f>
        <v>129114.5390808732</v>
      </c>
      <c r="E71" s="2">
        <f>+E69</f>
        <v>126028.93999999997</v>
      </c>
      <c r="F71" s="2">
        <f>+F69</f>
        <v>252780.17749229784</v>
      </c>
      <c r="G71" s="2">
        <f>+G69</f>
        <v>5836596.8100000005</v>
      </c>
      <c r="K71" s="9"/>
      <c r="L71" s="9"/>
      <c r="M71" s="9"/>
      <c r="N71" s="9"/>
      <c r="O71" s="9"/>
      <c r="P71" s="17"/>
      <c r="Q71" s="9"/>
      <c r="R71" s="9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2:33" ht="12.75">
      <c r="B72" t="s">
        <v>19</v>
      </c>
      <c r="C72" s="2">
        <f>+E71*0.0459/365*30.42</f>
        <v>482.11352406936976</v>
      </c>
      <c r="D72" s="2">
        <f>+C72</f>
        <v>482.11352406936976</v>
      </c>
      <c r="E72" s="2">
        <v>0</v>
      </c>
      <c r="F72" s="2"/>
      <c r="K72" s="9"/>
      <c r="L72" s="9"/>
      <c r="M72" s="9"/>
      <c r="N72" s="9"/>
      <c r="O72" s="9"/>
      <c r="P72" s="17"/>
      <c r="Q72" s="9"/>
      <c r="R72" s="9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2:33" ht="13.5" thickBot="1">
      <c r="B73" t="s">
        <v>20</v>
      </c>
      <c r="C73" s="10">
        <f>+C72+C71</f>
        <v>255625.59260494256</v>
      </c>
      <c r="D73" s="10">
        <f>+D72+D71</f>
        <v>129596.65260494257</v>
      </c>
      <c r="E73" s="10">
        <f>+E72+E71</f>
        <v>126028.93999999997</v>
      </c>
      <c r="F73" s="10">
        <f>+F72+F71</f>
        <v>252780.17749229784</v>
      </c>
      <c r="G73" s="10">
        <f>+G72+G71</f>
        <v>5836596.8100000005</v>
      </c>
      <c r="K73" s="9"/>
      <c r="L73" s="9"/>
      <c r="M73" s="9"/>
      <c r="N73" s="9"/>
      <c r="O73" s="9"/>
      <c r="P73" s="17"/>
      <c r="Q73" s="9"/>
      <c r="R73" s="9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3:33" ht="13.5" thickTop="1">
      <c r="C74" s="9"/>
      <c r="D74" s="9"/>
      <c r="E74" s="9"/>
      <c r="F74" s="9"/>
      <c r="G74" s="9"/>
      <c r="K74" s="9"/>
      <c r="L74" s="9"/>
      <c r="M74" s="9"/>
      <c r="N74" s="9"/>
      <c r="O74" s="9"/>
      <c r="P74" s="17"/>
      <c r="Q74" s="9"/>
      <c r="R74" s="9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12.75">
      <c r="A75" s="13">
        <v>39052</v>
      </c>
      <c r="B75" t="s">
        <v>2</v>
      </c>
      <c r="C75" s="2">
        <f>+C73</f>
        <v>255625.59260494256</v>
      </c>
      <c r="D75" s="2">
        <f>+D73</f>
        <v>129596.65260494257</v>
      </c>
      <c r="E75" s="2">
        <f>+E73</f>
        <v>126028.93999999997</v>
      </c>
      <c r="F75" s="2">
        <f>+F73</f>
        <v>252780.17749229784</v>
      </c>
      <c r="G75" s="2">
        <f>+G73</f>
        <v>5836596.8100000005</v>
      </c>
      <c r="K75" s="9"/>
      <c r="L75" s="9"/>
      <c r="M75" s="9"/>
      <c r="N75" s="9"/>
      <c r="O75" s="9"/>
      <c r="P75" s="17"/>
      <c r="Q75" s="9"/>
      <c r="R75" s="9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2:33" ht="12.75">
      <c r="B76" t="s">
        <v>19</v>
      </c>
      <c r="C76" s="2">
        <f>+E75*0.0459/365*30.42</f>
        <v>482.11352406936976</v>
      </c>
      <c r="D76" s="2">
        <f>+C76</f>
        <v>482.11352406936976</v>
      </c>
      <c r="E76" s="2">
        <v>0</v>
      </c>
      <c r="F76" s="2"/>
      <c r="K76" s="9"/>
      <c r="L76" s="9"/>
      <c r="M76" s="9"/>
      <c r="N76" s="9"/>
      <c r="O76" s="9"/>
      <c r="P76" s="17"/>
      <c r="Q76" s="9"/>
      <c r="R76" s="9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2:33" ht="13.5" thickBot="1">
      <c r="B77" t="s">
        <v>20</v>
      </c>
      <c r="C77" s="10">
        <f>+C76+C75</f>
        <v>256107.70612901193</v>
      </c>
      <c r="D77" s="10">
        <f>+D76+D75</f>
        <v>130078.76612901194</v>
      </c>
      <c r="E77" s="10">
        <f>+E76+E75</f>
        <v>126028.93999999997</v>
      </c>
      <c r="F77" s="10">
        <f>+F76+F75</f>
        <v>252780.17749229784</v>
      </c>
      <c r="G77" s="10">
        <f>+G76+G75</f>
        <v>5836596.8100000005</v>
      </c>
      <c r="K77" s="9"/>
      <c r="L77" s="9"/>
      <c r="M77" s="9"/>
      <c r="N77" s="9"/>
      <c r="O77" s="9"/>
      <c r="P77" s="17"/>
      <c r="Q77" s="9"/>
      <c r="R77" s="9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2:33" ht="13.5" thickTop="1">
      <c r="B78" s="30" t="s">
        <v>53</v>
      </c>
      <c r="C78" s="12">
        <f>+C47+C52+C56+C60+C64+C68+C72+C76</f>
        <v>3762.3761290119446</v>
      </c>
      <c r="D78" s="9"/>
      <c r="E78" s="9"/>
      <c r="F78" s="9"/>
      <c r="G78" s="9"/>
      <c r="K78" s="9"/>
      <c r="L78" s="9"/>
      <c r="M78" s="9"/>
      <c r="N78" s="9"/>
      <c r="O78" s="9"/>
      <c r="P78" s="17"/>
      <c r="Q78" s="9"/>
      <c r="R78" s="9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3:33" ht="12.75">
      <c r="C79" s="9"/>
      <c r="D79" s="9"/>
      <c r="E79" s="9"/>
      <c r="F79" s="9"/>
      <c r="G79" s="9"/>
      <c r="K79" s="9"/>
      <c r="L79" s="9"/>
      <c r="M79" s="9"/>
      <c r="N79" s="9"/>
      <c r="O79" s="9"/>
      <c r="P79" s="17"/>
      <c r="Q79" s="9"/>
      <c r="R79" s="9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12.75">
      <c r="A80" s="13">
        <v>39083</v>
      </c>
      <c r="B80" t="s">
        <v>2</v>
      </c>
      <c r="C80" s="2">
        <f>+C77</f>
        <v>256107.70612901193</v>
      </c>
      <c r="D80" s="2">
        <f>+D77</f>
        <v>130078.76612901194</v>
      </c>
      <c r="E80" s="2">
        <f>+E77</f>
        <v>126028.93999999997</v>
      </c>
      <c r="F80" s="2">
        <f>+F77</f>
        <v>252780.17749229784</v>
      </c>
      <c r="G80" s="2">
        <f>+G77</f>
        <v>5836596.8100000005</v>
      </c>
      <c r="K80" s="9"/>
      <c r="L80" s="9"/>
      <c r="M80" s="9"/>
      <c r="N80" s="9"/>
      <c r="O80" s="9"/>
      <c r="P80" s="17"/>
      <c r="Q80" s="9"/>
      <c r="R80" s="9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2:33" ht="12.75">
      <c r="B81" t="s">
        <v>19</v>
      </c>
      <c r="C81" s="2">
        <f>+E80*0.0459/365*30.42</f>
        <v>482.11352406936976</v>
      </c>
      <c r="D81" s="2">
        <f>+C81</f>
        <v>482.11352406936976</v>
      </c>
      <c r="E81" s="2">
        <v>0</v>
      </c>
      <c r="F81" s="2"/>
      <c r="K81" s="9"/>
      <c r="L81" s="9"/>
      <c r="M81" s="9"/>
      <c r="N81" s="9"/>
      <c r="O81" s="9"/>
      <c r="P81" s="17"/>
      <c r="Q81" s="9"/>
      <c r="R81" s="9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2:33" ht="13.5" thickBot="1">
      <c r="B82" t="s">
        <v>20</v>
      </c>
      <c r="C82" s="10">
        <f>+C81+C80</f>
        <v>256589.8196530813</v>
      </c>
      <c r="D82" s="10">
        <f>+D81+D80</f>
        <v>130560.87965308131</v>
      </c>
      <c r="E82" s="10">
        <f>+E81+E80</f>
        <v>126028.93999999997</v>
      </c>
      <c r="F82" s="10">
        <f>+F81+F80</f>
        <v>252780.17749229784</v>
      </c>
      <c r="G82" s="10">
        <f>+G81+G80</f>
        <v>5836596.8100000005</v>
      </c>
      <c r="K82" s="9"/>
      <c r="L82" s="9"/>
      <c r="M82" s="9"/>
      <c r="N82" s="9"/>
      <c r="O82" s="9"/>
      <c r="P82" s="17"/>
      <c r="Q82" s="9"/>
      <c r="R82" s="9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3:33" ht="13.5" thickTop="1">
      <c r="C83" s="9"/>
      <c r="D83" s="9"/>
      <c r="E83" s="9"/>
      <c r="F83" s="9"/>
      <c r="G83" s="9"/>
      <c r="K83" s="9"/>
      <c r="L83" s="9"/>
      <c r="M83" s="9"/>
      <c r="N83" s="9"/>
      <c r="O83" s="9"/>
      <c r="P83" s="17"/>
      <c r="Q83" s="9"/>
      <c r="R83" s="9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12.75">
      <c r="A84" s="13">
        <v>39115</v>
      </c>
      <c r="B84" t="s">
        <v>2</v>
      </c>
      <c r="C84" s="2">
        <f>+C82</f>
        <v>256589.8196530813</v>
      </c>
      <c r="D84" s="2">
        <f>+D82</f>
        <v>130560.87965308131</v>
      </c>
      <c r="E84" s="2">
        <f>+E82</f>
        <v>126028.93999999997</v>
      </c>
      <c r="F84" s="2">
        <f>+F82</f>
        <v>252780.17749229784</v>
      </c>
      <c r="G84" s="2">
        <f>+G82</f>
        <v>5836596.8100000005</v>
      </c>
      <c r="K84" s="9"/>
      <c r="L84" s="9"/>
      <c r="M84" s="9"/>
      <c r="N84" s="9"/>
      <c r="O84" s="9"/>
      <c r="P84" s="17"/>
      <c r="Q84" s="9"/>
      <c r="R84" s="9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2:33" ht="12.75">
      <c r="B85" t="s">
        <v>19</v>
      </c>
      <c r="C85" s="2">
        <f>+E84*0.0459/365*30.42</f>
        <v>482.11352406936976</v>
      </c>
      <c r="D85" s="2">
        <f>+C85</f>
        <v>482.11352406936976</v>
      </c>
      <c r="E85" s="2">
        <v>0</v>
      </c>
      <c r="F85" s="2"/>
      <c r="K85" s="9"/>
      <c r="L85" s="9"/>
      <c r="M85" s="9"/>
      <c r="N85" s="9"/>
      <c r="O85" s="9"/>
      <c r="P85" s="17"/>
      <c r="Q85" s="9"/>
      <c r="R85" s="9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2:33" ht="13.5" thickBot="1">
      <c r="B86" t="s">
        <v>20</v>
      </c>
      <c r="C86" s="10">
        <f>+C85+C84</f>
        <v>257071.93317715067</v>
      </c>
      <c r="D86" s="10">
        <f>+D85+D84</f>
        <v>131042.99317715068</v>
      </c>
      <c r="E86" s="10">
        <f>+E85+E84</f>
        <v>126028.93999999997</v>
      </c>
      <c r="F86" s="10">
        <f>+F85+F84</f>
        <v>252780.17749229784</v>
      </c>
      <c r="G86" s="10">
        <f>+G85+G84</f>
        <v>5836596.8100000005</v>
      </c>
      <c r="K86" s="9"/>
      <c r="L86" s="9"/>
      <c r="M86" s="9"/>
      <c r="N86" s="9"/>
      <c r="O86" s="9"/>
      <c r="P86" s="17"/>
      <c r="Q86" s="9"/>
      <c r="R86" s="9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3:33" ht="13.5" thickTop="1">
      <c r="C87" s="9"/>
      <c r="D87" s="9"/>
      <c r="E87" s="9"/>
      <c r="F87" s="9"/>
      <c r="G87" s="9"/>
      <c r="K87" s="9"/>
      <c r="L87" s="9"/>
      <c r="M87" s="9"/>
      <c r="N87" s="9"/>
      <c r="O87" s="9"/>
      <c r="P87" s="17"/>
      <c r="Q87" s="9"/>
      <c r="R87" s="9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2.75">
      <c r="A88" s="13">
        <v>39144</v>
      </c>
      <c r="B88" t="s">
        <v>2</v>
      </c>
      <c r="C88" s="2">
        <f>+C86</f>
        <v>257071.93317715067</v>
      </c>
      <c r="D88" s="2">
        <f>+D86</f>
        <v>131042.99317715068</v>
      </c>
      <c r="E88" s="2">
        <f>+E86</f>
        <v>126028.93999999997</v>
      </c>
      <c r="F88" s="2">
        <f>+F86</f>
        <v>252780.17749229784</v>
      </c>
      <c r="G88" s="2">
        <f>+G86</f>
        <v>5836596.8100000005</v>
      </c>
      <c r="K88" s="9"/>
      <c r="L88" s="9"/>
      <c r="M88" s="9"/>
      <c r="N88" s="9"/>
      <c r="O88" s="9"/>
      <c r="P88" s="17"/>
      <c r="Q88" s="9"/>
      <c r="R88" s="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2:33" ht="12.75">
      <c r="B89" t="s">
        <v>19</v>
      </c>
      <c r="C89" s="2">
        <f>+E88*0.0459/365*30.42</f>
        <v>482.11352406936976</v>
      </c>
      <c r="D89" s="2">
        <f>+C89</f>
        <v>482.11352406936976</v>
      </c>
      <c r="E89" s="2">
        <v>0</v>
      </c>
      <c r="F89" s="2"/>
      <c r="K89" s="9"/>
      <c r="L89" s="9"/>
      <c r="M89" s="9"/>
      <c r="N89" s="9"/>
      <c r="O89" s="9"/>
      <c r="P89" s="17"/>
      <c r="Q89" s="9"/>
      <c r="R89" s="9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2:33" ht="13.5" thickBot="1">
      <c r="B90" t="s">
        <v>20</v>
      </c>
      <c r="C90" s="10">
        <f>+C89+C88</f>
        <v>257554.04670122004</v>
      </c>
      <c r="D90" s="10">
        <f>+D89+D88</f>
        <v>131525.10670122007</v>
      </c>
      <c r="E90" s="10">
        <f>+E89+E88</f>
        <v>126028.93999999997</v>
      </c>
      <c r="F90" s="10">
        <f>+F89+F88</f>
        <v>252780.17749229784</v>
      </c>
      <c r="G90" s="10">
        <f>+G89+G88</f>
        <v>5836596.8100000005</v>
      </c>
      <c r="K90" s="9"/>
      <c r="L90" s="9"/>
      <c r="M90" s="9"/>
      <c r="N90" s="9"/>
      <c r="O90" s="9"/>
      <c r="P90" s="17"/>
      <c r="Q90" s="9"/>
      <c r="R90" s="9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3:33" ht="13.5" thickTop="1">
      <c r="C91" s="9"/>
      <c r="D91" s="9"/>
      <c r="E91" s="9"/>
      <c r="F91" s="9"/>
      <c r="G91" s="9"/>
      <c r="K91" s="9"/>
      <c r="L91" s="9"/>
      <c r="M91" s="9"/>
      <c r="N91" s="9"/>
      <c r="O91" s="9"/>
      <c r="P91" s="17"/>
      <c r="Q91" s="9"/>
      <c r="R91" s="9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ht="12.75">
      <c r="A92" s="13">
        <v>39176</v>
      </c>
      <c r="B92" t="s">
        <v>2</v>
      </c>
      <c r="C92" s="2">
        <f>+C90</f>
        <v>257554.04670122004</v>
      </c>
      <c r="D92" s="2">
        <f>+D90</f>
        <v>131525.10670122007</v>
      </c>
      <c r="E92" s="2">
        <f>+E90</f>
        <v>126028.93999999997</v>
      </c>
      <c r="F92" s="2">
        <f>+F90</f>
        <v>252780.17749229784</v>
      </c>
      <c r="G92" s="2">
        <f>+G90</f>
        <v>5836596.8100000005</v>
      </c>
      <c r="K92" s="9"/>
      <c r="L92" s="9"/>
      <c r="M92" s="9"/>
      <c r="N92" s="9"/>
      <c r="O92" s="9"/>
      <c r="P92" s="17"/>
      <c r="Q92" s="9"/>
      <c r="R92" s="9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:33" ht="12.75">
      <c r="B93" t="s">
        <v>19</v>
      </c>
      <c r="C93" s="2">
        <f>+E92*0.0459/365*30.42</f>
        <v>482.11352406936976</v>
      </c>
      <c r="D93" s="2">
        <f>+C93</f>
        <v>482.11352406936976</v>
      </c>
      <c r="E93" s="2">
        <v>0</v>
      </c>
      <c r="F93" s="2"/>
      <c r="K93" s="9"/>
      <c r="L93" s="9"/>
      <c r="M93" s="9"/>
      <c r="N93" s="9"/>
      <c r="O93" s="9"/>
      <c r="P93" s="17"/>
      <c r="Q93" s="9"/>
      <c r="R93" s="9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2:33" ht="13.5" thickBot="1">
      <c r="B94" t="s">
        <v>20</v>
      </c>
      <c r="C94" s="10">
        <f>+C93+C92</f>
        <v>258036.1602252894</v>
      </c>
      <c r="D94" s="10">
        <f>+D93+D92</f>
        <v>132007.22022528943</v>
      </c>
      <c r="E94" s="10">
        <f>+E93+E92</f>
        <v>126028.93999999997</v>
      </c>
      <c r="F94" s="10">
        <f>+F93+F92</f>
        <v>252780.17749229784</v>
      </c>
      <c r="G94" s="10">
        <f>+G93+G92</f>
        <v>5836596.8100000005</v>
      </c>
      <c r="K94" s="9"/>
      <c r="L94" s="9"/>
      <c r="M94" s="9"/>
      <c r="N94" s="9"/>
      <c r="O94" s="9"/>
      <c r="P94" s="17"/>
      <c r="Q94" s="9"/>
      <c r="R94" s="9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3:33" ht="13.5" thickTop="1">
      <c r="C95" s="9"/>
      <c r="D95" s="9"/>
      <c r="E95" s="9"/>
      <c r="F95" s="9"/>
      <c r="G95" s="9"/>
      <c r="K95" s="9"/>
      <c r="L95" s="9"/>
      <c r="M95" s="9"/>
      <c r="N95" s="9"/>
      <c r="O95" s="9"/>
      <c r="P95" s="17"/>
      <c r="Q95" s="9"/>
      <c r="R95" s="9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ht="12.75">
      <c r="A96" s="13">
        <v>39207</v>
      </c>
      <c r="B96" t="s">
        <v>2</v>
      </c>
      <c r="C96" s="2">
        <f>+C94</f>
        <v>258036.1602252894</v>
      </c>
      <c r="D96" s="2">
        <f>+D94</f>
        <v>132007.22022528943</v>
      </c>
      <c r="E96" s="2">
        <f>+E94</f>
        <v>126028.93999999997</v>
      </c>
      <c r="F96" s="2">
        <f>+F94</f>
        <v>252780.17749229784</v>
      </c>
      <c r="G96" s="2">
        <f>+G94</f>
        <v>5836596.8100000005</v>
      </c>
      <c r="K96" s="9"/>
      <c r="L96" s="9"/>
      <c r="M96" s="9"/>
      <c r="N96" s="9"/>
      <c r="O96" s="9"/>
      <c r="P96" s="17"/>
      <c r="Q96" s="9"/>
      <c r="R96" s="9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2:33" ht="12.75">
      <c r="B97" t="s">
        <v>19</v>
      </c>
      <c r="C97" s="2">
        <f>+E96*0.0459/365*30.42</f>
        <v>482.11352406936976</v>
      </c>
      <c r="D97" s="2">
        <f>+C97</f>
        <v>482.11352406936976</v>
      </c>
      <c r="E97" s="2">
        <v>0</v>
      </c>
      <c r="F97" s="2"/>
      <c r="K97" s="9"/>
      <c r="L97" s="9"/>
      <c r="M97" s="9"/>
      <c r="N97" s="9"/>
      <c r="O97" s="9"/>
      <c r="P97" s="17"/>
      <c r="Q97" s="9"/>
      <c r="R97" s="9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2:33" ht="13.5" thickBot="1">
      <c r="B98" t="s">
        <v>20</v>
      </c>
      <c r="C98" s="10">
        <f>+C97+C96</f>
        <v>258518.27374935878</v>
      </c>
      <c r="D98" s="10">
        <f>+D97+D96</f>
        <v>132489.3337493588</v>
      </c>
      <c r="E98" s="10">
        <f>+E97+E96</f>
        <v>126028.93999999997</v>
      </c>
      <c r="F98" s="10">
        <f>+F97+F96</f>
        <v>252780.17749229784</v>
      </c>
      <c r="G98" s="10">
        <f>+G97+G96</f>
        <v>5836596.8100000005</v>
      </c>
      <c r="K98" s="9"/>
      <c r="L98" s="9"/>
      <c r="M98" s="9"/>
      <c r="N98" s="9"/>
      <c r="O98" s="9"/>
      <c r="P98" s="17"/>
      <c r="Q98" s="9"/>
      <c r="R98" s="9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3:33" ht="13.5" thickTop="1">
      <c r="C99" s="9"/>
      <c r="D99" s="9"/>
      <c r="E99" s="9"/>
      <c r="F99" s="9"/>
      <c r="G99" s="9"/>
      <c r="K99" s="9"/>
      <c r="L99" s="9"/>
      <c r="M99" s="9"/>
      <c r="N99" s="9"/>
      <c r="O99" s="9"/>
      <c r="P99" s="17"/>
      <c r="Q99" s="9"/>
      <c r="R99" s="9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ht="12.75">
      <c r="A100" s="13">
        <v>39239</v>
      </c>
      <c r="B100" t="s">
        <v>2</v>
      </c>
      <c r="C100" s="2">
        <f>+C98</f>
        <v>258518.27374935878</v>
      </c>
      <c r="D100" s="2">
        <f>+D98</f>
        <v>132489.3337493588</v>
      </c>
      <c r="E100" s="2">
        <f>+E98</f>
        <v>126028.93999999997</v>
      </c>
      <c r="F100" s="2">
        <f>+F98</f>
        <v>252780.17749229784</v>
      </c>
      <c r="G100" s="2">
        <f>+G98</f>
        <v>5836596.8100000005</v>
      </c>
      <c r="K100" s="9"/>
      <c r="L100" s="9"/>
      <c r="M100" s="9"/>
      <c r="N100" s="9"/>
      <c r="O100" s="9"/>
      <c r="P100" s="17"/>
      <c r="Q100" s="9"/>
      <c r="R100" s="9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2:33" ht="12.75">
      <c r="B101" t="s">
        <v>19</v>
      </c>
      <c r="C101" s="2">
        <f>+E100*0.0459/365*30.42</f>
        <v>482.11352406936976</v>
      </c>
      <c r="D101" s="2">
        <f>+C101</f>
        <v>482.11352406936976</v>
      </c>
      <c r="E101" s="2">
        <v>0</v>
      </c>
      <c r="F101" s="2"/>
      <c r="K101" s="9"/>
      <c r="L101" s="9"/>
      <c r="M101" s="9"/>
      <c r="N101" s="9"/>
      <c r="O101" s="9"/>
      <c r="P101" s="17"/>
      <c r="Q101" s="9"/>
      <c r="R101" s="9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2:33" ht="13.5" thickBot="1">
      <c r="B102" t="s">
        <v>20</v>
      </c>
      <c r="C102" s="10">
        <f>+C101+C100</f>
        <v>259000.38727342815</v>
      </c>
      <c r="D102" s="10">
        <f>+D101+D100</f>
        <v>132971.44727342817</v>
      </c>
      <c r="E102" s="10">
        <f>+E101+E100</f>
        <v>126028.93999999997</v>
      </c>
      <c r="F102" s="10">
        <f>+F101+F100</f>
        <v>252780.17749229784</v>
      </c>
      <c r="G102" s="10">
        <f>+G101+G100</f>
        <v>5836596.8100000005</v>
      </c>
      <c r="K102" s="9"/>
      <c r="L102" s="9"/>
      <c r="M102" s="9"/>
      <c r="N102" s="9"/>
      <c r="O102" s="9"/>
      <c r="P102" s="17"/>
      <c r="Q102" s="9"/>
      <c r="R102" s="9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3:33" ht="13.5" thickTop="1">
      <c r="C103" s="9"/>
      <c r="D103" s="9"/>
      <c r="E103" s="9"/>
      <c r="F103" s="9"/>
      <c r="G103" s="9"/>
      <c r="K103" s="9"/>
      <c r="L103" s="9"/>
      <c r="M103" s="9"/>
      <c r="N103" s="9"/>
      <c r="O103" s="9"/>
      <c r="P103" s="17"/>
      <c r="Q103" s="9"/>
      <c r="R103" s="9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ht="12.75">
      <c r="A104" s="13">
        <v>39270</v>
      </c>
      <c r="B104" t="s">
        <v>2</v>
      </c>
      <c r="C104" s="2">
        <f>+C102</f>
        <v>259000.38727342815</v>
      </c>
      <c r="D104" s="2">
        <f>+D102</f>
        <v>132971.44727342817</v>
      </c>
      <c r="E104" s="2">
        <f>+E102</f>
        <v>126028.93999999997</v>
      </c>
      <c r="F104" s="2">
        <f>+F102</f>
        <v>252780.17749229784</v>
      </c>
      <c r="G104" s="2">
        <f>+G102</f>
        <v>5836596.8100000005</v>
      </c>
      <c r="K104" s="9"/>
      <c r="L104" s="9"/>
      <c r="M104" s="9"/>
      <c r="N104" s="9"/>
      <c r="O104" s="9"/>
      <c r="P104" s="17"/>
      <c r="Q104" s="9"/>
      <c r="R104" s="9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2:33" ht="12.75">
      <c r="B105" t="s">
        <v>19</v>
      </c>
      <c r="C105" s="2">
        <f>+E104*0.0459/365*30.42</f>
        <v>482.11352406936976</v>
      </c>
      <c r="D105" s="2">
        <f>+C105</f>
        <v>482.11352406936976</v>
      </c>
      <c r="E105" s="2">
        <v>0</v>
      </c>
      <c r="F105" s="2"/>
      <c r="K105" s="9"/>
      <c r="L105" s="9"/>
      <c r="M105" s="9"/>
      <c r="N105" s="9"/>
      <c r="O105" s="9"/>
      <c r="P105" s="17"/>
      <c r="Q105" s="9"/>
      <c r="R105" s="9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2:33" ht="13.5" thickBot="1">
      <c r="B106" t="s">
        <v>20</v>
      </c>
      <c r="C106" s="10">
        <f>+C105+C104</f>
        <v>259482.50079749752</v>
      </c>
      <c r="D106" s="10">
        <f>+D105+D104</f>
        <v>133453.56079749754</v>
      </c>
      <c r="E106" s="10">
        <f>+E105+E104</f>
        <v>126028.93999999997</v>
      </c>
      <c r="F106" s="10">
        <f>+F105+F104</f>
        <v>252780.17749229784</v>
      </c>
      <c r="G106" s="10">
        <f>+G105+G104</f>
        <v>5836596.8100000005</v>
      </c>
      <c r="K106" s="9"/>
      <c r="L106" s="9"/>
      <c r="M106" s="9"/>
      <c r="N106" s="9"/>
      <c r="O106" s="9"/>
      <c r="P106" s="17"/>
      <c r="Q106" s="9"/>
      <c r="R106" s="9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3:33" ht="13.5" thickTop="1">
      <c r="C107" s="9"/>
      <c r="D107" s="9"/>
      <c r="E107" s="9"/>
      <c r="F107" s="9"/>
      <c r="G107" s="9"/>
      <c r="K107" s="9"/>
      <c r="L107" s="9"/>
      <c r="M107" s="9"/>
      <c r="N107" s="9"/>
      <c r="O107" s="9"/>
      <c r="P107" s="17"/>
      <c r="Q107" s="9"/>
      <c r="R107" s="9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ht="12.75">
      <c r="A108" s="13">
        <v>39302</v>
      </c>
      <c r="B108" t="s">
        <v>2</v>
      </c>
      <c r="C108" s="2">
        <f>+C106</f>
        <v>259482.50079749752</v>
      </c>
      <c r="D108" s="2">
        <f>+D106</f>
        <v>133453.56079749754</v>
      </c>
      <c r="E108" s="2">
        <f>+E106</f>
        <v>126028.93999999997</v>
      </c>
      <c r="F108" s="2">
        <f>+F106</f>
        <v>252780.17749229784</v>
      </c>
      <c r="G108" s="2">
        <f>+G106</f>
        <v>5836596.8100000005</v>
      </c>
      <c r="K108" s="9"/>
      <c r="L108" s="9"/>
      <c r="M108" s="9"/>
      <c r="N108" s="9"/>
      <c r="O108" s="9"/>
      <c r="P108" s="17"/>
      <c r="Q108" s="9"/>
      <c r="R108" s="9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2:33" ht="12.75">
      <c r="B109" t="s">
        <v>19</v>
      </c>
      <c r="C109" s="2">
        <f>+E108*0.0459/365*30.42</f>
        <v>482.11352406936976</v>
      </c>
      <c r="D109" s="2">
        <f>+C109</f>
        <v>482.11352406936976</v>
      </c>
      <c r="E109" s="2">
        <v>0</v>
      </c>
      <c r="F109" s="2"/>
      <c r="K109" s="9"/>
      <c r="L109" s="9"/>
      <c r="M109" s="9"/>
      <c r="N109" s="9"/>
      <c r="O109" s="9"/>
      <c r="P109" s="17"/>
      <c r="Q109" s="9"/>
      <c r="R109" s="9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2:33" ht="13.5" thickBot="1">
      <c r="B110" t="s">
        <v>20</v>
      </c>
      <c r="C110" s="10">
        <f>+C109+C108</f>
        <v>259964.61432156689</v>
      </c>
      <c r="D110" s="10">
        <f>+D109+D108</f>
        <v>133935.6743215669</v>
      </c>
      <c r="E110" s="10">
        <f>+E109+E108</f>
        <v>126028.93999999997</v>
      </c>
      <c r="F110" s="10">
        <f>+F109+F108</f>
        <v>252780.17749229784</v>
      </c>
      <c r="G110" s="10">
        <f>+G109+G108</f>
        <v>5836596.8100000005</v>
      </c>
      <c r="K110" s="9"/>
      <c r="L110" s="9"/>
      <c r="M110" s="9"/>
      <c r="N110" s="9"/>
      <c r="O110" s="9"/>
      <c r="P110" s="17"/>
      <c r="Q110" s="9"/>
      <c r="R110" s="9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3:33" ht="13.5" thickTop="1">
      <c r="C111" s="9"/>
      <c r="D111" s="9"/>
      <c r="E111" s="9"/>
      <c r="F111" s="9"/>
      <c r="G111" s="9"/>
      <c r="K111" s="9"/>
      <c r="L111" s="9"/>
      <c r="M111" s="9"/>
      <c r="N111" s="9"/>
      <c r="O111" s="9"/>
      <c r="P111" s="17"/>
      <c r="Q111" s="9"/>
      <c r="R111" s="9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ht="12.75">
      <c r="A112" s="13">
        <v>39334</v>
      </c>
      <c r="B112" t="s">
        <v>2</v>
      </c>
      <c r="C112" s="2">
        <f>+C110</f>
        <v>259964.61432156689</v>
      </c>
      <c r="D112" s="2">
        <f>+D110</f>
        <v>133935.6743215669</v>
      </c>
      <c r="E112" s="2">
        <f>+E110</f>
        <v>126028.93999999997</v>
      </c>
      <c r="F112" s="2">
        <f>+F110</f>
        <v>252780.17749229784</v>
      </c>
      <c r="G112" s="2">
        <f>+G110</f>
        <v>5836596.8100000005</v>
      </c>
      <c r="K112" s="9"/>
      <c r="L112" s="9"/>
      <c r="M112" s="9"/>
      <c r="N112" s="9"/>
      <c r="O112" s="9"/>
      <c r="P112" s="17"/>
      <c r="Q112" s="9"/>
      <c r="R112" s="9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2:33" ht="12.75">
      <c r="B113" t="s">
        <v>19</v>
      </c>
      <c r="C113" s="2">
        <f>+E112*0.0459/365*30.42</f>
        <v>482.11352406936976</v>
      </c>
      <c r="D113" s="2">
        <f>+C113</f>
        <v>482.11352406936976</v>
      </c>
      <c r="E113" s="2">
        <v>0</v>
      </c>
      <c r="F113" s="2"/>
      <c r="K113" s="9"/>
      <c r="L113" s="9"/>
      <c r="M113" s="9"/>
      <c r="N113" s="9"/>
      <c r="O113" s="9"/>
      <c r="P113" s="17"/>
      <c r="Q113" s="9"/>
      <c r="R113" s="9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2:33" ht="13.5" thickBot="1">
      <c r="B114" t="s">
        <v>20</v>
      </c>
      <c r="C114" s="10">
        <f>+C113+C112</f>
        <v>260446.72784563625</v>
      </c>
      <c r="D114" s="10">
        <f>+D113+D112</f>
        <v>134417.78784563628</v>
      </c>
      <c r="E114" s="10">
        <f>+E113+E112</f>
        <v>126028.93999999997</v>
      </c>
      <c r="F114" s="10">
        <f>+F113+F112</f>
        <v>252780.17749229784</v>
      </c>
      <c r="G114" s="10">
        <f>+G113+G112</f>
        <v>5836596.8100000005</v>
      </c>
      <c r="K114" s="9"/>
      <c r="L114" s="9"/>
      <c r="M114" s="9"/>
      <c r="N114" s="9"/>
      <c r="O114" s="9"/>
      <c r="P114" s="17"/>
      <c r="Q114" s="9"/>
      <c r="R114" s="9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3:33" ht="13.5" thickTop="1">
      <c r="C115" s="9"/>
      <c r="D115" s="9"/>
      <c r="E115" s="9"/>
      <c r="F115" s="9"/>
      <c r="G115" s="9"/>
      <c r="K115" s="9"/>
      <c r="L115" s="9"/>
      <c r="M115" s="9"/>
      <c r="N115" s="9"/>
      <c r="O115" s="9"/>
      <c r="P115" s="17"/>
      <c r="Q115" s="9"/>
      <c r="R115" s="9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 ht="12.75">
      <c r="A116" s="13">
        <v>39365</v>
      </c>
      <c r="B116" t="s">
        <v>2</v>
      </c>
      <c r="C116" s="2">
        <f>+C114</f>
        <v>260446.72784563625</v>
      </c>
      <c r="D116" s="2">
        <f>+D114</f>
        <v>134417.78784563628</v>
      </c>
      <c r="E116" s="2">
        <f>+E114</f>
        <v>126028.93999999997</v>
      </c>
      <c r="F116" s="2">
        <f>+F114</f>
        <v>252780.17749229784</v>
      </c>
      <c r="G116" s="2">
        <f>+G114</f>
        <v>5836596.8100000005</v>
      </c>
      <c r="K116" s="9"/>
      <c r="L116" s="9"/>
      <c r="M116" s="9"/>
      <c r="N116" s="9"/>
      <c r="O116" s="9"/>
      <c r="P116" s="17"/>
      <c r="Q116" s="9"/>
      <c r="R116" s="9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2:33" ht="12.75">
      <c r="B117" t="s">
        <v>23</v>
      </c>
      <c r="C117" s="2">
        <f>+E116*0.0514/365*30.42</f>
        <v>539.883118456767</v>
      </c>
      <c r="D117" s="2">
        <f>+C117</f>
        <v>539.883118456767</v>
      </c>
      <c r="E117" s="2">
        <v>0</v>
      </c>
      <c r="F117" s="2"/>
      <c r="K117" s="9"/>
      <c r="L117" s="9"/>
      <c r="M117" s="9"/>
      <c r="N117" s="9"/>
      <c r="O117" s="9"/>
      <c r="P117" s="17"/>
      <c r="Q117" s="9"/>
      <c r="R117" s="9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2:33" ht="13.5" thickBot="1">
      <c r="B118" t="s">
        <v>20</v>
      </c>
      <c r="C118" s="10">
        <f>+C117+C116</f>
        <v>260986.610964093</v>
      </c>
      <c r="D118" s="10">
        <f>+D117+D116</f>
        <v>134957.67096409303</v>
      </c>
      <c r="E118" s="10">
        <f>+E117+E116</f>
        <v>126028.93999999997</v>
      </c>
      <c r="F118" s="10">
        <f>+F117+F116</f>
        <v>252780.17749229784</v>
      </c>
      <c r="G118" s="10">
        <f>+G117+G116</f>
        <v>5836596.8100000005</v>
      </c>
      <c r="K118" s="9"/>
      <c r="L118" s="9"/>
      <c r="M118" s="9"/>
      <c r="N118" s="9"/>
      <c r="O118" s="9"/>
      <c r="P118" s="17"/>
      <c r="Q118" s="9"/>
      <c r="R118" s="9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3:33" ht="13.5" thickTop="1">
      <c r="C119" s="9"/>
      <c r="D119" s="9"/>
      <c r="E119" s="9"/>
      <c r="F119" s="9"/>
      <c r="G119" s="9"/>
      <c r="K119" s="9"/>
      <c r="L119" s="9"/>
      <c r="M119" s="9"/>
      <c r="N119" s="9"/>
      <c r="O119" s="9"/>
      <c r="P119" s="17"/>
      <c r="Q119" s="9"/>
      <c r="R119" s="9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3" ht="12.75">
      <c r="A120" s="13">
        <v>39397</v>
      </c>
      <c r="B120" t="s">
        <v>2</v>
      </c>
      <c r="C120" s="2">
        <f>+C118</f>
        <v>260986.610964093</v>
      </c>
      <c r="D120" s="2">
        <f>+D118</f>
        <v>134957.67096409303</v>
      </c>
      <c r="E120" s="2">
        <f>+E118</f>
        <v>126028.93999999997</v>
      </c>
      <c r="F120" s="2">
        <f>+F118</f>
        <v>252780.17749229784</v>
      </c>
      <c r="G120" s="2">
        <f>+G118</f>
        <v>5836596.8100000005</v>
      </c>
      <c r="K120" s="9"/>
      <c r="L120" s="9"/>
      <c r="M120" s="9"/>
      <c r="N120" s="9"/>
      <c r="O120" s="9"/>
      <c r="P120" s="17"/>
      <c r="Q120" s="9"/>
      <c r="R120" s="9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2:33" ht="12.75">
      <c r="B121" t="s">
        <v>23</v>
      </c>
      <c r="C121" s="2">
        <f>+E120*0.0514/365*30.42</f>
        <v>539.883118456767</v>
      </c>
      <c r="D121" s="2">
        <f>+C121</f>
        <v>539.883118456767</v>
      </c>
      <c r="E121" s="2">
        <v>0</v>
      </c>
      <c r="F121" s="2"/>
      <c r="K121" s="9"/>
      <c r="L121" s="9"/>
      <c r="M121" s="9"/>
      <c r="N121" s="9"/>
      <c r="O121" s="9"/>
      <c r="P121" s="17"/>
      <c r="Q121" s="9"/>
      <c r="R121" s="9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2:33" ht="13.5" thickBot="1">
      <c r="B122" t="s">
        <v>20</v>
      </c>
      <c r="C122" s="10">
        <f>+C121+C120</f>
        <v>261526.49408254976</v>
      </c>
      <c r="D122" s="10">
        <f>+D121+D120</f>
        <v>135497.5540825498</v>
      </c>
      <c r="E122" s="10">
        <f>+E121+E120</f>
        <v>126028.93999999997</v>
      </c>
      <c r="F122" s="10">
        <f>+F121+F120</f>
        <v>252780.17749229784</v>
      </c>
      <c r="G122" s="10">
        <f>+G121+G120</f>
        <v>5836596.8100000005</v>
      </c>
      <c r="K122" s="9"/>
      <c r="L122" s="9"/>
      <c r="M122" s="9"/>
      <c r="N122" s="9"/>
      <c r="O122" s="9"/>
      <c r="P122" s="17"/>
      <c r="Q122" s="9"/>
      <c r="R122" s="9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3:33" ht="13.5" thickTop="1">
      <c r="C123" s="9"/>
      <c r="D123" s="9"/>
      <c r="E123" s="9"/>
      <c r="F123" s="9"/>
      <c r="G123" s="9"/>
      <c r="K123" s="9"/>
      <c r="L123" s="9"/>
      <c r="M123" s="9"/>
      <c r="N123" s="9"/>
      <c r="O123" s="9"/>
      <c r="P123" s="17"/>
      <c r="Q123" s="9"/>
      <c r="R123" s="9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3" ht="12.75">
      <c r="A124" s="13">
        <v>39428</v>
      </c>
      <c r="B124" t="s">
        <v>2</v>
      </c>
      <c r="C124" s="2">
        <f>+C122</f>
        <v>261526.49408254976</v>
      </c>
      <c r="D124" s="2">
        <f>+D122</f>
        <v>135497.5540825498</v>
      </c>
      <c r="E124" s="2">
        <f>+E122</f>
        <v>126028.93999999997</v>
      </c>
      <c r="F124" s="2">
        <f>+F122</f>
        <v>252780.17749229784</v>
      </c>
      <c r="G124" s="2">
        <f>+G122</f>
        <v>5836596.8100000005</v>
      </c>
      <c r="K124" s="9"/>
      <c r="L124" s="9"/>
      <c r="M124" s="9"/>
      <c r="N124" s="9"/>
      <c r="O124" s="9"/>
      <c r="P124" s="17"/>
      <c r="Q124" s="9"/>
      <c r="R124" s="9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2:33" ht="12.75">
      <c r="B125" t="s">
        <v>23</v>
      </c>
      <c r="C125" s="2">
        <f>+E124*0.0514/365*30.42</f>
        <v>539.883118456767</v>
      </c>
      <c r="D125" s="2">
        <f>+C125</f>
        <v>539.883118456767</v>
      </c>
      <c r="E125" s="2">
        <v>0</v>
      </c>
      <c r="F125" s="2"/>
      <c r="K125" s="9"/>
      <c r="L125" s="9"/>
      <c r="M125" s="9"/>
      <c r="N125" s="9"/>
      <c r="O125" s="9"/>
      <c r="P125" s="17"/>
      <c r="Q125" s="9"/>
      <c r="R125" s="9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2:33" ht="13.5" thickBot="1">
      <c r="B126" t="s">
        <v>20</v>
      </c>
      <c r="C126" s="10">
        <f>+C125+C124</f>
        <v>262066.37720100651</v>
      </c>
      <c r="D126" s="10">
        <f>+D125+D124</f>
        <v>136037.43720100654</v>
      </c>
      <c r="E126" s="10">
        <f>+E125+E124</f>
        <v>126028.93999999997</v>
      </c>
      <c r="F126" s="10">
        <f>+F125+F124</f>
        <v>252780.17749229784</v>
      </c>
      <c r="G126" s="10">
        <f>+G125+G124</f>
        <v>5836596.8100000005</v>
      </c>
      <c r="K126" s="9"/>
      <c r="L126" s="9"/>
      <c r="M126" s="9"/>
      <c r="N126" s="9"/>
      <c r="O126" s="9"/>
      <c r="P126" s="17"/>
      <c r="Q126" s="9"/>
      <c r="R126" s="9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2:33" ht="13.5" thickTop="1">
      <c r="B127" s="30" t="s">
        <v>54</v>
      </c>
      <c r="C127" s="12">
        <f>+C125+C121+C117+C113+C109+C105+C101+C97+C93+C89+C85+C81</f>
        <v>5958.671071994628</v>
      </c>
      <c r="D127" s="9"/>
      <c r="E127" s="9"/>
      <c r="F127" s="9"/>
      <c r="G127" s="9"/>
      <c r="K127" s="9"/>
      <c r="L127" s="9"/>
      <c r="M127" s="9"/>
      <c r="N127" s="9"/>
      <c r="O127" s="9"/>
      <c r="P127" s="17"/>
      <c r="Q127" s="9"/>
      <c r="R127" s="9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2:33" ht="12.75">
      <c r="B128" s="30"/>
      <c r="C128" s="9"/>
      <c r="D128" s="9"/>
      <c r="E128" s="9"/>
      <c r="F128" s="9"/>
      <c r="G128" s="9"/>
      <c r="K128" s="9"/>
      <c r="L128" s="9"/>
      <c r="M128" s="9"/>
      <c r="N128" s="9"/>
      <c r="O128" s="9"/>
      <c r="P128" s="17"/>
      <c r="Q128" s="9"/>
      <c r="R128" s="9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1:33" ht="12.75">
      <c r="A129" s="13">
        <v>39448</v>
      </c>
      <c r="B129" t="s">
        <v>2</v>
      </c>
      <c r="C129" s="2">
        <f>+C126</f>
        <v>262066.37720100651</v>
      </c>
      <c r="D129" s="2">
        <f>+D126</f>
        <v>136037.43720100654</v>
      </c>
      <c r="E129" s="2">
        <f>+E126</f>
        <v>126028.93999999997</v>
      </c>
      <c r="F129" s="2">
        <f>+F126</f>
        <v>252780.17749229784</v>
      </c>
      <c r="G129" s="2">
        <f>+G126</f>
        <v>5836596.8100000005</v>
      </c>
      <c r="K129" s="9"/>
      <c r="L129" s="9"/>
      <c r="M129" s="9"/>
      <c r="N129" s="9"/>
      <c r="O129" s="9"/>
      <c r="P129" s="17"/>
      <c r="Q129" s="9"/>
      <c r="R129" s="9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2:33" ht="12.75">
      <c r="B130" t="s">
        <v>23</v>
      </c>
      <c r="C130" s="2">
        <f>+E129*0.0514/365*30.42</f>
        <v>539.883118456767</v>
      </c>
      <c r="D130" s="2">
        <f>+C130</f>
        <v>539.883118456767</v>
      </c>
      <c r="E130" s="2">
        <v>0</v>
      </c>
      <c r="F130" s="2"/>
      <c r="K130" s="9"/>
      <c r="L130" s="9"/>
      <c r="M130" s="9"/>
      <c r="N130" s="9"/>
      <c r="O130" s="9"/>
      <c r="P130" s="17"/>
      <c r="Q130" s="9"/>
      <c r="R130" s="9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2:33" ht="13.5" thickBot="1">
      <c r="B131" t="s">
        <v>20</v>
      </c>
      <c r="C131" s="10">
        <f>+C130+C129</f>
        <v>262606.26031946327</v>
      </c>
      <c r="D131" s="10">
        <f>+D130+D129</f>
        <v>136577.3203194633</v>
      </c>
      <c r="E131" s="10">
        <f>+E130+E129</f>
        <v>126028.93999999997</v>
      </c>
      <c r="F131" s="10">
        <f>+F130+F129</f>
        <v>252780.17749229784</v>
      </c>
      <c r="G131" s="10">
        <f>+G130+G129</f>
        <v>5836596.8100000005</v>
      </c>
      <c r="K131" s="9"/>
      <c r="L131" s="9"/>
      <c r="M131" s="9"/>
      <c r="N131" s="9"/>
      <c r="O131" s="9"/>
      <c r="P131" s="17"/>
      <c r="Q131" s="9"/>
      <c r="R131" s="9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3:33" ht="13.5" thickTop="1">
      <c r="C132" s="9"/>
      <c r="D132" s="9"/>
      <c r="E132" s="9"/>
      <c r="F132" s="9"/>
      <c r="G132" s="9"/>
      <c r="K132" s="9"/>
      <c r="L132" s="9"/>
      <c r="M132" s="9"/>
      <c r="N132" s="9"/>
      <c r="O132" s="9"/>
      <c r="P132" s="17"/>
      <c r="Q132" s="9"/>
      <c r="R132" s="9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1:33" ht="12.75">
      <c r="A133" s="13">
        <v>39480</v>
      </c>
      <c r="B133" t="s">
        <v>2</v>
      </c>
      <c r="C133" s="2">
        <f>+C131</f>
        <v>262606.26031946327</v>
      </c>
      <c r="D133" s="2">
        <f>+D131</f>
        <v>136577.3203194633</v>
      </c>
      <c r="E133" s="2">
        <f>+E131</f>
        <v>126028.93999999997</v>
      </c>
      <c r="F133" s="2">
        <f>+F131</f>
        <v>252780.17749229784</v>
      </c>
      <c r="G133" s="2">
        <f>+G131</f>
        <v>5836596.8100000005</v>
      </c>
      <c r="K133" s="9"/>
      <c r="L133" s="9"/>
      <c r="M133" s="9"/>
      <c r="N133" s="9"/>
      <c r="O133" s="9"/>
      <c r="P133" s="17"/>
      <c r="Q133" s="9"/>
      <c r="R133" s="9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2:33" ht="12.75">
      <c r="B134" t="s">
        <v>23</v>
      </c>
      <c r="C134" s="2">
        <f>+E133*0.0514/365*30.42</f>
        <v>539.883118456767</v>
      </c>
      <c r="D134" s="2">
        <f>+C134</f>
        <v>539.883118456767</v>
      </c>
      <c r="E134" s="2">
        <v>0</v>
      </c>
      <c r="F134" s="2"/>
      <c r="K134" s="9"/>
      <c r="L134" s="9"/>
      <c r="M134" s="9"/>
      <c r="N134" s="9"/>
      <c r="O134" s="9"/>
      <c r="P134" s="17"/>
      <c r="Q134" s="9"/>
      <c r="R134" s="9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2:33" ht="13.5" thickBot="1">
      <c r="B135" t="s">
        <v>20</v>
      </c>
      <c r="C135" s="10">
        <f>+C134+C133</f>
        <v>263146.14343792</v>
      </c>
      <c r="D135" s="10">
        <f>+D134+D133</f>
        <v>137117.20343792005</v>
      </c>
      <c r="E135" s="10">
        <f>+E134+E133</f>
        <v>126028.93999999997</v>
      </c>
      <c r="F135" s="10">
        <f>+F134+F133</f>
        <v>252780.17749229784</v>
      </c>
      <c r="G135" s="10">
        <f>+G134+G133</f>
        <v>5836596.8100000005</v>
      </c>
      <c r="K135" s="9"/>
      <c r="L135" s="9"/>
      <c r="M135" s="9"/>
      <c r="N135" s="9"/>
      <c r="O135" s="9"/>
      <c r="P135" s="17"/>
      <c r="Q135" s="9"/>
      <c r="R135" s="9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3:33" ht="13.5" thickTop="1">
      <c r="C136" s="9"/>
      <c r="D136" s="9"/>
      <c r="E136" s="9"/>
      <c r="F136" s="9"/>
      <c r="G136" s="9"/>
      <c r="K136" s="9"/>
      <c r="L136" s="9"/>
      <c r="M136" s="9"/>
      <c r="N136" s="9"/>
      <c r="O136" s="9"/>
      <c r="P136" s="17"/>
      <c r="Q136" s="9"/>
      <c r="R136" s="9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1:33" ht="12.75">
      <c r="A137" s="13">
        <v>39510</v>
      </c>
      <c r="B137" t="s">
        <v>2</v>
      </c>
      <c r="C137" s="2">
        <f>+C135</f>
        <v>263146.14343792</v>
      </c>
      <c r="D137" s="2">
        <f>+D135</f>
        <v>137117.20343792005</v>
      </c>
      <c r="E137" s="2">
        <f>+E135</f>
        <v>126028.93999999997</v>
      </c>
      <c r="F137" s="2">
        <f>+F135</f>
        <v>252780.17749229784</v>
      </c>
      <c r="G137" s="2">
        <f>+G135</f>
        <v>5836596.8100000005</v>
      </c>
      <c r="K137" s="9"/>
      <c r="L137" s="9"/>
      <c r="M137" s="9"/>
      <c r="N137" s="9"/>
      <c r="O137" s="9"/>
      <c r="P137" s="17"/>
      <c r="Q137" s="9"/>
      <c r="R137" s="9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2:33" ht="12.75">
      <c r="B138" t="s">
        <v>23</v>
      </c>
      <c r="C138" s="2">
        <f>+E137*0.0514/365*30.42</f>
        <v>539.883118456767</v>
      </c>
      <c r="D138" s="2">
        <f>+C138</f>
        <v>539.883118456767</v>
      </c>
      <c r="E138" s="2">
        <v>0</v>
      </c>
      <c r="F138" s="2"/>
      <c r="K138" s="9"/>
      <c r="L138" s="9"/>
      <c r="M138" s="9"/>
      <c r="N138" s="9"/>
      <c r="O138" s="9"/>
      <c r="P138" s="17"/>
      <c r="Q138" s="9"/>
      <c r="R138" s="9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2:33" ht="13.5" thickBot="1">
      <c r="B139" t="s">
        <v>20</v>
      </c>
      <c r="C139" s="10">
        <f>+C138+C137</f>
        <v>263686.0265563768</v>
      </c>
      <c r="D139" s="10">
        <f>+D138+D137</f>
        <v>137657.0865563768</v>
      </c>
      <c r="E139" s="10">
        <f>+E138+E137</f>
        <v>126028.93999999997</v>
      </c>
      <c r="F139" s="10">
        <f>+F138+F137</f>
        <v>252780.17749229784</v>
      </c>
      <c r="G139" s="10">
        <f>+G138+G137</f>
        <v>5836596.8100000005</v>
      </c>
      <c r="K139" s="9"/>
      <c r="L139" s="9"/>
      <c r="M139" s="9"/>
      <c r="N139" s="9"/>
      <c r="O139" s="9"/>
      <c r="P139" s="17"/>
      <c r="Q139" s="9"/>
      <c r="R139" s="9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3:33" ht="13.5" thickTop="1">
      <c r="C140" s="9"/>
      <c r="D140" s="9"/>
      <c r="E140" s="9"/>
      <c r="F140" s="9"/>
      <c r="G140" s="9"/>
      <c r="K140" s="9"/>
      <c r="L140" s="9"/>
      <c r="M140" s="9"/>
      <c r="N140" s="9"/>
      <c r="O140" s="9"/>
      <c r="P140" s="17"/>
      <c r="Q140" s="9"/>
      <c r="R140" s="9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1:33" ht="12.75">
      <c r="A141" s="13">
        <v>39542</v>
      </c>
      <c r="B141" t="s">
        <v>2</v>
      </c>
      <c r="C141" s="2">
        <f>+C139</f>
        <v>263686.0265563768</v>
      </c>
      <c r="D141" s="2">
        <f>+D139</f>
        <v>137657.0865563768</v>
      </c>
      <c r="E141" s="2">
        <f>+E139</f>
        <v>126028.93999999997</v>
      </c>
      <c r="F141" s="2">
        <f>+F139</f>
        <v>252780.17749229784</v>
      </c>
      <c r="G141" s="2">
        <f>+G139</f>
        <v>5836596.8100000005</v>
      </c>
      <c r="K141" s="9"/>
      <c r="L141" s="9"/>
      <c r="M141" s="9"/>
      <c r="N141" s="9"/>
      <c r="O141" s="9"/>
      <c r="P141" s="17"/>
      <c r="Q141" s="9"/>
      <c r="R141" s="9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2:33" ht="12.75">
      <c r="B142" t="s">
        <v>24</v>
      </c>
      <c r="C142" s="2">
        <f>+E141*0.0408/365*30.42</f>
        <v>428.54535472832873</v>
      </c>
      <c r="D142" s="2">
        <f>+C142</f>
        <v>428.54535472832873</v>
      </c>
      <c r="E142" s="2">
        <v>0</v>
      </c>
      <c r="F142" s="2"/>
      <c r="K142" s="9"/>
      <c r="L142" s="9"/>
      <c r="M142" s="9"/>
      <c r="N142" s="9"/>
      <c r="O142" s="9"/>
      <c r="P142" s="17"/>
      <c r="Q142" s="9"/>
      <c r="R142" s="9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2:33" ht="13.5" thickBot="1">
      <c r="B143" t="s">
        <v>20</v>
      </c>
      <c r="C143" s="10">
        <f>+C142+C141</f>
        <v>264114.57191110513</v>
      </c>
      <c r="D143" s="10">
        <f>+D142+D141</f>
        <v>138085.63191110513</v>
      </c>
      <c r="E143" s="10">
        <f>+E142+E141</f>
        <v>126028.93999999997</v>
      </c>
      <c r="F143" s="10">
        <f>+F142+F141</f>
        <v>252780.17749229784</v>
      </c>
      <c r="G143" s="10">
        <f>+G142+G141</f>
        <v>5836596.8100000005</v>
      </c>
      <c r="K143" s="9"/>
      <c r="L143" s="9"/>
      <c r="M143" s="9"/>
      <c r="N143" s="9"/>
      <c r="O143" s="9"/>
      <c r="P143" s="17"/>
      <c r="Q143" s="9"/>
      <c r="R143" s="9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3:33" ht="13.5" thickTop="1">
      <c r="C144" s="9"/>
      <c r="D144" s="9"/>
      <c r="E144" s="9"/>
      <c r="F144" s="9"/>
      <c r="G144" s="9"/>
      <c r="K144" s="9"/>
      <c r="L144" s="9"/>
      <c r="M144" s="9"/>
      <c r="N144" s="9"/>
      <c r="O144" s="9"/>
      <c r="P144" s="17"/>
      <c r="Q144" s="9"/>
      <c r="R144" s="9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1:33" ht="12.75">
      <c r="A145" s="13">
        <v>39573</v>
      </c>
      <c r="B145" t="s">
        <v>2</v>
      </c>
      <c r="C145" s="2">
        <f>+C143</f>
        <v>264114.57191110513</v>
      </c>
      <c r="D145" s="2">
        <f>+D143</f>
        <v>138085.63191110513</v>
      </c>
      <c r="E145" s="2">
        <f>+E143</f>
        <v>126028.93999999997</v>
      </c>
      <c r="F145" s="2">
        <f>+F143</f>
        <v>252780.17749229784</v>
      </c>
      <c r="G145" s="2">
        <f>+G143</f>
        <v>5836596.8100000005</v>
      </c>
      <c r="K145" s="9"/>
      <c r="L145" s="9"/>
      <c r="M145" s="9"/>
      <c r="N145" s="9"/>
      <c r="O145" s="9"/>
      <c r="P145" s="17"/>
      <c r="Q145" s="9"/>
      <c r="R145" s="9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2:33" ht="12.75">
      <c r="B146" t="s">
        <v>24</v>
      </c>
      <c r="C146" s="2">
        <f>+E145*0.0408/365*30.42</f>
        <v>428.54535472832873</v>
      </c>
      <c r="D146" s="2">
        <f>+C146</f>
        <v>428.54535472832873</v>
      </c>
      <c r="E146" s="2">
        <v>0</v>
      </c>
      <c r="F146" s="2"/>
      <c r="K146" s="9"/>
      <c r="L146" s="9"/>
      <c r="M146" s="9"/>
      <c r="N146" s="9"/>
      <c r="O146" s="9"/>
      <c r="P146" s="17"/>
      <c r="Q146" s="9"/>
      <c r="R146" s="9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2:33" ht="13.5" thickBot="1">
      <c r="B147" t="s">
        <v>20</v>
      </c>
      <c r="C147" s="10">
        <f>+C146+C145</f>
        <v>264543.1172658335</v>
      </c>
      <c r="D147" s="10">
        <f>+D146+D145</f>
        <v>138514.17726583345</v>
      </c>
      <c r="E147" s="10">
        <f>+E146+E145</f>
        <v>126028.93999999997</v>
      </c>
      <c r="F147" s="10">
        <f>+F146+F145</f>
        <v>252780.17749229784</v>
      </c>
      <c r="G147" s="10">
        <f>+G146+G145</f>
        <v>5836596.8100000005</v>
      </c>
      <c r="K147" s="9"/>
      <c r="L147" s="9"/>
      <c r="M147" s="9"/>
      <c r="N147" s="9"/>
      <c r="O147" s="9"/>
      <c r="P147" s="17"/>
      <c r="Q147" s="9"/>
      <c r="R147" s="9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3:33" ht="13.5" thickTop="1">
      <c r="C148" s="9"/>
      <c r="D148" s="9"/>
      <c r="E148" s="9"/>
      <c r="F148" s="9"/>
      <c r="G148" s="9"/>
      <c r="K148" s="9"/>
      <c r="L148" s="9"/>
      <c r="M148" s="9"/>
      <c r="N148" s="9"/>
      <c r="O148" s="9"/>
      <c r="P148" s="17"/>
      <c r="Q148" s="9"/>
      <c r="R148" s="9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1:33" ht="12.75">
      <c r="A149" s="13">
        <v>39605</v>
      </c>
      <c r="B149" t="s">
        <v>2</v>
      </c>
      <c r="C149" s="2">
        <f>+C147</f>
        <v>264543.1172658335</v>
      </c>
      <c r="D149" s="2">
        <f>+D147</f>
        <v>138514.17726583345</v>
      </c>
      <c r="E149" s="2">
        <f>+E147</f>
        <v>126028.93999999997</v>
      </c>
      <c r="F149" s="2">
        <f>+F147</f>
        <v>252780.17749229784</v>
      </c>
      <c r="G149" s="2">
        <f>+G147</f>
        <v>5836596.8100000005</v>
      </c>
      <c r="K149" s="9"/>
      <c r="L149" s="9"/>
      <c r="M149" s="9"/>
      <c r="N149" s="9"/>
      <c r="O149" s="9"/>
      <c r="P149" s="17"/>
      <c r="Q149" s="9"/>
      <c r="R149" s="9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2:33" ht="12.75">
      <c r="B150" t="s">
        <v>24</v>
      </c>
      <c r="C150" s="2">
        <f>+E149*0.0408/365*30.42</f>
        <v>428.54535472832873</v>
      </c>
      <c r="D150" s="2">
        <f>+C150</f>
        <v>428.54535472832873</v>
      </c>
      <c r="E150" s="2">
        <v>0</v>
      </c>
      <c r="F150" s="2"/>
      <c r="K150" s="9"/>
      <c r="L150" s="9"/>
      <c r="M150" s="9"/>
      <c r="N150" s="9"/>
      <c r="O150" s="9"/>
      <c r="P150" s="17"/>
      <c r="Q150" s="9"/>
      <c r="R150" s="9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2:33" ht="13.5" thickBot="1">
      <c r="B151" t="s">
        <v>20</v>
      </c>
      <c r="C151" s="10">
        <f>+C150+C149</f>
        <v>264971.66262056184</v>
      </c>
      <c r="D151" s="10">
        <f>+D150+D149</f>
        <v>138942.72262056178</v>
      </c>
      <c r="E151" s="10">
        <f>+E150+E149</f>
        <v>126028.93999999997</v>
      </c>
      <c r="F151" s="10">
        <f>+F150+F149</f>
        <v>252780.17749229784</v>
      </c>
      <c r="G151" s="10">
        <f>+G150+G149</f>
        <v>5836596.8100000005</v>
      </c>
      <c r="K151" s="9"/>
      <c r="L151" s="9"/>
      <c r="M151" s="9"/>
      <c r="N151" s="9"/>
      <c r="O151" s="9"/>
      <c r="P151" s="17"/>
      <c r="Q151" s="9"/>
      <c r="R151" s="9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3:33" ht="14.25" thickBot="1" thickTop="1">
      <c r="C152" s="10"/>
      <c r="D152" s="9"/>
      <c r="E152" s="9"/>
      <c r="F152" s="9"/>
      <c r="G152" s="9"/>
      <c r="K152" s="9"/>
      <c r="L152" s="9"/>
      <c r="M152" s="9"/>
      <c r="N152" s="9"/>
      <c r="O152" s="9"/>
      <c r="P152" s="17"/>
      <c r="Q152" s="9"/>
      <c r="R152" s="9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1:33" ht="13.5" thickTop="1">
      <c r="A153" s="13">
        <v>39636</v>
      </c>
      <c r="B153" t="s">
        <v>2</v>
      </c>
      <c r="C153" s="2">
        <f>+C151</f>
        <v>264971.66262056184</v>
      </c>
      <c r="D153" s="2">
        <f>+D151</f>
        <v>138942.72262056178</v>
      </c>
      <c r="E153" s="2">
        <f>+E151</f>
        <v>126028.93999999997</v>
      </c>
      <c r="F153" s="2">
        <f>+F151</f>
        <v>252780.17749229784</v>
      </c>
      <c r="G153" s="2">
        <f>+G151</f>
        <v>5836596.8100000005</v>
      </c>
      <c r="K153" s="9"/>
      <c r="L153" s="9"/>
      <c r="M153" s="9"/>
      <c r="N153" s="9"/>
      <c r="O153" s="9"/>
      <c r="P153" s="17"/>
      <c r="Q153" s="9"/>
      <c r="R153" s="9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2:33" ht="12.75">
      <c r="B154" t="s">
        <v>25</v>
      </c>
      <c r="C154" s="2">
        <f>+E153*0.0335/365*30.42</f>
        <v>351.86934763232875</v>
      </c>
      <c r="D154" s="2">
        <f>+C154</f>
        <v>351.86934763232875</v>
      </c>
      <c r="E154" s="2">
        <v>0</v>
      </c>
      <c r="F154" s="2"/>
      <c r="K154" s="9"/>
      <c r="L154" s="9"/>
      <c r="M154" s="9"/>
      <c r="N154" s="9"/>
      <c r="O154" s="9"/>
      <c r="P154" s="17"/>
      <c r="Q154" s="9"/>
      <c r="R154" s="9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2:33" ht="13.5" thickBot="1">
      <c r="B155" t="s">
        <v>20</v>
      </c>
      <c r="C155" s="10">
        <f>+C154+C153</f>
        <v>265323.5319681942</v>
      </c>
      <c r="D155" s="10">
        <f>+D154+D153</f>
        <v>139294.59196819412</v>
      </c>
      <c r="E155" s="10">
        <f>+E154+E153</f>
        <v>126028.93999999997</v>
      </c>
      <c r="F155" s="10">
        <f>+F154+F153</f>
        <v>252780.17749229784</v>
      </c>
      <c r="G155" s="10">
        <f>+G154+G153</f>
        <v>5836596.8100000005</v>
      </c>
      <c r="K155" s="9"/>
      <c r="L155" s="9"/>
      <c r="M155" s="9"/>
      <c r="N155" s="9"/>
      <c r="O155" s="9"/>
      <c r="P155" s="17"/>
      <c r="Q155" s="9"/>
      <c r="R155" s="9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3:33" ht="13.5" thickTop="1">
      <c r="C156" s="9"/>
      <c r="D156" s="9"/>
      <c r="E156" s="9"/>
      <c r="F156" s="9"/>
      <c r="G156" s="9"/>
      <c r="K156" s="9"/>
      <c r="L156" s="9"/>
      <c r="M156" s="9"/>
      <c r="N156" s="9"/>
      <c r="O156" s="9"/>
      <c r="P156" s="17"/>
      <c r="Q156" s="9"/>
      <c r="R156" s="9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1:33" ht="12.75">
      <c r="A157" s="13">
        <v>39668</v>
      </c>
      <c r="B157" t="s">
        <v>2</v>
      </c>
      <c r="C157" s="2">
        <f>+C155</f>
        <v>265323.5319681942</v>
      </c>
      <c r="D157" s="2">
        <f>+D155</f>
        <v>139294.59196819412</v>
      </c>
      <c r="E157" s="2">
        <f>+E155</f>
        <v>126028.93999999997</v>
      </c>
      <c r="F157" s="2">
        <f>+F155</f>
        <v>252780.17749229784</v>
      </c>
      <c r="G157" s="2">
        <f>+G155</f>
        <v>5836596.8100000005</v>
      </c>
      <c r="K157" s="9"/>
      <c r="L157" s="9"/>
      <c r="M157" s="9"/>
      <c r="N157" s="9"/>
      <c r="O157" s="9"/>
      <c r="P157" s="17"/>
      <c r="Q157" s="9"/>
      <c r="R157" s="9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2:33" ht="12.75">
      <c r="B158" t="s">
        <v>25</v>
      </c>
      <c r="C158" s="2">
        <f>+E157*0.0335/365*30.42</f>
        <v>351.86934763232875</v>
      </c>
      <c r="D158" s="2">
        <f>+C158</f>
        <v>351.86934763232875</v>
      </c>
      <c r="E158" s="2">
        <v>0</v>
      </c>
      <c r="F158" s="2"/>
      <c r="K158" s="9"/>
      <c r="L158" s="9"/>
      <c r="M158" s="9"/>
      <c r="N158" s="9"/>
      <c r="O158" s="9"/>
      <c r="P158" s="17"/>
      <c r="Q158" s="9"/>
      <c r="R158" s="9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2:33" ht="13.5" thickBot="1">
      <c r="B159" t="s">
        <v>20</v>
      </c>
      <c r="C159" s="10">
        <f>+C158+C157</f>
        <v>265675.4013158265</v>
      </c>
      <c r="D159" s="10">
        <f>+D158+D157</f>
        <v>139646.46131582645</v>
      </c>
      <c r="E159" s="10">
        <f>+E158+E157</f>
        <v>126028.93999999997</v>
      </c>
      <c r="F159" s="10">
        <f>+F158+F157</f>
        <v>252780.17749229784</v>
      </c>
      <c r="G159" s="10">
        <f>+G158+G157</f>
        <v>5836596.8100000005</v>
      </c>
      <c r="K159" s="9"/>
      <c r="L159" s="9"/>
      <c r="M159" s="9"/>
      <c r="N159" s="9"/>
      <c r="O159" s="9"/>
      <c r="P159" s="17"/>
      <c r="Q159" s="9"/>
      <c r="R159" s="9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3:33" ht="13.5" thickTop="1">
      <c r="C160" s="9"/>
      <c r="D160" s="9"/>
      <c r="E160" s="9"/>
      <c r="F160" s="9"/>
      <c r="G160" s="9"/>
      <c r="K160" s="9"/>
      <c r="L160" s="9"/>
      <c r="M160" s="9"/>
      <c r="N160" s="9"/>
      <c r="O160" s="9"/>
      <c r="P160" s="17"/>
      <c r="Q160" s="9"/>
      <c r="R160" s="9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1:33" ht="12.75">
      <c r="A161" s="13">
        <v>39700</v>
      </c>
      <c r="B161" t="s">
        <v>2</v>
      </c>
      <c r="C161" s="2">
        <f>+C159</f>
        <v>265675.4013158265</v>
      </c>
      <c r="D161" s="2">
        <f>+D159</f>
        <v>139646.46131582645</v>
      </c>
      <c r="E161" s="2">
        <f>+E159</f>
        <v>126028.93999999997</v>
      </c>
      <c r="F161" s="2">
        <f>+F159</f>
        <v>252780.17749229784</v>
      </c>
      <c r="G161" s="2">
        <f>+G159</f>
        <v>5836596.8100000005</v>
      </c>
      <c r="K161" s="9"/>
      <c r="L161" s="9"/>
      <c r="M161" s="9"/>
      <c r="N161" s="9"/>
      <c r="O161" s="9"/>
      <c r="P161" s="17"/>
      <c r="Q161" s="9"/>
      <c r="R161" s="9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2:33" ht="12.75">
      <c r="B162" t="s">
        <v>25</v>
      </c>
      <c r="C162" s="2">
        <f>+E161*0.0335/365*30.42</f>
        <v>351.86934763232875</v>
      </c>
      <c r="D162" s="2">
        <f>+C162</f>
        <v>351.86934763232875</v>
      </c>
      <c r="E162" s="2">
        <v>0</v>
      </c>
      <c r="F162" s="2"/>
      <c r="K162" s="9"/>
      <c r="L162" s="9"/>
      <c r="M162" s="9"/>
      <c r="N162" s="9"/>
      <c r="O162" s="9"/>
      <c r="P162" s="17"/>
      <c r="Q162" s="9"/>
      <c r="R162" s="9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2:33" ht="13.5" thickBot="1">
      <c r="B163" t="s">
        <v>20</v>
      </c>
      <c r="C163" s="10">
        <f>+C162+C161</f>
        <v>266027.27066345885</v>
      </c>
      <c r="D163" s="10">
        <f>+D162+D161</f>
        <v>139998.3306634588</v>
      </c>
      <c r="E163" s="10">
        <f>+E162+E161</f>
        <v>126028.93999999997</v>
      </c>
      <c r="F163" s="10">
        <f>+F162+F161</f>
        <v>252780.17749229784</v>
      </c>
      <c r="G163" s="10">
        <f>+G162+G161</f>
        <v>5836596.8100000005</v>
      </c>
      <c r="K163" s="9"/>
      <c r="L163" s="9"/>
      <c r="M163" s="9"/>
      <c r="N163" s="9"/>
      <c r="O163" s="9"/>
      <c r="P163" s="17"/>
      <c r="Q163" s="9"/>
      <c r="R163" s="9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3:33" ht="13.5" thickTop="1">
      <c r="C164" s="9"/>
      <c r="D164" s="9"/>
      <c r="E164" s="9"/>
      <c r="F164" s="9"/>
      <c r="G164" s="9"/>
      <c r="K164" s="9"/>
      <c r="L164" s="9"/>
      <c r="M164" s="9"/>
      <c r="N164" s="9"/>
      <c r="O164" s="9"/>
      <c r="P164" s="17"/>
      <c r="Q164" s="9"/>
      <c r="R164" s="9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3" ht="12.75">
      <c r="A165" s="13">
        <v>39731</v>
      </c>
      <c r="B165" t="s">
        <v>2</v>
      </c>
      <c r="C165" s="2">
        <f>+C163</f>
        <v>266027.27066345885</v>
      </c>
      <c r="D165" s="2">
        <f>+D163</f>
        <v>139998.3306634588</v>
      </c>
      <c r="E165" s="2">
        <f>+E163</f>
        <v>126028.93999999997</v>
      </c>
      <c r="F165" s="2">
        <f>+F163</f>
        <v>252780.17749229784</v>
      </c>
      <c r="G165" s="2">
        <f>+G163</f>
        <v>5836596.8100000005</v>
      </c>
      <c r="K165" s="9"/>
      <c r="L165" s="9"/>
      <c r="M165" s="9"/>
      <c r="N165" s="9"/>
      <c r="O165" s="9"/>
      <c r="P165" s="17"/>
      <c r="Q165" s="9"/>
      <c r="R165" s="9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2:33" ht="12.75">
      <c r="B166" t="s">
        <v>25</v>
      </c>
      <c r="C166" s="2">
        <f>+E165*0.0335/365*30.42</f>
        <v>351.86934763232875</v>
      </c>
      <c r="D166" s="2">
        <f>+C166</f>
        <v>351.86934763232875</v>
      </c>
      <c r="E166" s="2">
        <v>0</v>
      </c>
      <c r="F166" s="2"/>
      <c r="K166" s="9"/>
      <c r="L166" s="9"/>
      <c r="M166" s="9"/>
      <c r="N166" s="9"/>
      <c r="O166" s="9"/>
      <c r="P166" s="17"/>
      <c r="Q166" s="9"/>
      <c r="R166" s="9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2:33" ht="13.5" thickBot="1">
      <c r="B167" t="s">
        <v>20</v>
      </c>
      <c r="C167" s="10">
        <f>+C166+C165</f>
        <v>266379.1400110912</v>
      </c>
      <c r="D167" s="10">
        <f>+D166+D165</f>
        <v>140350.20001109113</v>
      </c>
      <c r="E167" s="10">
        <f>+E166+E165</f>
        <v>126028.93999999997</v>
      </c>
      <c r="F167" s="10">
        <f>+F166+F165</f>
        <v>252780.17749229784</v>
      </c>
      <c r="G167" s="10">
        <f>+G166+G165</f>
        <v>5836596.8100000005</v>
      </c>
      <c r="K167" s="9"/>
      <c r="L167" s="9"/>
      <c r="M167" s="9"/>
      <c r="N167" s="9"/>
      <c r="O167" s="9"/>
      <c r="P167" s="17"/>
      <c r="Q167" s="9"/>
      <c r="R167" s="9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3:33" ht="13.5" thickTop="1">
      <c r="C168" s="9"/>
      <c r="D168" s="9"/>
      <c r="E168" s="9"/>
      <c r="F168" s="9"/>
      <c r="G168" s="9"/>
      <c r="K168" s="9"/>
      <c r="L168" s="9"/>
      <c r="M168" s="9"/>
      <c r="N168" s="9"/>
      <c r="O168" s="9"/>
      <c r="P168" s="17"/>
      <c r="Q168" s="9"/>
      <c r="R168" s="9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1:33" ht="12.75">
      <c r="A169" s="13">
        <v>39763</v>
      </c>
      <c r="B169" t="s">
        <v>2</v>
      </c>
      <c r="C169" s="2">
        <f>+C167</f>
        <v>266379.1400110912</v>
      </c>
      <c r="D169" s="2">
        <f>+D167</f>
        <v>140350.20001109113</v>
      </c>
      <c r="E169" s="2">
        <f>+E167</f>
        <v>126028.93999999997</v>
      </c>
      <c r="F169" s="2">
        <f>+F167</f>
        <v>252780.17749229784</v>
      </c>
      <c r="G169" s="2">
        <f>+G167</f>
        <v>5836596.8100000005</v>
      </c>
      <c r="K169" s="9"/>
      <c r="L169" s="9"/>
      <c r="M169" s="9"/>
      <c r="N169" s="9"/>
      <c r="O169" s="9"/>
      <c r="P169" s="17"/>
      <c r="Q169" s="9"/>
      <c r="R169" s="9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2:33" ht="12.75">
      <c r="B170" t="s">
        <v>25</v>
      </c>
      <c r="C170" s="2">
        <f>+E169*0.0335/365*30.42</f>
        <v>351.86934763232875</v>
      </c>
      <c r="D170" s="2">
        <f>+C170</f>
        <v>351.86934763232875</v>
      </c>
      <c r="E170" s="2">
        <v>0</v>
      </c>
      <c r="F170" s="2"/>
      <c r="K170" s="9"/>
      <c r="L170" s="9"/>
      <c r="M170" s="9"/>
      <c r="N170" s="9"/>
      <c r="O170" s="9"/>
      <c r="P170" s="17"/>
      <c r="Q170" s="9"/>
      <c r="R170" s="9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2:33" ht="13.5" thickBot="1">
      <c r="B171" t="s">
        <v>20</v>
      </c>
      <c r="C171" s="10">
        <f>+C170+C169</f>
        <v>266731.00935872353</v>
      </c>
      <c r="D171" s="10">
        <f>+D170+D169</f>
        <v>140702.06935872347</v>
      </c>
      <c r="E171" s="10">
        <f>+E170+E169</f>
        <v>126028.93999999997</v>
      </c>
      <c r="F171" s="10">
        <f>+F170+F169</f>
        <v>252780.17749229784</v>
      </c>
      <c r="G171" s="10">
        <f>+G170+G169</f>
        <v>5836596.8100000005</v>
      </c>
      <c r="K171" s="9"/>
      <c r="L171" s="9"/>
      <c r="M171" s="9"/>
      <c r="N171" s="9"/>
      <c r="O171" s="9"/>
      <c r="P171" s="17"/>
      <c r="Q171" s="9"/>
      <c r="R171" s="9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3:33" ht="13.5" thickTop="1">
      <c r="C172" s="9"/>
      <c r="D172" s="9"/>
      <c r="E172" s="9"/>
      <c r="F172" s="9"/>
      <c r="G172" s="9"/>
      <c r="K172" s="9"/>
      <c r="L172" s="9"/>
      <c r="M172" s="9"/>
      <c r="N172" s="9"/>
      <c r="O172" s="9"/>
      <c r="P172" s="17"/>
      <c r="Q172" s="9"/>
      <c r="R172" s="9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1:33" ht="12.75">
      <c r="A173" s="13">
        <v>39794</v>
      </c>
      <c r="B173" t="s">
        <v>2</v>
      </c>
      <c r="C173" s="2">
        <f>+C171</f>
        <v>266731.00935872353</v>
      </c>
      <c r="D173" s="2">
        <f>+D171</f>
        <v>140702.06935872347</v>
      </c>
      <c r="E173" s="2">
        <f>+E171</f>
        <v>126028.93999999997</v>
      </c>
      <c r="F173" s="2">
        <f>+F171</f>
        <v>252780.17749229784</v>
      </c>
      <c r="G173" s="2">
        <f>+G171</f>
        <v>5836596.8100000005</v>
      </c>
      <c r="K173" s="9"/>
      <c r="L173" s="9"/>
      <c r="M173" s="9"/>
      <c r="N173" s="9"/>
      <c r="O173" s="9"/>
      <c r="P173" s="17"/>
      <c r="Q173" s="9"/>
      <c r="R173" s="9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2:33" ht="12.75">
      <c r="B174" t="s">
        <v>25</v>
      </c>
      <c r="C174" s="2">
        <f>+E173*0.0335/365*30.42</f>
        <v>351.86934763232875</v>
      </c>
      <c r="D174" s="2">
        <f>+C174</f>
        <v>351.86934763232875</v>
      </c>
      <c r="E174" s="2">
        <v>0</v>
      </c>
      <c r="F174" s="2"/>
      <c r="K174" s="9"/>
      <c r="L174" s="9"/>
      <c r="M174" s="9"/>
      <c r="N174" s="9"/>
      <c r="O174" s="9"/>
      <c r="P174" s="17"/>
      <c r="Q174" s="9"/>
      <c r="R174" s="9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2:33" ht="13.5" thickBot="1">
      <c r="B175" t="s">
        <v>20</v>
      </c>
      <c r="C175" s="10">
        <f>+C174+C173</f>
        <v>267082.87870635587</v>
      </c>
      <c r="D175" s="10">
        <f>+D174+D173</f>
        <v>141053.9387063558</v>
      </c>
      <c r="E175" s="10">
        <f>+E174+E173</f>
        <v>126028.93999999997</v>
      </c>
      <c r="F175" s="10">
        <f>+F174+F173</f>
        <v>252780.17749229784</v>
      </c>
      <c r="G175" s="10">
        <f>+G174+G173</f>
        <v>5836596.8100000005</v>
      </c>
      <c r="K175" s="9"/>
      <c r="L175" s="9"/>
      <c r="M175" s="9"/>
      <c r="N175" s="9"/>
      <c r="O175" s="9"/>
      <c r="P175" s="17"/>
      <c r="Q175" s="9"/>
      <c r="R175" s="9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2:33" ht="13.5" thickTop="1">
      <c r="B176" s="30" t="s">
        <v>55</v>
      </c>
      <c r="C176" s="12">
        <f>+C174+C170+C166+C162+C158+C154+C150+C146+C142+C138+C134+C130</f>
        <v>5016.50150534926</v>
      </c>
      <c r="D176" s="9"/>
      <c r="E176" s="9"/>
      <c r="F176" s="9"/>
      <c r="G176" s="9"/>
      <c r="K176" s="9"/>
      <c r="L176" s="9"/>
      <c r="M176" s="9"/>
      <c r="N176" s="9"/>
      <c r="O176" s="9"/>
      <c r="P176" s="17"/>
      <c r="Q176" s="9"/>
      <c r="R176" s="9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3:33" ht="12.75">
      <c r="C177" s="9"/>
      <c r="D177" s="9"/>
      <c r="E177" s="9"/>
      <c r="F177" s="9"/>
      <c r="G177" s="9"/>
      <c r="K177" s="9"/>
      <c r="L177" s="9"/>
      <c r="M177" s="9"/>
      <c r="N177" s="9"/>
      <c r="O177" s="9"/>
      <c r="P177" s="17"/>
      <c r="Q177" s="9"/>
      <c r="R177" s="9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1:33" ht="12.75">
      <c r="A178">
        <v>2008</v>
      </c>
      <c r="B178" t="s">
        <v>26</v>
      </c>
      <c r="C178" s="9">
        <f>+C129</f>
        <v>262066.37720100651</v>
      </c>
      <c r="D178" s="9"/>
      <c r="E178" s="9"/>
      <c r="F178" s="9"/>
      <c r="G178" s="9"/>
      <c r="K178" s="9"/>
      <c r="L178" s="9"/>
      <c r="M178" s="9"/>
      <c r="N178" s="9"/>
      <c r="O178" s="9"/>
      <c r="P178" s="17"/>
      <c r="Q178" s="9"/>
      <c r="R178" s="9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2:33" ht="12.75">
      <c r="B179" t="s">
        <v>21</v>
      </c>
      <c r="C179" s="9">
        <f>+C174+C170+C166+C162+C158+C154+C150+C146+C142+C138+C134+C130</f>
        <v>5016.50150534926</v>
      </c>
      <c r="D179" s="9"/>
      <c r="E179" s="9"/>
      <c r="F179" s="9"/>
      <c r="G179" s="9"/>
      <c r="K179" s="9"/>
      <c r="L179" s="9"/>
      <c r="M179" s="9"/>
      <c r="N179" s="9"/>
      <c r="O179" s="9"/>
      <c r="P179" s="17"/>
      <c r="Q179" s="9"/>
      <c r="R179" s="9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2:33" ht="13.5" thickBot="1">
      <c r="B180" t="s">
        <v>27</v>
      </c>
      <c r="C180" s="10">
        <f>+C179+C178</f>
        <v>267082.87870635575</v>
      </c>
      <c r="D180" s="9"/>
      <c r="E180" s="9"/>
      <c r="F180" s="9"/>
      <c r="G180" s="9"/>
      <c r="K180" s="9"/>
      <c r="L180" s="9"/>
      <c r="M180" s="9"/>
      <c r="N180" s="9"/>
      <c r="O180" s="9"/>
      <c r="P180" s="17"/>
      <c r="Q180" s="9"/>
      <c r="R180" s="9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3:33" ht="13.5" thickTop="1">
      <c r="C181" s="9"/>
      <c r="D181" s="9"/>
      <c r="E181" s="9"/>
      <c r="F181" s="9"/>
      <c r="G181" s="9"/>
      <c r="K181" s="9"/>
      <c r="L181" s="9"/>
      <c r="M181" s="9"/>
      <c r="N181" s="9"/>
      <c r="O181" s="9"/>
      <c r="P181" s="17"/>
      <c r="Q181" s="9"/>
      <c r="R181" s="9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1:33" ht="12.75">
      <c r="A182" s="13">
        <v>39814</v>
      </c>
      <c r="B182" t="s">
        <v>2</v>
      </c>
      <c r="C182" s="2">
        <f>+C175</f>
        <v>267082.87870635587</v>
      </c>
      <c r="D182" s="2">
        <f>+D175</f>
        <v>141053.9387063558</v>
      </c>
      <c r="E182" s="2">
        <f>+E175</f>
        <v>126028.93999999997</v>
      </c>
      <c r="F182" s="2">
        <f>+F175</f>
        <v>252780.17749229784</v>
      </c>
      <c r="G182" s="2">
        <f>+G175</f>
        <v>5836596.8100000005</v>
      </c>
      <c r="K182" s="9"/>
      <c r="L182" s="9"/>
      <c r="M182" s="9"/>
      <c r="N182" s="9"/>
      <c r="O182" s="9"/>
      <c r="P182" s="17"/>
      <c r="Q182" s="9"/>
      <c r="R182" s="9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2:33" ht="12.75">
      <c r="B183" s="14" t="s">
        <v>28</v>
      </c>
      <c r="C183" s="2">
        <f>+E182*0.0245/365*30.42</f>
        <v>257.337284089315</v>
      </c>
      <c r="D183" s="2">
        <f>+C183</f>
        <v>257.337284089315</v>
      </c>
      <c r="E183" s="2">
        <v>0</v>
      </c>
      <c r="F183" s="2"/>
      <c r="K183" s="9"/>
      <c r="L183" s="9"/>
      <c r="M183" s="9"/>
      <c r="N183" s="9"/>
      <c r="O183" s="9"/>
      <c r="P183" s="17"/>
      <c r="Q183" s="9"/>
      <c r="R183" s="9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2:33" ht="13.5" thickBot="1">
      <c r="B184" t="s">
        <v>20</v>
      </c>
      <c r="C184" s="10">
        <f>+C183+C182</f>
        <v>267340.21599044517</v>
      </c>
      <c r="D184" s="10">
        <f>+D183+D182</f>
        <v>141311.27599044514</v>
      </c>
      <c r="E184" s="10">
        <f>+E183+E182</f>
        <v>126028.93999999997</v>
      </c>
      <c r="F184" s="10">
        <f>+F183+F182</f>
        <v>252780.17749229784</v>
      </c>
      <c r="G184" s="10">
        <f>+G183+G182</f>
        <v>5836596.8100000005</v>
      </c>
      <c r="K184" s="9"/>
      <c r="L184" s="9"/>
      <c r="M184" s="9"/>
      <c r="N184" s="9"/>
      <c r="O184" s="9"/>
      <c r="P184" s="17"/>
      <c r="Q184" s="9"/>
      <c r="R184" s="9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3:33" ht="13.5" thickTop="1">
      <c r="C185" s="9"/>
      <c r="D185" s="9"/>
      <c r="E185" s="9"/>
      <c r="F185" s="9"/>
      <c r="G185" s="9"/>
      <c r="K185" s="9"/>
      <c r="L185" s="9"/>
      <c r="M185" s="9"/>
      <c r="N185" s="9"/>
      <c r="O185" s="9"/>
      <c r="P185" s="17"/>
      <c r="Q185" s="9"/>
      <c r="R185" s="9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1:33" ht="12.75">
      <c r="A186" s="13">
        <v>39846</v>
      </c>
      <c r="B186" t="s">
        <v>2</v>
      </c>
      <c r="C186" s="2">
        <f>+C184</f>
        <v>267340.21599044517</v>
      </c>
      <c r="D186" s="2">
        <f>+D184</f>
        <v>141311.27599044514</v>
      </c>
      <c r="E186" s="2">
        <f>+E184</f>
        <v>126028.93999999997</v>
      </c>
      <c r="F186" s="2">
        <f>+F184</f>
        <v>252780.17749229784</v>
      </c>
      <c r="G186" s="2">
        <f>+G184</f>
        <v>5836596.8100000005</v>
      </c>
      <c r="K186" s="9"/>
      <c r="L186" s="9"/>
      <c r="M186" s="9"/>
      <c r="N186" s="9"/>
      <c r="O186" s="9"/>
      <c r="P186" s="17"/>
      <c r="Q186" s="9"/>
      <c r="R186" s="9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2:33" ht="12.75">
      <c r="B187" s="14" t="s">
        <v>28</v>
      </c>
      <c r="C187" s="2">
        <f>+E186*0.0245/365*30.42</f>
        <v>257.337284089315</v>
      </c>
      <c r="D187" s="2">
        <f>+C187</f>
        <v>257.337284089315</v>
      </c>
      <c r="E187" s="2">
        <v>0</v>
      </c>
      <c r="F187" s="2"/>
      <c r="K187" s="9"/>
      <c r="L187" s="9"/>
      <c r="M187" s="9"/>
      <c r="N187" s="9"/>
      <c r="O187" s="9"/>
      <c r="P187" s="17"/>
      <c r="Q187" s="9"/>
      <c r="R187" s="9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2:33" ht="13.5" thickBot="1">
      <c r="B188" t="s">
        <v>20</v>
      </c>
      <c r="C188" s="10">
        <f>+C187+C186</f>
        <v>267597.55327453447</v>
      </c>
      <c r="D188" s="10">
        <f>+D187+D186</f>
        <v>141568.61327453447</v>
      </c>
      <c r="E188" s="10">
        <f>+E187+E186</f>
        <v>126028.93999999997</v>
      </c>
      <c r="F188" s="10">
        <f>+F187+F186</f>
        <v>252780.17749229784</v>
      </c>
      <c r="G188" s="10">
        <f>+G187+G186</f>
        <v>5836596.8100000005</v>
      </c>
      <c r="K188" s="9"/>
      <c r="L188" s="9"/>
      <c r="M188" s="9"/>
      <c r="N188" s="9"/>
      <c r="O188" s="9"/>
      <c r="P188" s="17"/>
      <c r="Q188" s="9"/>
      <c r="R188" s="9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3:33" ht="13.5" thickTop="1">
      <c r="C189" s="9"/>
      <c r="D189" s="9"/>
      <c r="E189" s="9"/>
      <c r="F189" s="9"/>
      <c r="G189" s="9"/>
      <c r="K189" s="9"/>
      <c r="L189" s="9"/>
      <c r="M189" s="9"/>
      <c r="N189" s="9"/>
      <c r="O189" s="9"/>
      <c r="P189" s="17"/>
      <c r="Q189" s="9"/>
      <c r="R189" s="9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 ht="12.75">
      <c r="A190" s="13">
        <v>39875</v>
      </c>
      <c r="B190" t="s">
        <v>2</v>
      </c>
      <c r="C190" s="2">
        <f>+C188</f>
        <v>267597.55327453447</v>
      </c>
      <c r="D190" s="2">
        <f>+D188</f>
        <v>141568.61327453447</v>
      </c>
      <c r="E190" s="2">
        <f>+E188</f>
        <v>126028.93999999997</v>
      </c>
      <c r="F190" s="2">
        <f>+F188</f>
        <v>252780.17749229784</v>
      </c>
      <c r="G190" s="2">
        <f>+G188</f>
        <v>5836596.8100000005</v>
      </c>
      <c r="K190" s="9"/>
      <c r="L190" s="9"/>
      <c r="M190" s="9"/>
      <c r="N190" s="9"/>
      <c r="O190" s="9"/>
      <c r="P190" s="17"/>
      <c r="Q190" s="9"/>
      <c r="R190" s="9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2:33" ht="12.75">
      <c r="B191" s="14" t="s">
        <v>28</v>
      </c>
      <c r="C191" s="2">
        <f>+E190*0.0245/365*30.42</f>
        <v>257.337284089315</v>
      </c>
      <c r="D191" s="2">
        <f>+C191</f>
        <v>257.337284089315</v>
      </c>
      <c r="E191" s="2">
        <v>0</v>
      </c>
      <c r="F191" s="2"/>
      <c r="K191" s="9"/>
      <c r="L191" s="9"/>
      <c r="M191" s="9"/>
      <c r="N191" s="9"/>
      <c r="O191" s="9"/>
      <c r="P191" s="17"/>
      <c r="Q191" s="9"/>
      <c r="R191" s="9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2:33" ht="13.5" thickBot="1">
      <c r="B192" t="s">
        <v>20</v>
      </c>
      <c r="C192" s="10">
        <f>+C191+C190</f>
        <v>267854.89055862377</v>
      </c>
      <c r="D192" s="10">
        <f>+D191+D190</f>
        <v>141825.9505586238</v>
      </c>
      <c r="E192" s="10">
        <f>+E191+E190</f>
        <v>126028.93999999997</v>
      </c>
      <c r="F192" s="10">
        <f>+F191+F190</f>
        <v>252780.17749229784</v>
      </c>
      <c r="G192" s="10">
        <f>+G191+G190</f>
        <v>5836596.8100000005</v>
      </c>
      <c r="K192" s="9"/>
      <c r="L192" s="9"/>
      <c r="M192" s="9"/>
      <c r="N192" s="9"/>
      <c r="O192" s="9"/>
      <c r="P192" s="17"/>
      <c r="Q192" s="9"/>
      <c r="R192" s="9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3:33" ht="13.5" thickTop="1">
      <c r="C193" s="9"/>
      <c r="D193" s="9"/>
      <c r="E193" s="9"/>
      <c r="F193" s="9"/>
      <c r="G193" s="9"/>
      <c r="K193" s="9"/>
      <c r="L193" s="9"/>
      <c r="M193" s="9"/>
      <c r="N193" s="9"/>
      <c r="O193" s="9"/>
      <c r="P193" s="17"/>
      <c r="Q193" s="9"/>
      <c r="R193" s="9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1:33" ht="12.75">
      <c r="A194" s="13">
        <v>39906</v>
      </c>
      <c r="B194" t="s">
        <v>2</v>
      </c>
      <c r="C194" s="2">
        <f>+C192</f>
        <v>267854.89055862377</v>
      </c>
      <c r="D194" s="2">
        <f>+D192</f>
        <v>141825.9505586238</v>
      </c>
      <c r="E194" s="2">
        <f>+E192</f>
        <v>126028.93999999997</v>
      </c>
      <c r="F194" s="2">
        <f>+F192</f>
        <v>252780.17749229784</v>
      </c>
      <c r="G194" s="2">
        <f>+G192</f>
        <v>5836596.8100000005</v>
      </c>
      <c r="K194" s="9"/>
      <c r="L194" s="9"/>
      <c r="M194" s="9"/>
      <c r="N194" s="9"/>
      <c r="O194" s="9"/>
      <c r="P194" s="17"/>
      <c r="Q194" s="9"/>
      <c r="R194" s="9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2:33" ht="12.75">
      <c r="B195" s="14" t="s">
        <v>29</v>
      </c>
      <c r="C195" s="2">
        <f>+E194*0.01/365*30.42</f>
        <v>105.03562615890408</v>
      </c>
      <c r="D195" s="2">
        <f>+C195</f>
        <v>105.03562615890408</v>
      </c>
      <c r="E195" s="2">
        <v>0</v>
      </c>
      <c r="F195" s="2"/>
      <c r="K195" s="9"/>
      <c r="L195" s="9"/>
      <c r="M195" s="9"/>
      <c r="N195" s="9"/>
      <c r="O195" s="9"/>
      <c r="P195" s="17"/>
      <c r="Q195" s="9"/>
      <c r="R195" s="9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2:33" ht="13.5" thickBot="1">
      <c r="B196" t="s">
        <v>20</v>
      </c>
      <c r="C196" s="10">
        <f>+C195+C194</f>
        <v>267959.9261847827</v>
      </c>
      <c r="D196" s="10">
        <f>+D195+D194</f>
        <v>141930.9861847827</v>
      </c>
      <c r="E196" s="10">
        <f>+E195+E194</f>
        <v>126028.93999999997</v>
      </c>
      <c r="F196" s="10">
        <f>+F195+F194</f>
        <v>252780.17749229784</v>
      </c>
      <c r="G196" s="10">
        <f>+G195+G194</f>
        <v>5836596.8100000005</v>
      </c>
      <c r="K196" s="9"/>
      <c r="L196" s="9"/>
      <c r="M196" s="9"/>
      <c r="N196" s="9"/>
      <c r="O196" s="9"/>
      <c r="P196" s="17"/>
      <c r="Q196" s="9"/>
      <c r="R196" s="9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3:33" ht="13.5" thickTop="1">
      <c r="C197" s="9"/>
      <c r="D197" s="9"/>
      <c r="E197" s="9"/>
      <c r="F197" s="9"/>
      <c r="G197" s="9"/>
      <c r="K197" s="9"/>
      <c r="L197" s="9"/>
      <c r="M197" s="9"/>
      <c r="N197" s="9"/>
      <c r="O197" s="9"/>
      <c r="P197" s="17"/>
      <c r="Q197" s="9"/>
      <c r="R197" s="9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1:33" ht="12.75">
      <c r="A198" s="13">
        <v>39936</v>
      </c>
      <c r="B198" t="s">
        <v>2</v>
      </c>
      <c r="C198" s="2">
        <f>+C196</f>
        <v>267959.9261847827</v>
      </c>
      <c r="D198" s="2">
        <f>+D196</f>
        <v>141930.9861847827</v>
      </c>
      <c r="E198" s="2">
        <f>+E196</f>
        <v>126028.93999999997</v>
      </c>
      <c r="F198" s="2">
        <f>+F196</f>
        <v>252780.17749229784</v>
      </c>
      <c r="G198" s="2">
        <f>+G196</f>
        <v>5836596.8100000005</v>
      </c>
      <c r="K198" s="9"/>
      <c r="L198" s="9"/>
      <c r="M198" s="9"/>
      <c r="N198" s="9"/>
      <c r="O198" s="9"/>
      <c r="P198" s="17"/>
      <c r="Q198" s="9"/>
      <c r="R198" s="9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2:33" ht="12.75">
      <c r="B199" s="14" t="s">
        <v>29</v>
      </c>
      <c r="C199" s="2">
        <f>+E198*0.01/365*30.42</f>
        <v>105.03562615890408</v>
      </c>
      <c r="D199" s="2">
        <f>+C199</f>
        <v>105.03562615890408</v>
      </c>
      <c r="E199" s="2">
        <v>0</v>
      </c>
      <c r="F199" s="2"/>
      <c r="K199" s="9"/>
      <c r="L199" s="9"/>
      <c r="M199" s="9"/>
      <c r="N199" s="9"/>
      <c r="O199" s="9"/>
      <c r="P199" s="17"/>
      <c r="Q199" s="9"/>
      <c r="R199" s="9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2:33" ht="13.5" thickBot="1">
      <c r="B200" t="s">
        <v>20</v>
      </c>
      <c r="C200" s="10">
        <f>+C199+C198</f>
        <v>268064.96181094163</v>
      </c>
      <c r="D200" s="10">
        <f>+D199+D198</f>
        <v>142036.0218109416</v>
      </c>
      <c r="E200" s="10">
        <f>+E199+E198</f>
        <v>126028.93999999997</v>
      </c>
      <c r="F200" s="10">
        <f>+F199+F198</f>
        <v>252780.17749229784</v>
      </c>
      <c r="G200" s="10">
        <f>+G199+G198</f>
        <v>5836596.8100000005</v>
      </c>
      <c r="K200" s="9"/>
      <c r="L200" s="9"/>
      <c r="M200" s="9"/>
      <c r="N200" s="9"/>
      <c r="O200" s="9"/>
      <c r="P200" s="17"/>
      <c r="Q200" s="9"/>
      <c r="R200" s="9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3:33" ht="13.5" thickTop="1">
      <c r="C201" s="9"/>
      <c r="D201" s="9"/>
      <c r="E201" s="9"/>
      <c r="F201" s="9"/>
      <c r="G201" s="9"/>
      <c r="K201" s="9"/>
      <c r="L201" s="9"/>
      <c r="M201" s="9"/>
      <c r="N201" s="9"/>
      <c r="O201" s="9"/>
      <c r="P201" s="17"/>
      <c r="Q201" s="9"/>
      <c r="R201" s="9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1:33" ht="12.75">
      <c r="A202" s="13">
        <v>39967</v>
      </c>
      <c r="B202" t="s">
        <v>2</v>
      </c>
      <c r="C202" s="2">
        <f>+C200</f>
        <v>268064.96181094163</v>
      </c>
      <c r="D202" s="2">
        <f>+D200</f>
        <v>142036.0218109416</v>
      </c>
      <c r="E202" s="2">
        <f>+E200</f>
        <v>126028.93999999997</v>
      </c>
      <c r="F202" s="2">
        <f>+F200</f>
        <v>252780.17749229784</v>
      </c>
      <c r="G202" s="2">
        <f>+G200</f>
        <v>5836596.8100000005</v>
      </c>
      <c r="K202" s="9"/>
      <c r="L202" s="9"/>
      <c r="M202" s="9"/>
      <c r="N202" s="9"/>
      <c r="O202" s="9"/>
      <c r="P202" s="17"/>
      <c r="Q202" s="9"/>
      <c r="R202" s="9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2:33" ht="12.75">
      <c r="B203" s="14" t="s">
        <v>29</v>
      </c>
      <c r="C203" s="2">
        <f>+E202*0.01/365*30.42</f>
        <v>105.03562615890408</v>
      </c>
      <c r="D203" s="2">
        <f>+C203</f>
        <v>105.03562615890408</v>
      </c>
      <c r="E203" s="2">
        <v>0</v>
      </c>
      <c r="F203" s="2"/>
      <c r="K203" s="9"/>
      <c r="L203" s="9"/>
      <c r="M203" s="9"/>
      <c r="N203" s="9"/>
      <c r="O203" s="9"/>
      <c r="P203" s="17"/>
      <c r="Q203" s="9"/>
      <c r="R203" s="9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2:33" ht="13.5" thickBot="1">
      <c r="B204" t="s">
        <v>20</v>
      </c>
      <c r="C204" s="10">
        <f>+C203+C202</f>
        <v>268169.99743710057</v>
      </c>
      <c r="D204" s="10">
        <f>+D203+D202</f>
        <v>142141.0574371005</v>
      </c>
      <c r="E204" s="10">
        <f>+E203+E202</f>
        <v>126028.93999999997</v>
      </c>
      <c r="F204" s="10">
        <f>+F203+F202</f>
        <v>252780.17749229784</v>
      </c>
      <c r="G204" s="10">
        <f>+G203+G202</f>
        <v>5836596.8100000005</v>
      </c>
      <c r="K204" s="9"/>
      <c r="L204" s="9"/>
      <c r="M204" s="9"/>
      <c r="N204" s="9"/>
      <c r="O204" s="9"/>
      <c r="P204" s="17"/>
      <c r="Q204" s="9"/>
      <c r="R204" s="9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3:33" ht="13.5" thickTop="1">
      <c r="C205" s="9"/>
      <c r="D205" s="9"/>
      <c r="E205" s="9"/>
      <c r="F205" s="9"/>
      <c r="G205" s="9"/>
      <c r="K205" s="9"/>
      <c r="L205" s="9"/>
      <c r="M205" s="9"/>
      <c r="N205" s="9"/>
      <c r="O205" s="9"/>
      <c r="P205" s="17"/>
      <c r="Q205" s="9"/>
      <c r="R205" s="9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1:33" ht="12.75">
      <c r="A206" s="13">
        <v>40003</v>
      </c>
      <c r="B206" t="s">
        <v>2</v>
      </c>
      <c r="C206" s="9">
        <f>C204</f>
        <v>268169.99743710057</v>
      </c>
      <c r="D206" s="9">
        <f>D204</f>
        <v>142141.0574371005</v>
      </c>
      <c r="E206" s="9">
        <f>E204</f>
        <v>126028.93999999997</v>
      </c>
      <c r="F206" s="9">
        <f>F204</f>
        <v>252780.17749229784</v>
      </c>
      <c r="G206" s="9">
        <f>G204</f>
        <v>5836596.8100000005</v>
      </c>
      <c r="K206" s="9"/>
      <c r="L206" s="9"/>
      <c r="M206" s="9"/>
      <c r="N206" s="9"/>
      <c r="O206" s="9"/>
      <c r="P206" s="17"/>
      <c r="Q206" s="9"/>
      <c r="R206" s="9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2:33" ht="12.75">
      <c r="B207" s="14" t="s">
        <v>30</v>
      </c>
      <c r="C207" s="9">
        <f>E206*0.0055/365*30.42</f>
        <v>57.76959438739725</v>
      </c>
      <c r="D207" s="9">
        <f>C207</f>
        <v>57.76959438739725</v>
      </c>
      <c r="E207" s="9">
        <v>0</v>
      </c>
      <c r="F207" s="9"/>
      <c r="G207" s="9"/>
      <c r="K207" s="9"/>
      <c r="L207" s="9"/>
      <c r="M207" s="9"/>
      <c r="N207" s="9"/>
      <c r="O207" s="9"/>
      <c r="P207" s="17"/>
      <c r="Q207" s="9"/>
      <c r="R207" s="9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2:33" ht="13.5" thickBot="1">
      <c r="B208" t="s">
        <v>20</v>
      </c>
      <c r="C208" s="26">
        <f>C206+C207</f>
        <v>268227.76703148795</v>
      </c>
      <c r="D208" s="26">
        <f>D206+D207</f>
        <v>142198.8270314879</v>
      </c>
      <c r="E208" s="26">
        <f>E206+E207</f>
        <v>126028.93999999997</v>
      </c>
      <c r="F208" s="26">
        <f>F206+F207</f>
        <v>252780.17749229784</v>
      </c>
      <c r="G208" s="26">
        <f>G206+G207</f>
        <v>5836596.8100000005</v>
      </c>
      <c r="K208" s="9"/>
      <c r="L208" s="9"/>
      <c r="M208" s="9"/>
      <c r="N208" s="9"/>
      <c r="O208" s="9"/>
      <c r="P208" s="17"/>
      <c r="Q208" s="9"/>
      <c r="R208" s="9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3:33" ht="12.75">
      <c r="C209" s="9"/>
      <c r="D209" s="9"/>
      <c r="E209" s="9"/>
      <c r="F209" s="9"/>
      <c r="G209" s="9"/>
      <c r="K209" s="9"/>
      <c r="L209" s="9"/>
      <c r="M209" s="9"/>
      <c r="N209" s="9"/>
      <c r="O209" s="9"/>
      <c r="P209" s="17"/>
      <c r="Q209" s="9"/>
      <c r="R209" s="9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1:33" ht="12.75">
      <c r="A210" s="13">
        <v>40034</v>
      </c>
      <c r="B210" t="s">
        <v>2</v>
      </c>
      <c r="C210" s="9">
        <f>C208</f>
        <v>268227.76703148795</v>
      </c>
      <c r="D210" s="9">
        <f>D208</f>
        <v>142198.8270314879</v>
      </c>
      <c r="E210" s="9">
        <f>E208</f>
        <v>126028.93999999997</v>
      </c>
      <c r="F210" s="9">
        <f>F208</f>
        <v>252780.17749229784</v>
      </c>
      <c r="G210" s="9">
        <f>G208</f>
        <v>5836596.8100000005</v>
      </c>
      <c r="K210" s="9"/>
      <c r="L210" s="9"/>
      <c r="M210" s="9"/>
      <c r="N210" s="9"/>
      <c r="O210" s="9"/>
      <c r="P210" s="17"/>
      <c r="Q210" s="9"/>
      <c r="R210" s="9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2:33" ht="12.75">
      <c r="B211" s="14" t="s">
        <v>30</v>
      </c>
      <c r="C211" s="9">
        <f>E210*0.0055/365*30.42</f>
        <v>57.76959438739725</v>
      </c>
      <c r="D211" s="9">
        <f>C211</f>
        <v>57.76959438739725</v>
      </c>
      <c r="E211" s="9">
        <v>0</v>
      </c>
      <c r="F211" s="9"/>
      <c r="G211" s="9"/>
      <c r="K211" s="9"/>
      <c r="L211" s="9"/>
      <c r="M211" s="9"/>
      <c r="N211" s="9"/>
      <c r="O211" s="9"/>
      <c r="P211" s="17"/>
      <c r="Q211" s="9"/>
      <c r="R211" s="9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2:33" ht="13.5" thickBot="1">
      <c r="B212" t="s">
        <v>20</v>
      </c>
      <c r="C212" s="26">
        <f>C210+C211</f>
        <v>268285.53662587533</v>
      </c>
      <c r="D212" s="26">
        <f>D210+D211</f>
        <v>142256.59662587527</v>
      </c>
      <c r="E212" s="26">
        <f>E210+E211</f>
        <v>126028.93999999997</v>
      </c>
      <c r="F212" s="26">
        <f>F210+F211</f>
        <v>252780.17749229784</v>
      </c>
      <c r="G212" s="26">
        <f>G210+G211</f>
        <v>5836596.8100000005</v>
      </c>
      <c r="K212" s="9"/>
      <c r="L212" s="9"/>
      <c r="M212" s="9"/>
      <c r="N212" s="9"/>
      <c r="O212" s="9"/>
      <c r="P212" s="17"/>
      <c r="Q212" s="9"/>
      <c r="R212" s="9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3:33" ht="12.75">
      <c r="C213" s="9"/>
      <c r="D213" s="9"/>
      <c r="E213" s="9"/>
      <c r="F213" s="9"/>
      <c r="G213" s="9"/>
      <c r="K213" s="9"/>
      <c r="L213" s="9"/>
      <c r="M213" s="9"/>
      <c r="N213" s="9"/>
      <c r="O213" s="9"/>
      <c r="P213" s="17"/>
      <c r="Q213" s="9"/>
      <c r="R213" s="9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1:33" ht="12.75">
      <c r="A214" s="13">
        <v>40065</v>
      </c>
      <c r="B214" t="s">
        <v>2</v>
      </c>
      <c r="C214" s="9">
        <f>C212</f>
        <v>268285.53662587533</v>
      </c>
      <c r="D214" s="9">
        <f>D212</f>
        <v>142256.59662587527</v>
      </c>
      <c r="E214" s="9">
        <f>E212</f>
        <v>126028.93999999997</v>
      </c>
      <c r="F214" s="9">
        <f>F212</f>
        <v>252780.17749229784</v>
      </c>
      <c r="G214" s="9">
        <f>G212</f>
        <v>5836596.8100000005</v>
      </c>
      <c r="K214" s="9"/>
      <c r="L214" s="9"/>
      <c r="M214" s="9"/>
      <c r="N214" s="9"/>
      <c r="O214" s="9"/>
      <c r="P214" s="17"/>
      <c r="Q214" s="9"/>
      <c r="R214" s="9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2:33" ht="12.75">
      <c r="B215" s="14" t="s">
        <v>30</v>
      </c>
      <c r="C215" s="9">
        <f>E214*0.0055/365*30.42</f>
        <v>57.76959438739725</v>
      </c>
      <c r="D215" s="9">
        <f>C215</f>
        <v>57.76959438739725</v>
      </c>
      <c r="E215" s="9">
        <v>0</v>
      </c>
      <c r="F215" s="9"/>
      <c r="G215" s="9"/>
      <c r="K215" s="9"/>
      <c r="L215" s="9"/>
      <c r="M215" s="9"/>
      <c r="N215" s="9"/>
      <c r="O215" s="9"/>
      <c r="P215" s="17"/>
      <c r="Q215" s="9"/>
      <c r="R215" s="9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2:33" ht="13.5" thickBot="1">
      <c r="B216" t="s">
        <v>20</v>
      </c>
      <c r="C216" s="26">
        <f>C214+C215</f>
        <v>268343.3062202627</v>
      </c>
      <c r="D216" s="26">
        <f>D214+D215</f>
        <v>142314.36622026266</v>
      </c>
      <c r="E216" s="26">
        <f>E214+E215</f>
        <v>126028.93999999997</v>
      </c>
      <c r="F216" s="26">
        <f>F214+F215</f>
        <v>252780.17749229784</v>
      </c>
      <c r="G216" s="26">
        <f>G214+G215</f>
        <v>5836596.8100000005</v>
      </c>
      <c r="K216" s="9"/>
      <c r="L216" s="9"/>
      <c r="M216" s="9"/>
      <c r="N216" s="9"/>
      <c r="O216" s="9"/>
      <c r="P216" s="17"/>
      <c r="Q216" s="9"/>
      <c r="R216" s="9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3:33" ht="12.75">
      <c r="C217" s="9"/>
      <c r="D217" s="9"/>
      <c r="E217" s="9"/>
      <c r="F217" s="9"/>
      <c r="G217" s="9"/>
      <c r="K217" s="9"/>
      <c r="L217" s="9"/>
      <c r="M217" s="9"/>
      <c r="N217" s="9"/>
      <c r="O217" s="9"/>
      <c r="P217" s="17"/>
      <c r="Q217" s="9"/>
      <c r="R217" s="9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1:33" ht="12.75">
      <c r="A218" s="13">
        <v>40096</v>
      </c>
      <c r="B218" t="s">
        <v>2</v>
      </c>
      <c r="C218" s="9">
        <f>C216</f>
        <v>268343.3062202627</v>
      </c>
      <c r="D218" s="9">
        <f>D216</f>
        <v>142314.36622026266</v>
      </c>
      <c r="E218" s="9">
        <f>E216</f>
        <v>126028.93999999997</v>
      </c>
      <c r="F218" s="9">
        <f>F216</f>
        <v>252780.17749229784</v>
      </c>
      <c r="G218" s="9">
        <f>G216</f>
        <v>5836596.8100000005</v>
      </c>
      <c r="K218" s="9"/>
      <c r="L218" s="9"/>
      <c r="M218" s="9"/>
      <c r="N218" s="9"/>
      <c r="O218" s="9"/>
      <c r="P218" s="17"/>
      <c r="Q218" s="9"/>
      <c r="R218" s="9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2:33" ht="12.75">
      <c r="B219" s="14" t="s">
        <v>30</v>
      </c>
      <c r="C219" s="9">
        <f>E218*0.0055/365*30.42</f>
        <v>57.76959438739725</v>
      </c>
      <c r="D219" s="9">
        <f>C219</f>
        <v>57.76959438739725</v>
      </c>
      <c r="E219" s="9">
        <v>0</v>
      </c>
      <c r="F219" s="9"/>
      <c r="G219" s="9"/>
      <c r="K219" s="9"/>
      <c r="L219" s="9"/>
      <c r="M219" s="9"/>
      <c r="N219" s="9"/>
      <c r="O219" s="9"/>
      <c r="P219" s="17"/>
      <c r="Q219" s="9"/>
      <c r="R219" s="9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2:33" ht="13.5" thickBot="1">
      <c r="B220" t="s">
        <v>20</v>
      </c>
      <c r="C220" s="26">
        <f>C218+C219</f>
        <v>268401.0758146501</v>
      </c>
      <c r="D220" s="26">
        <f>D218+D219</f>
        <v>142372.13581465004</v>
      </c>
      <c r="E220" s="26">
        <f>E218+E219</f>
        <v>126028.93999999997</v>
      </c>
      <c r="F220" s="26">
        <f>F218+F219</f>
        <v>252780.17749229784</v>
      </c>
      <c r="G220" s="26">
        <f>G218+G219</f>
        <v>5836596.8100000005</v>
      </c>
      <c r="K220" s="9"/>
      <c r="L220" s="9"/>
      <c r="M220" s="9"/>
      <c r="N220" s="9"/>
      <c r="O220" s="9"/>
      <c r="P220" s="17"/>
      <c r="Q220" s="9"/>
      <c r="R220" s="9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3:33" ht="12.75">
      <c r="C221" s="9"/>
      <c r="D221" s="9"/>
      <c r="E221" s="9"/>
      <c r="F221" s="9"/>
      <c r="G221" s="9"/>
      <c r="K221" s="9"/>
      <c r="L221" s="9"/>
      <c r="M221" s="9"/>
      <c r="N221" s="9"/>
      <c r="O221" s="9"/>
      <c r="P221" s="17"/>
      <c r="Q221" s="9"/>
      <c r="R221" s="9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1:33" ht="12.75">
      <c r="A222" s="13">
        <v>40128</v>
      </c>
      <c r="B222" t="s">
        <v>2</v>
      </c>
      <c r="C222" s="9">
        <f>C220</f>
        <v>268401.0758146501</v>
      </c>
      <c r="D222" s="9">
        <f>D220</f>
        <v>142372.13581465004</v>
      </c>
      <c r="E222" s="9">
        <f>E220</f>
        <v>126028.93999999997</v>
      </c>
      <c r="F222" s="9">
        <f>F220</f>
        <v>252780.17749229784</v>
      </c>
      <c r="G222" s="9">
        <f>G220</f>
        <v>5836596.8100000005</v>
      </c>
      <c r="K222" s="9"/>
      <c r="L222" s="9"/>
      <c r="M222" s="9"/>
      <c r="N222" s="9"/>
      <c r="O222" s="9"/>
      <c r="P222" s="17"/>
      <c r="Q222" s="9"/>
      <c r="R222" s="9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2:33" ht="12.75">
      <c r="B223" s="14" t="s">
        <v>30</v>
      </c>
      <c r="C223" s="9">
        <f>E222*0.0055/365*30.42</f>
        <v>57.76959438739725</v>
      </c>
      <c r="D223" s="9">
        <f>C223</f>
        <v>57.76959438739725</v>
      </c>
      <c r="E223" s="9">
        <v>0</v>
      </c>
      <c r="F223" s="9"/>
      <c r="G223" s="9"/>
      <c r="K223" s="9"/>
      <c r="L223" s="9"/>
      <c r="M223" s="9"/>
      <c r="N223" s="9"/>
      <c r="O223" s="9"/>
      <c r="P223" s="17"/>
      <c r="Q223" s="9"/>
      <c r="R223" s="9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2:33" ht="13.5" thickBot="1">
      <c r="B224" t="s">
        <v>20</v>
      </c>
      <c r="C224" s="26">
        <f>C222+C223</f>
        <v>268458.8454090375</v>
      </c>
      <c r="D224" s="26">
        <f>D222+D223</f>
        <v>142429.90540903743</v>
      </c>
      <c r="E224" s="26">
        <f>E222+E223</f>
        <v>126028.93999999997</v>
      </c>
      <c r="F224" s="26">
        <f>F222+F223</f>
        <v>252780.17749229784</v>
      </c>
      <c r="G224" s="26">
        <f>G222+G223</f>
        <v>5836596.8100000005</v>
      </c>
      <c r="K224" s="9"/>
      <c r="L224" s="9"/>
      <c r="M224" s="9"/>
      <c r="N224" s="9"/>
      <c r="O224" s="9"/>
      <c r="P224" s="17"/>
      <c r="Q224" s="9"/>
      <c r="R224" s="9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3:33" ht="12.75">
      <c r="C225" s="9"/>
      <c r="D225" s="9"/>
      <c r="E225" s="9"/>
      <c r="F225" s="9"/>
      <c r="G225" s="9"/>
      <c r="K225" s="9"/>
      <c r="L225" s="9"/>
      <c r="M225" s="9"/>
      <c r="N225" s="9"/>
      <c r="O225" s="9"/>
      <c r="P225" s="17"/>
      <c r="Q225" s="9"/>
      <c r="R225" s="9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1:33" ht="12.75">
      <c r="A226" s="13">
        <v>40159</v>
      </c>
      <c r="B226" t="s">
        <v>2</v>
      </c>
      <c r="C226" s="9">
        <f>C224</f>
        <v>268458.8454090375</v>
      </c>
      <c r="D226" s="9">
        <f>D224</f>
        <v>142429.90540903743</v>
      </c>
      <c r="E226" s="9">
        <f>E224</f>
        <v>126028.93999999997</v>
      </c>
      <c r="F226" s="9">
        <f>F224</f>
        <v>252780.17749229784</v>
      </c>
      <c r="G226" s="9">
        <f>G224</f>
        <v>5836596.8100000005</v>
      </c>
      <c r="K226" s="9"/>
      <c r="L226" s="9"/>
      <c r="M226" s="9"/>
      <c r="N226" s="9"/>
      <c r="O226" s="9"/>
      <c r="P226" s="17"/>
      <c r="Q226" s="9"/>
      <c r="R226" s="9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2:33" ht="12.75">
      <c r="B227" s="14" t="s">
        <v>30</v>
      </c>
      <c r="C227" s="9">
        <f>E226*0.0055/365*30.42</f>
        <v>57.76959438739725</v>
      </c>
      <c r="D227" s="9">
        <f>C227</f>
        <v>57.76959438739725</v>
      </c>
      <c r="E227" s="9">
        <v>0</v>
      </c>
      <c r="F227" s="9"/>
      <c r="G227" s="9"/>
      <c r="K227" s="9"/>
      <c r="L227" s="9"/>
      <c r="M227" s="9"/>
      <c r="N227" s="9"/>
      <c r="O227" s="9"/>
      <c r="P227" s="17"/>
      <c r="Q227" s="9"/>
      <c r="R227" s="9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2:33" ht="13.5" thickBot="1">
      <c r="B228" t="s">
        <v>20</v>
      </c>
      <c r="C228" s="27">
        <f>C226+C227</f>
        <v>268516.6150034249</v>
      </c>
      <c r="D228" s="26">
        <f>D226+D227</f>
        <v>142487.6750034248</v>
      </c>
      <c r="E228" s="26">
        <f>E226+E227</f>
        <v>126028.93999999997</v>
      </c>
      <c r="F228" s="26">
        <f>F226+F227</f>
        <v>252780.17749229784</v>
      </c>
      <c r="G228" s="26">
        <f>G226+G227</f>
        <v>5836596.8100000005</v>
      </c>
      <c r="K228" s="9"/>
      <c r="L228" s="9"/>
      <c r="M228" s="9"/>
      <c r="N228" s="9"/>
      <c r="O228" s="9"/>
      <c r="P228" s="17"/>
      <c r="Q228" s="9"/>
      <c r="R228" s="9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3:33" ht="12.75">
      <c r="C229" s="9"/>
      <c r="D229" s="9"/>
      <c r="E229" s="9"/>
      <c r="F229" s="9"/>
      <c r="G229" s="9"/>
      <c r="K229" s="9"/>
      <c r="L229" s="9"/>
      <c r="M229" s="9"/>
      <c r="N229" s="9"/>
      <c r="O229" s="9"/>
      <c r="P229" s="17"/>
      <c r="Q229" s="9"/>
      <c r="R229" s="9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2:33" ht="12.75">
      <c r="B230" s="1" t="s">
        <v>56</v>
      </c>
      <c r="C230" s="28">
        <f>+C227+C223+C219+C215+C211+C207+C203+C199+C195+C191+C187+C183</f>
        <v>1433.7362970690408</v>
      </c>
      <c r="D230" s="9"/>
      <c r="E230" s="9"/>
      <c r="F230" s="9"/>
      <c r="G230" s="9"/>
      <c r="K230" s="9"/>
      <c r="L230" s="9"/>
      <c r="M230" s="9"/>
      <c r="N230" s="9"/>
      <c r="O230" s="9"/>
      <c r="P230" s="17"/>
      <c r="Q230" s="9"/>
      <c r="R230" s="9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2:33" ht="12.75">
      <c r="B231" s="14"/>
      <c r="C231" s="28"/>
      <c r="D231" s="9"/>
      <c r="E231" s="9"/>
      <c r="F231" s="9"/>
      <c r="G231" s="9"/>
      <c r="K231" s="9"/>
      <c r="L231" s="9"/>
      <c r="M231" s="9"/>
      <c r="N231" s="9"/>
      <c r="O231" s="9"/>
      <c r="P231" s="17"/>
      <c r="Q231" s="9"/>
      <c r="R231" s="9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1:33" ht="12.75">
      <c r="A232" s="13">
        <v>40188</v>
      </c>
      <c r="B232" t="s">
        <v>2</v>
      </c>
      <c r="C232" s="9">
        <f>C228</f>
        <v>268516.6150034249</v>
      </c>
      <c r="D232" s="9">
        <f>D228</f>
        <v>142487.6750034248</v>
      </c>
      <c r="E232" s="9">
        <f>E228</f>
        <v>126028.93999999997</v>
      </c>
      <c r="F232" s="9">
        <f>F228</f>
        <v>252780.17749229784</v>
      </c>
      <c r="G232" s="9">
        <f>G228</f>
        <v>5836596.8100000005</v>
      </c>
      <c r="K232" s="9"/>
      <c r="L232" s="9"/>
      <c r="M232" s="9"/>
      <c r="N232" s="9"/>
      <c r="O232" s="9"/>
      <c r="P232" s="17"/>
      <c r="Q232" s="9"/>
      <c r="R232" s="9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2:33" ht="12.75">
      <c r="B233" s="14" t="s">
        <v>30</v>
      </c>
      <c r="C233" s="9">
        <f>E232*0.0055/365*30.42</f>
        <v>57.76959438739725</v>
      </c>
      <c r="D233" s="9">
        <f>C233</f>
        <v>57.76959438739725</v>
      </c>
      <c r="E233" s="9">
        <v>0</v>
      </c>
      <c r="F233" s="9"/>
      <c r="G233" s="9"/>
      <c r="K233" s="9"/>
      <c r="L233" s="9"/>
      <c r="M233" s="9"/>
      <c r="N233" s="9"/>
      <c r="O233" s="9"/>
      <c r="P233" s="17"/>
      <c r="Q233" s="9"/>
      <c r="R233" s="9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2:33" ht="13.5" thickBot="1">
      <c r="B234" t="s">
        <v>20</v>
      </c>
      <c r="C234" s="27">
        <f>C232+C233</f>
        <v>268574.38459781226</v>
      </c>
      <c r="D234" s="26">
        <f>D232+D233</f>
        <v>142545.4445978122</v>
      </c>
      <c r="E234" s="26">
        <f>E232+E233</f>
        <v>126028.93999999997</v>
      </c>
      <c r="F234" s="26">
        <f>F232+F233</f>
        <v>252780.17749229784</v>
      </c>
      <c r="G234" s="26">
        <f>G232+G233</f>
        <v>5836596.8100000005</v>
      </c>
      <c r="K234" s="9"/>
      <c r="L234" s="9"/>
      <c r="M234" s="9"/>
      <c r="N234" s="9"/>
      <c r="O234" s="9"/>
      <c r="P234" s="17"/>
      <c r="Q234" s="9"/>
      <c r="R234" s="9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2:33" ht="12.75">
      <c r="B235" s="14"/>
      <c r="C235" s="28"/>
      <c r="D235" s="9"/>
      <c r="E235" s="9"/>
      <c r="F235" s="9"/>
      <c r="G235" s="9"/>
      <c r="K235" s="9"/>
      <c r="L235" s="9"/>
      <c r="M235" s="9"/>
      <c r="N235" s="9"/>
      <c r="O235" s="9"/>
      <c r="P235" s="17"/>
      <c r="Q235" s="9"/>
      <c r="R235" s="9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1:33" ht="12.75">
      <c r="A236" s="13">
        <v>40219</v>
      </c>
      <c r="B236" t="s">
        <v>2</v>
      </c>
      <c r="C236" s="9">
        <f>C234</f>
        <v>268574.38459781226</v>
      </c>
      <c r="D236" s="9">
        <f>D234</f>
        <v>142545.4445978122</v>
      </c>
      <c r="E236" s="9">
        <f>E234</f>
        <v>126028.93999999997</v>
      </c>
      <c r="F236" s="9">
        <f>F234</f>
        <v>252780.17749229784</v>
      </c>
      <c r="G236" s="9">
        <f>G234</f>
        <v>5836596.8100000005</v>
      </c>
      <c r="K236" s="9"/>
      <c r="L236" s="9"/>
      <c r="M236" s="9"/>
      <c r="N236" s="9"/>
      <c r="O236" s="9"/>
      <c r="P236" s="17"/>
      <c r="Q236" s="9"/>
      <c r="R236" s="9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2:33" ht="12.75">
      <c r="B237" s="14" t="s">
        <v>30</v>
      </c>
      <c r="C237" s="9">
        <f>E236*0.0055/365*30.42</f>
        <v>57.76959438739725</v>
      </c>
      <c r="D237" s="9">
        <f>C237</f>
        <v>57.76959438739725</v>
      </c>
      <c r="E237" s="9">
        <v>0</v>
      </c>
      <c r="F237" s="9"/>
      <c r="G237" s="9"/>
      <c r="K237" s="9"/>
      <c r="L237" s="9"/>
      <c r="M237" s="9"/>
      <c r="N237" s="9"/>
      <c r="O237" s="9"/>
      <c r="P237" s="17"/>
      <c r="Q237" s="9"/>
      <c r="R237" s="9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2:33" ht="13.5" thickBot="1">
      <c r="B238" t="s">
        <v>20</v>
      </c>
      <c r="C238" s="27">
        <f>C236+C237</f>
        <v>268632.15419219964</v>
      </c>
      <c r="D238" s="26">
        <f>D236+D237</f>
        <v>142603.21419219958</v>
      </c>
      <c r="E238" s="26">
        <f>E236+E237</f>
        <v>126028.93999999997</v>
      </c>
      <c r="F238" s="26">
        <f>F236+F237</f>
        <v>252780.17749229784</v>
      </c>
      <c r="G238" s="26">
        <f>G236+G237</f>
        <v>5836596.8100000005</v>
      </c>
      <c r="K238" s="9"/>
      <c r="L238" s="9"/>
      <c r="M238" s="9"/>
      <c r="N238" s="9"/>
      <c r="O238" s="9"/>
      <c r="P238" s="17"/>
      <c r="Q238" s="9"/>
      <c r="R238" s="9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2:33" ht="12.75">
      <c r="B239" s="14"/>
      <c r="C239" s="28"/>
      <c r="D239" s="9"/>
      <c r="E239" s="9"/>
      <c r="F239" s="9"/>
      <c r="G239" s="9"/>
      <c r="K239" s="9"/>
      <c r="L239" s="9"/>
      <c r="M239" s="9"/>
      <c r="N239" s="9"/>
      <c r="O239" s="9"/>
      <c r="P239" s="17"/>
      <c r="Q239" s="9"/>
      <c r="R239" s="9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1:33" ht="12.75">
      <c r="A240" s="13">
        <v>40247</v>
      </c>
      <c r="B240" t="s">
        <v>2</v>
      </c>
      <c r="C240" s="9">
        <f>C238</f>
        <v>268632.15419219964</v>
      </c>
      <c r="D240" s="9">
        <f>D238</f>
        <v>142603.21419219958</v>
      </c>
      <c r="E240" s="9">
        <f>E238</f>
        <v>126028.93999999997</v>
      </c>
      <c r="F240" s="9">
        <f>F228</f>
        <v>252780.17749229784</v>
      </c>
      <c r="G240" s="9">
        <f>G228</f>
        <v>5836596.8100000005</v>
      </c>
      <c r="K240" s="9"/>
      <c r="L240" s="9"/>
      <c r="M240" s="9"/>
      <c r="N240" s="9"/>
      <c r="O240" s="9"/>
      <c r="P240" s="17"/>
      <c r="Q240" s="9"/>
      <c r="R240" s="9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2:33" ht="12.75">
      <c r="B241" s="14" t="s">
        <v>30</v>
      </c>
      <c r="C241" s="9">
        <f>E240*0.0055/365*30.42</f>
        <v>57.76959438739725</v>
      </c>
      <c r="D241" s="9">
        <f>C241</f>
        <v>57.76959438739725</v>
      </c>
      <c r="E241" s="9">
        <v>0</v>
      </c>
      <c r="F241" s="9"/>
      <c r="G241" s="9"/>
      <c r="K241" s="9"/>
      <c r="L241" s="9"/>
      <c r="M241" s="9"/>
      <c r="N241" s="9"/>
      <c r="O241" s="9"/>
      <c r="P241" s="17"/>
      <c r="Q241" s="9"/>
      <c r="R241" s="9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2:33" ht="13.5" thickBot="1">
      <c r="B242" t="s">
        <v>20</v>
      </c>
      <c r="C242" s="27">
        <f>C240+C241</f>
        <v>268689.923786587</v>
      </c>
      <c r="D242" s="26">
        <f>D240+D241</f>
        <v>142660.98378658696</v>
      </c>
      <c r="E242" s="26">
        <f>E240+E241</f>
        <v>126028.93999999997</v>
      </c>
      <c r="F242" s="26">
        <f>F240+F241</f>
        <v>252780.17749229784</v>
      </c>
      <c r="G242" s="26">
        <f>G240+G241</f>
        <v>5836596.8100000005</v>
      </c>
      <c r="K242" s="9"/>
      <c r="L242" s="9"/>
      <c r="M242" s="9"/>
      <c r="N242" s="9"/>
      <c r="O242" s="9"/>
      <c r="P242" s="17"/>
      <c r="Q242" s="9"/>
      <c r="R242" s="9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3:33" ht="12.75">
      <c r="C243" s="9"/>
      <c r="D243" s="9"/>
      <c r="E243" s="9"/>
      <c r="F243" s="9"/>
      <c r="G243" s="9"/>
      <c r="K243" s="9"/>
      <c r="L243" s="9"/>
      <c r="M243" s="9"/>
      <c r="N243" s="9"/>
      <c r="O243" s="9"/>
      <c r="P243" s="17"/>
      <c r="Q243" s="9"/>
      <c r="R243" s="9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1:33" ht="12.75">
      <c r="A244" s="13">
        <v>40278</v>
      </c>
      <c r="B244" t="s">
        <v>2</v>
      </c>
      <c r="C244" s="9">
        <f>C242</f>
        <v>268689.923786587</v>
      </c>
      <c r="D244" s="9">
        <f>D242</f>
        <v>142660.98378658696</v>
      </c>
      <c r="E244" s="9">
        <f>E242</f>
        <v>126028.93999999997</v>
      </c>
      <c r="F244" s="9">
        <f>F232</f>
        <v>252780.17749229784</v>
      </c>
      <c r="G244" s="9">
        <f>G232</f>
        <v>5836596.8100000005</v>
      </c>
      <c r="K244" s="9"/>
      <c r="L244" s="9"/>
      <c r="M244" s="9"/>
      <c r="N244" s="9"/>
      <c r="O244" s="9"/>
      <c r="P244" s="17"/>
      <c r="Q244" s="9"/>
      <c r="R244" s="9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2:33" ht="12.75">
      <c r="B245" s="14" t="s">
        <v>30</v>
      </c>
      <c r="C245" s="9">
        <f>E244*0.0055/365*30.42</f>
        <v>57.76959438739725</v>
      </c>
      <c r="D245" s="9">
        <f>C245</f>
        <v>57.76959438739725</v>
      </c>
      <c r="E245" s="9">
        <v>0</v>
      </c>
      <c r="F245" s="9"/>
      <c r="G245" s="9"/>
      <c r="K245" s="9"/>
      <c r="L245" s="9"/>
      <c r="M245" s="9"/>
      <c r="N245" s="9"/>
      <c r="O245" s="9"/>
      <c r="P245" s="17"/>
      <c r="Q245" s="9"/>
      <c r="R245" s="9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2:33" ht="13.5" thickBot="1">
      <c r="B246" t="s">
        <v>20</v>
      </c>
      <c r="C246" s="27">
        <f>C244+C245</f>
        <v>268747.6933809744</v>
      </c>
      <c r="D246" s="26">
        <f>D244+D245</f>
        <v>142718.75338097435</v>
      </c>
      <c r="E246" s="26">
        <f>E244+E245</f>
        <v>126028.93999999997</v>
      </c>
      <c r="F246" s="26">
        <f>F244+F245</f>
        <v>252780.17749229784</v>
      </c>
      <c r="G246" s="26">
        <f>G244+G245</f>
        <v>5836596.8100000005</v>
      </c>
      <c r="K246" s="9"/>
      <c r="L246" s="9"/>
      <c r="M246" s="9"/>
      <c r="N246" s="9"/>
      <c r="O246" s="9"/>
      <c r="P246" s="17"/>
      <c r="Q246" s="9"/>
      <c r="R246" s="9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3:33" ht="12.75">
      <c r="C247" s="9"/>
      <c r="D247" s="9"/>
      <c r="E247" s="9"/>
      <c r="F247" s="9"/>
      <c r="G247" s="9"/>
      <c r="K247" s="9"/>
      <c r="L247" s="9"/>
      <c r="M247" s="9"/>
      <c r="N247" s="9"/>
      <c r="O247" s="9"/>
      <c r="P247" s="17"/>
      <c r="Q247" s="9"/>
      <c r="R247" s="9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1:33" ht="12.75">
      <c r="A248" s="13">
        <v>40308</v>
      </c>
      <c r="B248" t="s">
        <v>2</v>
      </c>
      <c r="C248" s="9">
        <f>C246</f>
        <v>268747.6933809744</v>
      </c>
      <c r="D248" s="9">
        <f>D246</f>
        <v>142718.75338097435</v>
      </c>
      <c r="E248" s="9">
        <f>E246</f>
        <v>126028.93999999997</v>
      </c>
      <c r="F248" s="9">
        <f>F236</f>
        <v>252780.17749229784</v>
      </c>
      <c r="G248" s="9">
        <f>G236</f>
        <v>5836596.8100000005</v>
      </c>
      <c r="K248" s="9"/>
      <c r="L248" s="9"/>
      <c r="M248" s="9"/>
      <c r="N248" s="9"/>
      <c r="O248" s="9"/>
      <c r="P248" s="17"/>
      <c r="Q248" s="9"/>
      <c r="R248" s="9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2:33" ht="12.75">
      <c r="B249" s="14" t="s">
        <v>30</v>
      </c>
      <c r="C249" s="9">
        <f>E248*0.0055/365*30.42</f>
        <v>57.76959438739725</v>
      </c>
      <c r="D249" s="9">
        <f>C249</f>
        <v>57.76959438739725</v>
      </c>
      <c r="E249" s="9">
        <v>0</v>
      </c>
      <c r="F249" s="9"/>
      <c r="G249" s="9"/>
      <c r="K249" s="9"/>
      <c r="L249" s="9"/>
      <c r="M249" s="9"/>
      <c r="N249" s="9"/>
      <c r="O249" s="9"/>
      <c r="P249" s="17"/>
      <c r="Q249" s="9"/>
      <c r="R249" s="9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2:33" ht="13.5" thickBot="1">
      <c r="B250" t="s">
        <v>20</v>
      </c>
      <c r="C250" s="27">
        <f>C248+C249</f>
        <v>268805.4629753618</v>
      </c>
      <c r="D250" s="26">
        <f>D248+D249</f>
        <v>142776.52297536173</v>
      </c>
      <c r="E250" s="26">
        <f>E248+E249</f>
        <v>126028.93999999997</v>
      </c>
      <c r="F250" s="26">
        <f>F248+F249</f>
        <v>252780.17749229784</v>
      </c>
      <c r="G250" s="26">
        <f>G248+G249</f>
        <v>5836596.8100000005</v>
      </c>
      <c r="K250" s="9"/>
      <c r="L250" s="9"/>
      <c r="M250" s="9"/>
      <c r="N250" s="9"/>
      <c r="O250" s="9"/>
      <c r="P250" s="17"/>
      <c r="Q250" s="9"/>
      <c r="R250" s="9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3:33" ht="12.75">
      <c r="C251" s="9"/>
      <c r="D251" s="9"/>
      <c r="E251" s="9"/>
      <c r="F251" s="9"/>
      <c r="G251" s="9"/>
      <c r="K251" s="9"/>
      <c r="L251" s="9"/>
      <c r="M251" s="9"/>
      <c r="N251" s="9"/>
      <c r="O251" s="9"/>
      <c r="P251" s="17"/>
      <c r="Q251" s="9"/>
      <c r="R251" s="9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1:33" ht="12.75">
      <c r="A252" s="13">
        <v>40339</v>
      </c>
      <c r="B252" t="s">
        <v>2</v>
      </c>
      <c r="C252" s="9">
        <f>C250</f>
        <v>268805.4629753618</v>
      </c>
      <c r="D252" s="9">
        <f>D250</f>
        <v>142776.52297536173</v>
      </c>
      <c r="E252" s="9">
        <f>E250</f>
        <v>126028.93999999997</v>
      </c>
      <c r="F252" s="9">
        <f>F240</f>
        <v>252780.17749229784</v>
      </c>
      <c r="G252" s="9">
        <f>G240</f>
        <v>5836596.8100000005</v>
      </c>
      <c r="K252" s="9"/>
      <c r="L252" s="9"/>
      <c r="M252" s="9"/>
      <c r="N252" s="9"/>
      <c r="O252" s="9"/>
      <c r="P252" s="17"/>
      <c r="Q252" s="9"/>
      <c r="R252" s="9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2:33" ht="12.75">
      <c r="B253" s="14" t="s">
        <v>30</v>
      </c>
      <c r="C253" s="9">
        <f>E252*0.0055/365*30.42</f>
        <v>57.76959438739725</v>
      </c>
      <c r="D253" s="9">
        <f>C253</f>
        <v>57.76959438739725</v>
      </c>
      <c r="E253" s="9">
        <v>0</v>
      </c>
      <c r="F253" s="9"/>
      <c r="G253" s="9"/>
      <c r="K253" s="9"/>
      <c r="L253" s="9"/>
      <c r="M253" s="9"/>
      <c r="N253" s="9"/>
      <c r="O253" s="9"/>
      <c r="P253" s="17"/>
      <c r="Q253" s="9"/>
      <c r="R253" s="9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2:33" ht="13.5" thickBot="1">
      <c r="B254" t="s">
        <v>20</v>
      </c>
      <c r="C254" s="27">
        <f>C252+C253</f>
        <v>268863.2325697492</v>
      </c>
      <c r="D254" s="26">
        <f>D252+D253</f>
        <v>142834.29256974912</v>
      </c>
      <c r="E254" s="26">
        <f>E252+E253</f>
        <v>126028.93999999997</v>
      </c>
      <c r="F254" s="26">
        <f>F252+F253</f>
        <v>252780.17749229784</v>
      </c>
      <c r="G254" s="26">
        <f>G252+G253</f>
        <v>5836596.8100000005</v>
      </c>
      <c r="K254" s="9"/>
      <c r="L254" s="9"/>
      <c r="M254" s="9"/>
      <c r="N254" s="9"/>
      <c r="O254" s="9"/>
      <c r="P254" s="17"/>
      <c r="Q254" s="9"/>
      <c r="R254" s="9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3:33" ht="12.75">
      <c r="C255" s="9"/>
      <c r="D255" s="9"/>
      <c r="E255" s="9"/>
      <c r="F255" s="9"/>
      <c r="G255" s="9"/>
      <c r="K255" s="9"/>
      <c r="L255" s="9"/>
      <c r="M255" s="9"/>
      <c r="N255" s="9"/>
      <c r="O255" s="9"/>
      <c r="P255" s="17"/>
      <c r="Q255" s="9"/>
      <c r="R255" s="9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1:33" ht="12.75">
      <c r="A256" s="13">
        <v>40369</v>
      </c>
      <c r="B256" t="s">
        <v>2</v>
      </c>
      <c r="C256" s="9">
        <f>C254</f>
        <v>268863.2325697492</v>
      </c>
      <c r="D256" s="9">
        <f>D254</f>
        <v>142834.29256974912</v>
      </c>
      <c r="E256" s="9">
        <f>E254</f>
        <v>126028.93999999997</v>
      </c>
      <c r="F256" s="9">
        <f>F244</f>
        <v>252780.17749229784</v>
      </c>
      <c r="G256" s="9">
        <f>G244</f>
        <v>5836596.8100000005</v>
      </c>
      <c r="K256" s="9"/>
      <c r="L256" s="9"/>
      <c r="M256" s="9"/>
      <c r="N256" s="9"/>
      <c r="O256" s="9"/>
      <c r="P256" s="17"/>
      <c r="Q256" s="9"/>
      <c r="R256" s="9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2:33" ht="12.75">
      <c r="B257" s="14" t="s">
        <v>31</v>
      </c>
      <c r="C257" s="9">
        <f>E256*0.0089/365*30.42</f>
        <v>93.48170728142466</v>
      </c>
      <c r="D257" s="9">
        <f>C257</f>
        <v>93.48170728142466</v>
      </c>
      <c r="E257" s="9">
        <v>0</v>
      </c>
      <c r="F257" s="9"/>
      <c r="G257" s="9"/>
      <c r="K257" s="9"/>
      <c r="L257" s="9"/>
      <c r="M257" s="9"/>
      <c r="N257" s="9"/>
      <c r="O257" s="9"/>
      <c r="P257" s="17"/>
      <c r="Q257" s="9"/>
      <c r="R257" s="9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2:33" ht="13.5" thickBot="1">
      <c r="B258" t="s">
        <v>20</v>
      </c>
      <c r="C258" s="27">
        <f>C256+C257</f>
        <v>268956.7142770306</v>
      </c>
      <c r="D258" s="26">
        <f>D256+D257</f>
        <v>142927.77427703055</v>
      </c>
      <c r="E258" s="26">
        <f>E256+E257</f>
        <v>126028.93999999997</v>
      </c>
      <c r="F258" s="26">
        <f>F256+F257</f>
        <v>252780.17749229784</v>
      </c>
      <c r="G258" s="26">
        <f>G256+G257</f>
        <v>5836596.8100000005</v>
      </c>
      <c r="K258" s="9"/>
      <c r="L258" s="9"/>
      <c r="M258" s="9"/>
      <c r="N258" s="9"/>
      <c r="O258" s="9"/>
      <c r="P258" s="17"/>
      <c r="Q258" s="9"/>
      <c r="R258" s="9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3:33" ht="12.75">
      <c r="C259" s="9"/>
      <c r="D259" s="9"/>
      <c r="E259" s="9"/>
      <c r="F259" s="9"/>
      <c r="G259" s="9"/>
      <c r="K259" s="9"/>
      <c r="L259" s="9"/>
      <c r="M259" s="9"/>
      <c r="N259" s="9"/>
      <c r="O259" s="9"/>
      <c r="P259" s="17"/>
      <c r="Q259" s="9"/>
      <c r="R259" s="9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1:33" ht="12.75">
      <c r="A260" s="13">
        <v>40400</v>
      </c>
      <c r="B260" t="s">
        <v>2</v>
      </c>
      <c r="C260" s="9">
        <f>C258</f>
        <v>268956.7142770306</v>
      </c>
      <c r="D260" s="9">
        <f>D258</f>
        <v>142927.77427703055</v>
      </c>
      <c r="E260" s="9">
        <f>E258</f>
        <v>126028.93999999997</v>
      </c>
      <c r="F260" s="9">
        <f>F248</f>
        <v>252780.17749229784</v>
      </c>
      <c r="G260" s="9">
        <f>G248</f>
        <v>5836596.8100000005</v>
      </c>
      <c r="K260" s="9"/>
      <c r="L260" s="9"/>
      <c r="M260" s="9"/>
      <c r="N260" s="9"/>
      <c r="O260" s="9"/>
      <c r="P260" s="17"/>
      <c r="Q260" s="9"/>
      <c r="R260" s="9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2:33" ht="12.75">
      <c r="B261" s="14" t="s">
        <v>31</v>
      </c>
      <c r="C261" s="9">
        <f>E260*0.0089/365*30.42</f>
        <v>93.48170728142466</v>
      </c>
      <c r="D261" s="9">
        <f>C261</f>
        <v>93.48170728142466</v>
      </c>
      <c r="E261" s="9">
        <v>0</v>
      </c>
      <c r="F261" s="9"/>
      <c r="G261" s="9"/>
      <c r="K261" s="9"/>
      <c r="L261" s="9"/>
      <c r="M261" s="9"/>
      <c r="N261" s="9"/>
      <c r="O261" s="9"/>
      <c r="P261" s="17"/>
      <c r="Q261" s="9"/>
      <c r="R261" s="9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2:33" ht="13.5" thickBot="1">
      <c r="B262" t="s">
        <v>20</v>
      </c>
      <c r="C262" s="27">
        <f>C260+C261</f>
        <v>269050.19598431204</v>
      </c>
      <c r="D262" s="26">
        <f>D260+D261</f>
        <v>143021.25598431198</v>
      </c>
      <c r="E262" s="26">
        <f>E260+E261</f>
        <v>126028.93999999997</v>
      </c>
      <c r="F262" s="26">
        <f>F260+F261</f>
        <v>252780.17749229784</v>
      </c>
      <c r="G262" s="26">
        <f>G260+G261</f>
        <v>5836596.8100000005</v>
      </c>
      <c r="K262" s="9"/>
      <c r="L262" s="9"/>
      <c r="M262" s="9"/>
      <c r="N262" s="9"/>
      <c r="O262" s="9"/>
      <c r="P262" s="17"/>
      <c r="Q262" s="9"/>
      <c r="R262" s="9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3:33" ht="12.75">
      <c r="C263" s="9"/>
      <c r="D263" s="9"/>
      <c r="E263" s="9"/>
      <c r="F263" s="9"/>
      <c r="G263" s="9"/>
      <c r="K263" s="9"/>
      <c r="L263" s="9"/>
      <c r="M263" s="9"/>
      <c r="N263" s="9"/>
      <c r="O263" s="9"/>
      <c r="P263" s="17"/>
      <c r="Q263" s="9"/>
      <c r="R263" s="9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1:33" ht="12.75">
      <c r="A264" s="13">
        <v>40431</v>
      </c>
      <c r="B264" t="s">
        <v>2</v>
      </c>
      <c r="C264" s="9">
        <f>C262</f>
        <v>269050.19598431204</v>
      </c>
      <c r="D264" s="9">
        <f>D262</f>
        <v>143021.25598431198</v>
      </c>
      <c r="E264" s="9">
        <f>E262</f>
        <v>126028.93999999997</v>
      </c>
      <c r="F264" s="9">
        <f>F252</f>
        <v>252780.17749229784</v>
      </c>
      <c r="G264" s="9">
        <f>G252</f>
        <v>5836596.8100000005</v>
      </c>
      <c r="K264" s="9"/>
      <c r="L264" s="9"/>
      <c r="M264" s="9"/>
      <c r="N264" s="9"/>
      <c r="O264" s="9"/>
      <c r="P264" s="17"/>
      <c r="Q264" s="9"/>
      <c r="R264" s="9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2:33" ht="12.75">
      <c r="B265" s="14" t="s">
        <v>31</v>
      </c>
      <c r="C265" s="9">
        <f>E264*0.0089/365*30.42</f>
        <v>93.48170728142466</v>
      </c>
      <c r="D265" s="9">
        <f>C265</f>
        <v>93.48170728142466</v>
      </c>
      <c r="E265" s="9">
        <v>0</v>
      </c>
      <c r="F265" s="9"/>
      <c r="G265" s="9"/>
      <c r="K265" s="9"/>
      <c r="L265" s="9"/>
      <c r="M265" s="9"/>
      <c r="N265" s="9"/>
      <c r="O265" s="9"/>
      <c r="P265" s="17"/>
      <c r="Q265" s="9"/>
      <c r="R265" s="9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2:33" ht="13.5" thickBot="1">
      <c r="B266" t="s">
        <v>20</v>
      </c>
      <c r="C266" s="27">
        <f>C264+C265</f>
        <v>269143.6776915935</v>
      </c>
      <c r="D266" s="26">
        <f>D264+D265</f>
        <v>143114.73769159341</v>
      </c>
      <c r="E266" s="26">
        <f>E264+E265</f>
        <v>126028.93999999997</v>
      </c>
      <c r="F266" s="26">
        <f>F264+F265</f>
        <v>252780.17749229784</v>
      </c>
      <c r="G266" s="26">
        <f>G264+G265</f>
        <v>5836596.8100000005</v>
      </c>
      <c r="K266" s="9"/>
      <c r="L266" s="9"/>
      <c r="M266" s="9"/>
      <c r="N266" s="9"/>
      <c r="O266" s="9"/>
      <c r="P266" s="17"/>
      <c r="Q266" s="9"/>
      <c r="R266" s="9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3:33" ht="12.75">
      <c r="C267" s="9"/>
      <c r="D267" s="9"/>
      <c r="E267" s="9"/>
      <c r="F267" s="9"/>
      <c r="G267" s="9"/>
      <c r="K267" s="9"/>
      <c r="L267" s="9"/>
      <c r="M267" s="9"/>
      <c r="N267" s="9"/>
      <c r="O267" s="9"/>
      <c r="P267" s="17"/>
      <c r="Q267" s="9"/>
      <c r="R267" s="9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1:33" ht="12.75">
      <c r="A268" s="13">
        <v>40461</v>
      </c>
      <c r="B268" t="s">
        <v>2</v>
      </c>
      <c r="C268" s="9">
        <f>C266</f>
        <v>269143.6776915935</v>
      </c>
      <c r="D268" s="9">
        <f>D266</f>
        <v>143114.73769159341</v>
      </c>
      <c r="E268" s="9">
        <f>E266</f>
        <v>126028.93999999997</v>
      </c>
      <c r="F268" s="9">
        <f>F256</f>
        <v>252780.17749229784</v>
      </c>
      <c r="G268" s="9">
        <f>G256</f>
        <v>5836596.8100000005</v>
      </c>
      <c r="K268" s="9"/>
      <c r="L268" s="9"/>
      <c r="M268" s="9"/>
      <c r="N268" s="9"/>
      <c r="O268" s="9"/>
      <c r="P268" s="17"/>
      <c r="Q268" s="9"/>
      <c r="R268" s="9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2:33" ht="12.75">
      <c r="B269" s="14" t="s">
        <v>32</v>
      </c>
      <c r="C269" s="9">
        <f>E268*0.012/365*30.42</f>
        <v>126.04275139068493</v>
      </c>
      <c r="D269" s="9">
        <f>C269</f>
        <v>126.04275139068493</v>
      </c>
      <c r="E269" s="9">
        <v>0</v>
      </c>
      <c r="F269" s="9"/>
      <c r="G269" s="9"/>
      <c r="K269" s="9"/>
      <c r="L269" s="9"/>
      <c r="M269" s="9"/>
      <c r="N269" s="9"/>
      <c r="O269" s="9"/>
      <c r="P269" s="17"/>
      <c r="Q269" s="9"/>
      <c r="R269" s="9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2:33" ht="13.5" thickBot="1">
      <c r="B270" t="s">
        <v>20</v>
      </c>
      <c r="C270" s="27">
        <f>C268+C269</f>
        <v>269269.72044298414</v>
      </c>
      <c r="D270" s="26">
        <f>D268+D269</f>
        <v>143240.7804429841</v>
      </c>
      <c r="E270" s="26">
        <f>E268+E269</f>
        <v>126028.93999999997</v>
      </c>
      <c r="F270" s="26">
        <f>F268+F269</f>
        <v>252780.17749229784</v>
      </c>
      <c r="G270" s="26">
        <f>G268+G269</f>
        <v>5836596.8100000005</v>
      </c>
      <c r="K270" s="9"/>
      <c r="L270" s="9"/>
      <c r="M270" s="9"/>
      <c r="N270" s="9"/>
      <c r="O270" s="9"/>
      <c r="P270" s="17"/>
      <c r="Q270" s="9"/>
      <c r="R270" s="9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3:33" ht="12.75">
      <c r="C271" s="9"/>
      <c r="D271" s="9"/>
      <c r="E271" s="9"/>
      <c r="F271" s="9"/>
      <c r="G271" s="9"/>
      <c r="K271" s="9"/>
      <c r="L271" s="9"/>
      <c r="M271" s="9"/>
      <c r="N271" s="9"/>
      <c r="O271" s="9"/>
      <c r="P271" s="17"/>
      <c r="Q271" s="9"/>
      <c r="R271" s="9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1:33" ht="12.75">
      <c r="A272" s="13">
        <v>40492</v>
      </c>
      <c r="B272" t="s">
        <v>2</v>
      </c>
      <c r="C272" s="9">
        <f>C270</f>
        <v>269269.72044298414</v>
      </c>
      <c r="D272" s="9">
        <f>D270</f>
        <v>143240.7804429841</v>
      </c>
      <c r="E272" s="9">
        <f>E270</f>
        <v>126028.93999999997</v>
      </c>
      <c r="F272" s="9">
        <f>F260</f>
        <v>252780.17749229784</v>
      </c>
      <c r="G272" s="9">
        <f>G260</f>
        <v>5836596.8100000005</v>
      </c>
      <c r="K272" s="9"/>
      <c r="L272" s="9"/>
      <c r="M272" s="9"/>
      <c r="N272" s="9"/>
      <c r="O272" s="9"/>
      <c r="P272" s="17"/>
      <c r="Q272" s="9"/>
      <c r="R272" s="9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2:33" ht="12.75">
      <c r="B273" s="14" t="s">
        <v>32</v>
      </c>
      <c r="C273" s="9">
        <f>E272*0.012/365*30.42</f>
        <v>126.04275139068493</v>
      </c>
      <c r="D273" s="9">
        <f>C273</f>
        <v>126.04275139068493</v>
      </c>
      <c r="E273" s="9">
        <v>0</v>
      </c>
      <c r="F273" s="9"/>
      <c r="G273" s="9"/>
      <c r="K273" s="9"/>
      <c r="L273" s="9"/>
      <c r="M273" s="9"/>
      <c r="N273" s="9"/>
      <c r="O273" s="9"/>
      <c r="P273" s="17"/>
      <c r="Q273" s="9"/>
      <c r="R273" s="9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2:33" ht="13.5" thickBot="1">
      <c r="B274" t="s">
        <v>20</v>
      </c>
      <c r="C274" s="27">
        <f>C272+C273</f>
        <v>269395.7631943748</v>
      </c>
      <c r="D274" s="26">
        <f>D272+D273</f>
        <v>143366.8231943748</v>
      </c>
      <c r="E274" s="26">
        <f>E272+E273</f>
        <v>126028.93999999997</v>
      </c>
      <c r="F274" s="26">
        <f>F272+F273</f>
        <v>252780.17749229784</v>
      </c>
      <c r="G274" s="26">
        <f>G272+G273</f>
        <v>5836596.8100000005</v>
      </c>
      <c r="K274" s="9"/>
      <c r="L274" s="9"/>
      <c r="M274" s="9"/>
      <c r="N274" s="9"/>
      <c r="O274" s="9"/>
      <c r="P274" s="17"/>
      <c r="Q274" s="9"/>
      <c r="R274" s="9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3:33" ht="12.75">
      <c r="C275" s="9"/>
      <c r="D275" s="9"/>
      <c r="E275" s="9"/>
      <c r="F275" s="9"/>
      <c r="G275" s="9"/>
      <c r="K275" s="9"/>
      <c r="L275" s="9"/>
      <c r="M275" s="9"/>
      <c r="N275" s="9"/>
      <c r="O275" s="9"/>
      <c r="P275" s="17"/>
      <c r="Q275" s="9"/>
      <c r="R275" s="9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1:33" ht="12.75">
      <c r="A276" s="13">
        <v>40522</v>
      </c>
      <c r="B276" t="s">
        <v>2</v>
      </c>
      <c r="C276" s="9">
        <f>C274</f>
        <v>269395.7631943748</v>
      </c>
      <c r="D276" s="9">
        <f>D274</f>
        <v>143366.8231943748</v>
      </c>
      <c r="E276" s="9">
        <f>E274</f>
        <v>126028.93999999997</v>
      </c>
      <c r="F276" s="9">
        <f>F264</f>
        <v>252780.17749229784</v>
      </c>
      <c r="G276" s="9">
        <f>G264</f>
        <v>5836596.8100000005</v>
      </c>
      <c r="K276" s="9"/>
      <c r="L276" s="9"/>
      <c r="M276" s="9"/>
      <c r="N276" s="9"/>
      <c r="O276" s="9"/>
      <c r="P276" s="17"/>
      <c r="Q276" s="9"/>
      <c r="R276" s="9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2:33" ht="12.75">
      <c r="B277" s="14" t="s">
        <v>32</v>
      </c>
      <c r="C277" s="9">
        <f>E276*0.012/365*30.42</f>
        <v>126.04275139068493</v>
      </c>
      <c r="D277" s="9">
        <f>C277</f>
        <v>126.04275139068493</v>
      </c>
      <c r="E277" s="9">
        <v>0</v>
      </c>
      <c r="F277" s="9"/>
      <c r="G277" s="9"/>
      <c r="K277" s="9"/>
      <c r="L277" s="9"/>
      <c r="M277" s="9"/>
      <c r="N277" s="9"/>
      <c r="O277" s="9"/>
      <c r="P277" s="17"/>
      <c r="Q277" s="9"/>
      <c r="R277" s="9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2:33" ht="13.5" thickBot="1">
      <c r="B278" t="s">
        <v>20</v>
      </c>
      <c r="C278" s="27">
        <f>C276+C277</f>
        <v>269521.80594576546</v>
      </c>
      <c r="D278" s="26">
        <f>D276+D277</f>
        <v>143492.8659457655</v>
      </c>
      <c r="E278" s="26">
        <f>E276+E277</f>
        <v>126028.93999999997</v>
      </c>
      <c r="F278" s="26">
        <f>F276+F277</f>
        <v>252780.17749229784</v>
      </c>
      <c r="G278" s="26">
        <f>G276+G277</f>
        <v>5836596.8100000005</v>
      </c>
      <c r="K278" s="9"/>
      <c r="L278" s="9"/>
      <c r="M278" s="9"/>
      <c r="N278" s="9"/>
      <c r="O278" s="9"/>
      <c r="P278" s="17"/>
      <c r="Q278" s="9"/>
      <c r="R278" s="9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2:33" ht="12.75">
      <c r="B279" s="1" t="s">
        <v>57</v>
      </c>
      <c r="C279" s="12">
        <f>+C277+C273+C269+C265+C261+C257+C253+C249+C245+C241+C237+C233</f>
        <v>1005.1909423407119</v>
      </c>
      <c r="D279" s="9"/>
      <c r="E279" s="9"/>
      <c r="F279" s="9"/>
      <c r="G279" s="9"/>
      <c r="K279" s="9"/>
      <c r="L279" s="9"/>
      <c r="M279" s="9"/>
      <c r="N279" s="9"/>
      <c r="O279" s="9"/>
      <c r="P279" s="17"/>
      <c r="Q279" s="9"/>
      <c r="R279" s="9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3:33" ht="12.75">
      <c r="C280" s="9"/>
      <c r="D280" s="9"/>
      <c r="E280" s="9"/>
      <c r="F280" s="9"/>
      <c r="G280" s="9"/>
      <c r="K280" s="9"/>
      <c r="L280" s="9"/>
      <c r="M280" s="9"/>
      <c r="N280" s="9"/>
      <c r="O280" s="9"/>
      <c r="P280" s="17"/>
      <c r="Q280" s="9"/>
      <c r="R280" s="9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3:33" ht="12.75">
      <c r="C281" s="9"/>
      <c r="D281" s="9"/>
      <c r="E281" s="9"/>
      <c r="F281" s="9"/>
      <c r="G281" s="9"/>
      <c r="K281" s="9"/>
      <c r="L281" s="9"/>
      <c r="M281" s="9"/>
      <c r="N281" s="9"/>
      <c r="O281" s="9"/>
      <c r="P281" s="17"/>
      <c r="Q281" s="9"/>
      <c r="R281" s="9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spans="2:5" ht="12.75">
      <c r="B282" s="14" t="s">
        <v>58</v>
      </c>
      <c r="C282" s="15" t="s">
        <v>8</v>
      </c>
      <c r="D282" s="15" t="s">
        <v>60</v>
      </c>
      <c r="E282" s="15" t="s">
        <v>6</v>
      </c>
    </row>
    <row r="283" spans="2:5" ht="12.75">
      <c r="B283" s="14" t="s">
        <v>22</v>
      </c>
      <c r="C283" s="2">
        <f>+C44</f>
        <v>252345.33000000002</v>
      </c>
      <c r="D283" s="2">
        <f>+D44</f>
        <v>126316.39</v>
      </c>
      <c r="E283" s="2">
        <f>+E44</f>
        <v>126028.93999999997</v>
      </c>
    </row>
    <row r="284" spans="2:4" ht="12.75">
      <c r="B284" s="14" t="s">
        <v>59</v>
      </c>
      <c r="C284" s="2">
        <f>+C78</f>
        <v>3762.3761290119446</v>
      </c>
      <c r="D284" s="2">
        <f>+C284</f>
        <v>3762.3761290119446</v>
      </c>
    </row>
    <row r="285" spans="2:4" ht="12.75">
      <c r="B285" s="14" t="s">
        <v>61</v>
      </c>
      <c r="C285" s="2">
        <f>+C127</f>
        <v>5958.671071994628</v>
      </c>
      <c r="D285" s="2">
        <f>+C285</f>
        <v>5958.671071994628</v>
      </c>
    </row>
    <row r="286" spans="2:4" ht="12.75">
      <c r="B286" s="14" t="s">
        <v>62</v>
      </c>
      <c r="C286" s="2">
        <f>+C176</f>
        <v>5016.50150534926</v>
      </c>
      <c r="D286" s="2">
        <f>+C286</f>
        <v>5016.50150534926</v>
      </c>
    </row>
    <row r="287" spans="2:4" ht="12.75">
      <c r="B287" s="14" t="s">
        <v>63</v>
      </c>
      <c r="C287" s="2">
        <f>+C230</f>
        <v>1433.7362970690408</v>
      </c>
      <c r="D287" s="2">
        <f>+C287</f>
        <v>1433.7362970690408</v>
      </c>
    </row>
    <row r="288" spans="2:4" ht="12.75">
      <c r="B288" s="14" t="s">
        <v>64</v>
      </c>
      <c r="C288" s="2">
        <f>+C279</f>
        <v>1005.1909423407119</v>
      </c>
      <c r="D288" s="2">
        <f>+C288</f>
        <v>1005.1909423407119</v>
      </c>
    </row>
    <row r="289" spans="2:5" ht="13.5" thickBot="1">
      <c r="B289" s="14" t="s">
        <v>65</v>
      </c>
      <c r="C289" s="10">
        <f>SUM(C283:C288)</f>
        <v>269521.8059457656</v>
      </c>
      <c r="D289" s="10">
        <f>SUM(D283:D288)</f>
        <v>143492.86594576557</v>
      </c>
      <c r="E289" s="10">
        <f>SUM(E283:E288)</f>
        <v>126028.93999999997</v>
      </c>
    </row>
    <row r="290" ht="13.5" thickTop="1">
      <c r="A290" s="31" t="s">
        <v>69</v>
      </c>
    </row>
    <row r="291" spans="2:4" ht="12.75">
      <c r="B291" t="s">
        <v>70</v>
      </c>
      <c r="C291" s="2">
        <f>+D291</f>
        <v>1852.6254179999996</v>
      </c>
      <c r="D291" s="2">
        <f>+E278*0.0147</f>
        <v>1852.6254179999996</v>
      </c>
    </row>
    <row r="292" spans="2:4" ht="12.75">
      <c r="B292" t="s">
        <v>71</v>
      </c>
      <c r="C292" s="2">
        <f>+D292</f>
        <v>617.5418059999998</v>
      </c>
      <c r="D292" s="2">
        <f>+E278*0.0147/12*4</f>
        <v>617.5418059999998</v>
      </c>
    </row>
    <row r="293" spans="3:5" ht="13.5" thickBot="1">
      <c r="C293" s="10">
        <f>+C292+C291+C289</f>
        <v>271991.97316976555</v>
      </c>
      <c r="D293" s="10">
        <f>+D292+D291+D289</f>
        <v>145963.03316976558</v>
      </c>
      <c r="E293" s="10">
        <f>+E289</f>
        <v>126028.93999999997</v>
      </c>
    </row>
    <row r="294" ht="13.5" thickTop="1"/>
  </sheetData>
  <sheetProtection/>
  <printOptions/>
  <pageMargins left="0.35433070866141736" right="0.35433070866141736" top="0.3937007874015748" bottom="0.3937007874015748" header="0.5118110236220472" footer="0.5118110236220472"/>
  <pageSetup fitToHeight="4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Kelly Mccann</cp:lastModifiedBy>
  <cp:lastPrinted>2012-01-09T16:15:31Z</cp:lastPrinted>
  <dcterms:created xsi:type="dcterms:W3CDTF">2002-02-08T04:44:26Z</dcterms:created>
  <dcterms:modified xsi:type="dcterms:W3CDTF">2012-01-09T16:15:40Z</dcterms:modified>
  <cp:category/>
  <cp:version/>
  <cp:contentType/>
  <cp:contentStatus/>
</cp:coreProperties>
</file>