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75" windowWidth="16590" windowHeight="6240" tabRatio="714" activeTab="0"/>
  </bookViews>
  <sheets>
    <sheet name="Summary" sheetId="1" r:id="rId1"/>
    <sheet name="Res recalc" sheetId="2" r:id="rId2"/>
    <sheet name="Res OEB model" sheetId="3" state="hidden" r:id="rId3"/>
    <sheet name="GS&lt;50 recalc" sheetId="4" r:id="rId4"/>
    <sheet name="GS&lt;50 OEB model" sheetId="5" state="hidden" r:id="rId5"/>
    <sheet name="GS&gt;50 recalc" sheetId="6" r:id="rId6"/>
    <sheet name="GS&gt;50 OEB model" sheetId="7" state="hidden" r:id="rId7"/>
    <sheet name="USL recalc" sheetId="8" r:id="rId8"/>
    <sheet name="USL OEB model" sheetId="9" state="hidden" r:id="rId9"/>
    <sheet name="SL recalc " sheetId="10" r:id="rId10"/>
    <sheet name="ST recalc " sheetId="11" r:id="rId11"/>
    <sheet name="Sheet3" sheetId="12" r:id="rId12"/>
  </sheets>
  <externalReferences>
    <externalReference r:id="rId15"/>
  </externalReferences>
  <definedNames>
    <definedName name="_xlnm.Print_Area" localSheetId="4">'GS&lt;50 OEB model'!$A$9:$J$56</definedName>
    <definedName name="_xlnm.Print_Area" localSheetId="3">'GS&lt;50 recalc'!$A$9:$J$56</definedName>
    <definedName name="_xlnm.Print_Area" localSheetId="6">'GS&gt;50 OEB model'!$A$9:$J$56</definedName>
    <definedName name="_xlnm.Print_Area" localSheetId="5">'GS&gt;50 recalc'!$A$9:$J$56</definedName>
    <definedName name="_xlnm.Print_Area" localSheetId="2">'Res OEB model'!$A$9:$J$56</definedName>
    <definedName name="_xlnm.Print_Area" localSheetId="1">'Res recalc'!$A$9:$J$56</definedName>
    <definedName name="_xlnm.Print_Area" localSheetId="9">'SL recalc '!$A$9:$J$56</definedName>
    <definedName name="_xlnm.Print_Area" localSheetId="10">'ST recalc '!$A$9:$J$56</definedName>
    <definedName name="_xlnm.Print_Area" localSheetId="8">'USL OEB model'!$A$9:$J$56</definedName>
    <definedName name="_xlnm.Print_Area" localSheetId="7">'USL recalc'!$A$9:$J$56</definedName>
    <definedName name="rateclasses">'[1]hidden1'!$A$1:$A$22</definedName>
  </definedNames>
  <calcPr fullCalcOnLoad="1"/>
</workbook>
</file>

<file path=xl/sharedStrings.xml><?xml version="1.0" encoding="utf-8"?>
<sst xmlns="http://schemas.openxmlformats.org/spreadsheetml/2006/main" count="661" uniqueCount="86">
  <si>
    <t>Residential</t>
  </si>
  <si>
    <t>Monthly Rates and Charges</t>
  </si>
  <si>
    <t>Current Rate</t>
  </si>
  <si>
    <t>Applied For Rate</t>
  </si>
  <si>
    <t>Service Charge</t>
  </si>
  <si>
    <t>Smart Meter Funding Adder</t>
  </si>
  <si>
    <t>Service Charge Rate Rider(s)</t>
  </si>
  <si>
    <t>Distribution Volumetric Rate</t>
  </si>
  <si>
    <t>Distribution Volumetric Rate Rider(s)</t>
  </si>
  <si>
    <t>Low Voltage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</si>
  <si>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</si>
  <si>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</si>
  <si>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</si>
  <si>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</si>
  <si>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Administration Charge (if applicable)</t>
  </si>
  <si>
    <t>Debt Retirement Charge (DRC)</t>
  </si>
  <si>
    <t>Loss Factor</t>
  </si>
  <si>
    <t>Consumption</t>
  </si>
  <si>
    <t>kWh</t>
  </si>
  <si>
    <t>kW</t>
  </si>
  <si>
    <t>Current Loss Factor</t>
  </si>
  <si>
    <t>RPP Tier One</t>
  </si>
  <si>
    <t>Load Factor</t>
  </si>
  <si>
    <t>Proposed Loss Factor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</si>
  <si>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</si>
  <si>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</si>
  <si>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</si>
  <si>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</si>
  <si>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</si>
  <si>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</si>
  <si>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</si>
  <si>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Bill</t>
  </si>
  <si>
    <t>Energy First Tier (kWh)</t>
  </si>
  <si>
    <t>Energy Second Tier (kWh)</t>
  </si>
  <si>
    <t>Sub-Total:  Energy</t>
  </si>
  <si>
    <t>Total:  Distribution</t>
  </si>
  <si>
    <t>Total:    Retail Transmission</t>
  </si>
  <si>
    <t>Sub-Total:  Delivery (Distribution and Retail Transmission)</t>
  </si>
  <si>
    <t>Sub-Total:  Regulatory</t>
  </si>
  <si>
    <t>Total Bill before Taxes</t>
  </si>
  <si>
    <t>HST</t>
  </si>
  <si>
    <t>Total Bill</t>
  </si>
  <si>
    <t>Ontario Clean Energy Benefit (OCEB)</t>
  </si>
  <si>
    <t>Total Bill (less OCEB)</t>
  </si>
  <si>
    <t>RESIDENTIAL</t>
  </si>
  <si>
    <t>RATE CLASS</t>
  </si>
  <si>
    <t>excl GA rate rider</t>
  </si>
  <si>
    <t>GENERAL SERVICE LESS THAN 50 KW</t>
  </si>
  <si>
    <t>GENERAL SERVICE 50 to 4,999 KW</t>
  </si>
  <si>
    <t>UNMETERED SCATTERED LOAD</t>
  </si>
  <si>
    <t>incl GA rate rider</t>
  </si>
  <si>
    <t>GENERAL SERVICE 50 to 4,999 KW (Non-RPP)</t>
  </si>
  <si>
    <t>STREET LIGHTING (Non-RPP)</t>
  </si>
  <si>
    <t>RESIDENTIAL (RPP)</t>
  </si>
  <si>
    <t>GENERAL SERVICE LESS THAN 50 KW (RPP)</t>
  </si>
  <si>
    <t>SENTINEL LIGHTS (RPP)</t>
  </si>
  <si>
    <t>UNMETERED SCATTERED LOAD (RPP)</t>
  </si>
  <si>
    <t>Sentinel Lights</t>
  </si>
  <si>
    <t>Customer Class</t>
  </si>
  <si>
    <t>Distribution Charges (2)</t>
  </si>
  <si>
    <t>Delivery Charges (3)</t>
  </si>
  <si>
    <t>$ Change</t>
  </si>
  <si>
    <t>% Change</t>
  </si>
  <si>
    <t>Non-RPP</t>
  </si>
  <si>
    <t>RPP Price (1)</t>
  </si>
  <si>
    <t>(2) Distribution Charges include the Monthly Service Charge, Smart Meter Funding Adder, Volumetric Charges,</t>
  </si>
  <si>
    <t>(3) Delivery Charges includes all Distribution Charges noted above plus Transmission Service Charges</t>
  </si>
  <si>
    <t>GS&lt;50 kW</t>
  </si>
  <si>
    <t>GS&gt;50 kW</t>
  </si>
  <si>
    <t>Unmetered Scattered Load</t>
  </si>
  <si>
    <t>Street Lighting</t>
  </si>
  <si>
    <t>Notes:</t>
  </si>
  <si>
    <t>Total Bill (4)</t>
  </si>
  <si>
    <t xml:space="preserve">(4) Total Bill includes all Delivery Charges plus commodity cost, regulatory costs (ie. wholesale market service, </t>
  </si>
  <si>
    <t xml:space="preserve">     rural rate protection and standard supply service), debt retirement charge (DRC), Ontario Clean Energy Benefit</t>
  </si>
  <si>
    <t xml:space="preserve">     as well as the HST.</t>
  </si>
  <si>
    <t>Def/Var (2010)</t>
  </si>
  <si>
    <t>Def/Var (2012)</t>
  </si>
  <si>
    <t>GA</t>
  </si>
  <si>
    <t>LRAM</t>
  </si>
  <si>
    <t>Tax</t>
  </si>
  <si>
    <t>RPP winter</t>
  </si>
  <si>
    <t>(1) RPP Pricing for Nov 1st 2011 - April 30, 2012</t>
  </si>
  <si>
    <t xml:space="preserve">     Non-RPP Pricing assumes commodity rate of 7.1 cents/kWh</t>
  </si>
  <si>
    <t xml:space="preserve">     Rate Riders (Deferral/Variance Recovery, Global Adjustment, LRAM, Tax)</t>
  </si>
  <si>
    <t>2012 Bill Impact Summary (Draft Tariff of Rates and Charges - 01/04/12)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</si>
</sst>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0.00000;\(0.00000\)"/>
    <numFmt numFmtId="167" formatCode="_-* #,##0.0000_-;\-* #,##0.0000_-;_-* &quot;-&quot;??_-;_-@_-"/>
    <numFmt numFmtId="168" formatCode="_-* #,##0_-"/>
    <numFmt numFmtId="169" formatCode="0.0000"/>
    <numFmt numFmtId="170" formatCode="0.0%"/>
    <numFmt numFmtId="171" formatCode="0.0%;\(0.0\)%"/>
    <numFmt numFmtId="172" formatCode="0.0000;\(0.0000\)"/>
    <numFmt numFmtId="173" formatCode="#,##0.00_ ;\-#,##0.00\ "/>
    <numFmt numFmtId="174" formatCode="0.00%;\(0.00\)%"/>
    <numFmt numFmtId="175" formatCode="_-&quot;$&quot;* #,##0.00_-;\-&quot;$&quot;* #,##0.00_-;_-&quot;$&quot;* &quot;-&quot;??_-;_-@_-"/>
    <numFmt numFmtId="176" formatCode="#,##0.00_ ;\(#,##0.00\)"/>
    <numFmt numFmtId="177" formatCode="#,##0.00000"/>
    <numFmt numFmtId="178" formatCode="0%;\(0%\)"/>
    <numFmt numFmtId="179" formatCode="#,##0.000_ ;\-#,##0.000\ "/>
    <numFmt numFmtId="180" formatCode="#,##0.0000_ ;\-#,##0.0000\ "/>
    <numFmt numFmtId="181" formatCode="_(* #,##0.0000_);_(* \(#,##0.0000\);_(* &quot;-&quot;????_);_(@_)"/>
    <numFmt numFmtId="182" formatCode="&quot;$&quot;#,##0.00"/>
    <numFmt numFmtId="183" formatCode="0.0%;\(0.0%\)"/>
    <numFmt numFmtId="184" formatCode="0.00000"/>
    <numFmt numFmtId="185" formatCode="0.000000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 horizontal="left" vertical="center"/>
      <protection/>
    </xf>
    <xf numFmtId="164" fontId="2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43" fontId="0" fillId="0" borderId="3" xfId="15" applyFont="1" applyFill="1" applyBorder="1" applyAlignment="1" applyProtection="1">
      <alignment horizontal="center" vertical="center"/>
      <protection/>
    </xf>
    <xf numFmtId="0" fontId="0" fillId="4" borderId="4" xfId="0" applyFont="1" applyFill="1" applyBorder="1" applyAlignment="1" applyProtection="1">
      <alignment horizontal="left" vertical="center" wrapText="1"/>
      <protection/>
    </xf>
    <xf numFmtId="43" fontId="0" fillId="0" borderId="5" xfId="15" applyFont="1" applyFill="1" applyBorder="1" applyAlignment="1" applyProtection="1">
      <alignment horizontal="center" vertical="center"/>
      <protection/>
    </xf>
    <xf numFmtId="43" fontId="0" fillId="0" borderId="4" xfId="15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166" fontId="0" fillId="0" borderId="5" xfId="15" applyNumberFormat="1" applyFont="1" applyFill="1" applyBorder="1" applyAlignment="1" applyProtection="1">
      <alignment horizontal="right" vertical="center"/>
      <protection/>
    </xf>
    <xf numFmtId="166" fontId="0" fillId="0" borderId="4" xfId="15" applyNumberFormat="1" applyFont="1" applyFill="1" applyBorder="1" applyAlignment="1" applyProtection="1">
      <alignment horizontal="right" vertical="center"/>
      <protection/>
    </xf>
    <xf numFmtId="167" fontId="0" fillId="0" borderId="5" xfId="15" applyNumberFormat="1" applyFont="1" applyFill="1" applyBorder="1" applyAlignment="1" applyProtection="1">
      <alignment horizontal="center" vertical="center"/>
      <protection/>
    </xf>
    <xf numFmtId="165" fontId="0" fillId="0" borderId="4" xfId="15" applyNumberFormat="1" applyFont="1" applyFill="1" applyBorder="1" applyAlignment="1" applyProtection="1">
      <alignment horizontal="center" vertical="center"/>
      <protection/>
    </xf>
    <xf numFmtId="167" fontId="0" fillId="0" borderId="4" xfId="15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167" fontId="0" fillId="0" borderId="7" xfId="15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4" borderId="8" xfId="0" applyFont="1" applyFill="1" applyBorder="1" applyAlignment="1" applyProtection="1">
      <alignment vertical="center"/>
      <protection/>
    </xf>
    <xf numFmtId="3" fontId="4" fillId="2" borderId="8" xfId="0" applyNumberFormat="1" applyFont="1" applyFill="1" applyBorder="1" applyAlignment="1" applyProtection="1">
      <alignment horizontal="center" vertical="center"/>
      <protection locked="0"/>
    </xf>
    <xf numFmtId="3" fontId="4" fillId="4" borderId="9" xfId="0" applyNumberFormat="1" applyFont="1" applyFill="1" applyBorder="1" applyAlignment="1" applyProtection="1">
      <alignment horizontal="center" vertical="center"/>
      <protection/>
    </xf>
    <xf numFmtId="168" fontId="4" fillId="2" borderId="10" xfId="15" applyNumberFormat="1" applyFont="1" applyFill="1" applyBorder="1" applyAlignment="1" applyProtection="1">
      <alignment vertical="center"/>
      <protection/>
    </xf>
    <xf numFmtId="3" fontId="4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169" fontId="3" fillId="0" borderId="14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170" fontId="3" fillId="2" borderId="9" xfId="22" applyNumberFormat="1" applyFont="1" applyFill="1" applyBorder="1" applyAlignment="1" applyProtection="1">
      <alignment horizontal="center" vertical="center"/>
      <protection/>
    </xf>
    <xf numFmtId="0" fontId="3" fillId="4" borderId="16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2" fontId="2" fillId="4" borderId="21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171" fontId="2" fillId="4" borderId="22" xfId="22" applyNumberFormat="1" applyFont="1" applyFill="1" applyBorder="1" applyAlignment="1" applyProtection="1">
      <alignment horizontal="center" vertical="center" wrapText="1"/>
      <protection/>
    </xf>
    <xf numFmtId="2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Font="1" applyFill="1" applyBorder="1" applyAlignment="1" applyProtection="1">
      <alignment horizontal="left" vertical="center" wrapText="1" indent="1"/>
      <protection/>
    </xf>
    <xf numFmtId="4" fontId="0" fillId="4" borderId="3" xfId="0" applyNumberFormat="1" applyFont="1" applyFill="1" applyBorder="1" applyAlignment="1" applyProtection="1">
      <alignment horizontal="center" vertical="center"/>
      <protection/>
    </xf>
    <xf numFmtId="172" fontId="0" fillId="0" borderId="23" xfId="17" applyNumberFormat="1" applyFont="1" applyFill="1" applyBorder="1" applyAlignment="1" applyProtection="1">
      <alignment horizontal="center" vertical="center"/>
      <protection/>
    </xf>
    <xf numFmtId="173" fontId="0" fillId="4" borderId="3" xfId="0" applyNumberFormat="1" applyFont="1" applyFill="1" applyBorder="1" applyAlignment="1" applyProtection="1">
      <alignment horizontal="center" vertical="center"/>
      <protection/>
    </xf>
    <xf numFmtId="174" fontId="0" fillId="4" borderId="24" xfId="22" applyNumberFormat="1" applyFont="1" applyFill="1" applyBorder="1" applyAlignment="1" applyProtection="1">
      <alignment horizontal="center" vertical="center"/>
      <protection/>
    </xf>
    <xf numFmtId="0" fontId="0" fillId="4" borderId="4" xfId="0" applyFont="1" applyFill="1" applyBorder="1" applyAlignment="1" applyProtection="1">
      <alignment horizontal="left" vertical="center" wrapText="1" indent="1"/>
      <protection/>
    </xf>
    <xf numFmtId="4" fontId="0" fillId="4" borderId="7" xfId="0" applyNumberFormat="1" applyFont="1" applyFill="1" applyBorder="1" applyAlignment="1" applyProtection="1">
      <alignment horizontal="center" vertical="center"/>
      <protection/>
    </xf>
    <xf numFmtId="172" fontId="0" fillId="0" borderId="7" xfId="17" applyNumberFormat="1" applyFont="1" applyFill="1" applyBorder="1" applyAlignment="1" applyProtection="1">
      <alignment horizontal="center" vertical="center"/>
      <protection/>
    </xf>
    <xf numFmtId="173" fontId="0" fillId="4" borderId="5" xfId="0" applyNumberFormat="1" applyFont="1" applyFill="1" applyBorder="1" applyAlignment="1" applyProtection="1">
      <alignment horizontal="center" vertical="center"/>
      <protection/>
    </xf>
    <xf numFmtId="173" fontId="0" fillId="4" borderId="7" xfId="0" applyNumberFormat="1" applyFont="1" applyFill="1" applyBorder="1" applyAlignment="1" applyProtection="1">
      <alignment horizontal="center" vertical="center"/>
      <protection/>
    </xf>
    <xf numFmtId="164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center" vertical="center"/>
      <protection/>
    </xf>
    <xf numFmtId="164" fontId="2" fillId="5" borderId="2" xfId="0" applyNumberFormat="1" applyFont="1" applyFill="1" applyBorder="1" applyAlignment="1" applyProtection="1">
      <alignment horizontal="left" vertical="center"/>
      <protection/>
    </xf>
    <xf numFmtId="173" fontId="2" fillId="5" borderId="2" xfId="19" applyNumberFormat="1" applyFont="1" applyFill="1" applyBorder="1" applyAlignment="1" applyProtection="1">
      <alignment horizontal="center" vertical="center"/>
      <protection/>
    </xf>
    <xf numFmtId="174" fontId="2" fillId="5" borderId="9" xfId="22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4" fontId="0" fillId="0" borderId="3" xfId="17" applyNumberFormat="1" applyFont="1" applyFill="1" applyBorder="1" applyAlignment="1" applyProtection="1">
      <alignment horizontal="center" vertical="center"/>
      <protection/>
    </xf>
    <xf numFmtId="173" fontId="0" fillId="4" borderId="3" xfId="19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4" xfId="17" applyNumberFormat="1" applyFont="1" applyFill="1" applyBorder="1" applyAlignment="1" applyProtection="1">
      <alignment horizontal="center" vertical="center"/>
      <protection/>
    </xf>
    <xf numFmtId="176" fontId="0" fillId="4" borderId="4" xfId="19" applyNumberFormat="1" applyFont="1" applyFill="1" applyBorder="1" applyAlignment="1" applyProtection="1">
      <alignment horizontal="center" vertical="center"/>
      <protection/>
    </xf>
    <xf numFmtId="173" fontId="0" fillId="4" borderId="4" xfId="19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3" fontId="0" fillId="4" borderId="4" xfId="0" applyNumberFormat="1" applyFont="1" applyFill="1" applyBorder="1" applyAlignment="1" applyProtection="1">
      <alignment horizontal="center" vertical="center"/>
      <protection/>
    </xf>
    <xf numFmtId="172" fontId="0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left" vertical="center" wrapText="1" indent="1"/>
      <protection/>
    </xf>
    <xf numFmtId="3" fontId="0" fillId="4" borderId="25" xfId="0" applyNumberFormat="1" applyFont="1" applyFill="1" applyBorder="1" applyAlignment="1" applyProtection="1">
      <alignment horizontal="center" vertical="center"/>
      <protection/>
    </xf>
    <xf numFmtId="172" fontId="0" fillId="0" borderId="25" xfId="17" applyNumberFormat="1" applyFont="1" applyFill="1" applyBorder="1" applyAlignment="1" applyProtection="1">
      <alignment horizontal="center" vertical="center"/>
      <protection/>
    </xf>
    <xf numFmtId="164" fontId="2" fillId="6" borderId="2" xfId="0" applyNumberFormat="1" applyFont="1" applyFill="1" applyBorder="1" applyAlignment="1" applyProtection="1">
      <alignment horizontal="left" vertical="center" wrapText="1"/>
      <protection/>
    </xf>
    <xf numFmtId="3" fontId="2" fillId="6" borderId="2" xfId="0" applyNumberFormat="1" applyFont="1" applyFill="1" applyBorder="1" applyAlignment="1" applyProtection="1">
      <alignment horizontal="left" vertical="center"/>
      <protection/>
    </xf>
    <xf numFmtId="164" fontId="2" fillId="6" borderId="2" xfId="0" applyNumberFormat="1" applyFont="1" applyFill="1" applyBorder="1" applyAlignment="1" applyProtection="1">
      <alignment horizontal="left" vertical="center"/>
      <protection/>
    </xf>
    <xf numFmtId="173" fontId="2" fillId="6" borderId="2" xfId="19" applyNumberFormat="1" applyFont="1" applyFill="1" applyBorder="1" applyAlignment="1" applyProtection="1">
      <alignment horizontal="center" vertical="center"/>
      <protection/>
    </xf>
    <xf numFmtId="174" fontId="2" fillId="6" borderId="9" xfId="22" applyNumberFormat="1" applyFont="1" applyFill="1" applyBorder="1" applyAlignment="1" applyProtection="1">
      <alignment horizontal="center" vertical="center"/>
      <protection/>
    </xf>
    <xf numFmtId="4" fontId="0" fillId="4" borderId="5" xfId="0" applyNumberFormat="1" applyFont="1" applyFill="1" applyBorder="1" applyAlignment="1" applyProtection="1">
      <alignment horizontal="center" vertical="center"/>
      <protection/>
    </xf>
    <xf numFmtId="164" fontId="0" fillId="0" borderId="5" xfId="17" applyNumberFormat="1" applyFont="1" applyFill="1" applyBorder="1" applyAlignment="1" applyProtection="1">
      <alignment horizontal="center" vertical="center"/>
      <protection/>
    </xf>
    <xf numFmtId="4" fontId="0" fillId="4" borderId="4" xfId="0" applyNumberFormat="1" applyFont="1" applyFill="1" applyBorder="1" applyAlignment="1" applyProtection="1">
      <alignment horizontal="center" vertical="center"/>
      <protection/>
    </xf>
    <xf numFmtId="164" fontId="0" fillId="0" borderId="4" xfId="17" applyNumberFormat="1" applyFont="1" applyFill="1" applyBorder="1" applyAlignment="1" applyProtection="1">
      <alignment horizontal="center" vertical="center"/>
      <protection/>
    </xf>
    <xf numFmtId="173" fontId="0" fillId="4" borderId="25" xfId="19" applyNumberFormat="1" applyFont="1" applyFill="1" applyBorder="1" applyAlignment="1" applyProtection="1">
      <alignment horizontal="center" vertical="center"/>
      <protection/>
    </xf>
    <xf numFmtId="164" fontId="0" fillId="4" borderId="5" xfId="0" applyNumberFormat="1" applyFont="1" applyFill="1" applyBorder="1" applyAlignment="1" applyProtection="1">
      <alignment horizontal="center" vertical="center"/>
      <protection/>
    </xf>
    <xf numFmtId="173" fontId="0" fillId="4" borderId="23" xfId="0" applyNumberFormat="1" applyFont="1" applyFill="1" applyBorder="1" applyAlignment="1" applyProtection="1">
      <alignment horizontal="center" vertical="center"/>
      <protection/>
    </xf>
    <xf numFmtId="173" fontId="0" fillId="4" borderId="23" xfId="19" applyNumberFormat="1" applyFont="1" applyFill="1" applyBorder="1" applyAlignment="1" applyProtection="1">
      <alignment horizontal="center" vertical="center"/>
      <protection/>
    </xf>
    <xf numFmtId="164" fontId="0" fillId="4" borderId="4" xfId="0" applyNumberFormat="1" applyFont="1" applyFill="1" applyBorder="1" applyAlignment="1" applyProtection="1">
      <alignment horizontal="center" vertical="center"/>
      <protection/>
    </xf>
    <xf numFmtId="173" fontId="0" fillId="4" borderId="4" xfId="0" applyNumberFormat="1" applyFont="1" applyFill="1" applyBorder="1" applyAlignment="1" applyProtection="1">
      <alignment horizontal="center" vertical="center"/>
      <protection/>
    </xf>
    <xf numFmtId="3" fontId="0" fillId="4" borderId="5" xfId="0" applyNumberFormat="1" applyFont="1" applyFill="1" applyBorder="1" applyAlignment="1" applyProtection="1">
      <alignment horizontal="center" vertical="center"/>
      <protection/>
    </xf>
    <xf numFmtId="173" fontId="0" fillId="4" borderId="7" xfId="19" applyNumberFormat="1" applyFont="1" applyFill="1" applyBorder="1" applyAlignment="1" applyProtection="1">
      <alignment horizontal="center" vertical="center"/>
      <protection/>
    </xf>
    <xf numFmtId="4" fontId="0" fillId="0" borderId="7" xfId="15" applyNumberFormat="1" applyFont="1" applyFill="1" applyBorder="1" applyAlignment="1" applyProtection="1">
      <alignment horizontal="center" vertical="center"/>
      <protection/>
    </xf>
    <xf numFmtId="173" fontId="0" fillId="4" borderId="5" xfId="19" applyNumberFormat="1" applyFont="1" applyFill="1" applyBorder="1" applyAlignment="1" applyProtection="1">
      <alignment horizontal="center" vertical="center"/>
      <protection/>
    </xf>
    <xf numFmtId="4" fontId="0" fillId="5" borderId="2" xfId="0" applyNumberFormat="1" applyFont="1" applyFill="1" applyBorder="1" applyAlignment="1" applyProtection="1">
      <alignment horizontal="center" vertical="center"/>
      <protection/>
    </xf>
    <xf numFmtId="177" fontId="0" fillId="5" borderId="2" xfId="17" applyNumberFormat="1" applyFont="1" applyFill="1" applyBorder="1" applyAlignment="1" applyProtection="1">
      <alignment horizontal="center" vertical="center"/>
      <protection/>
    </xf>
    <xf numFmtId="173" fontId="2" fillId="5" borderId="15" xfId="19" applyNumberFormat="1" applyFont="1" applyFill="1" applyBorder="1" applyAlignment="1" applyProtection="1">
      <alignment horizontal="center" vertical="center"/>
      <protection/>
    </xf>
    <xf numFmtId="3" fontId="0" fillId="5" borderId="2" xfId="0" applyNumberFormat="1" applyFont="1" applyFill="1" applyBorder="1" applyAlignment="1" applyProtection="1">
      <alignment horizontal="center" vertical="center"/>
      <protection/>
    </xf>
    <xf numFmtId="164" fontId="0" fillId="5" borderId="2" xfId="17" applyNumberFormat="1" applyFont="1" applyFill="1" applyBorder="1" applyAlignment="1" applyProtection="1">
      <alignment horizontal="center" vertical="center"/>
      <protection/>
    </xf>
    <xf numFmtId="164" fontId="2" fillId="7" borderId="2" xfId="0" applyNumberFormat="1" applyFont="1" applyFill="1" applyBorder="1" applyAlignment="1" applyProtection="1">
      <alignment horizontal="left" vertical="center" wrapText="1"/>
      <protection/>
    </xf>
    <xf numFmtId="164" fontId="2" fillId="7" borderId="2" xfId="0" applyNumberFormat="1" applyFont="1" applyFill="1" applyBorder="1" applyAlignment="1" applyProtection="1">
      <alignment horizontal="left" vertical="center"/>
      <protection/>
    </xf>
    <xf numFmtId="173" fontId="2" fillId="7" borderId="2" xfId="19" applyNumberFormat="1" applyFont="1" applyFill="1" applyBorder="1" applyAlignment="1" applyProtection="1">
      <alignment horizontal="center" vertical="center"/>
      <protection/>
    </xf>
    <xf numFmtId="174" fontId="2" fillId="7" borderId="9" xfId="22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2" xfId="17" applyNumberFormat="1" applyFont="1" applyFill="1" applyBorder="1" applyAlignment="1" applyProtection="1">
      <alignment horizontal="center" vertical="center"/>
      <protection/>
    </xf>
    <xf numFmtId="9" fontId="0" fillId="0" borderId="2" xfId="22" applyFont="1" applyFill="1" applyBorder="1" applyAlignment="1" applyProtection="1">
      <alignment horizontal="center" vertical="center"/>
      <protection/>
    </xf>
    <xf numFmtId="173" fontId="2" fillId="0" borderId="15" xfId="19" applyNumberFormat="1" applyFont="1" applyFill="1" applyBorder="1" applyAlignment="1" applyProtection="1">
      <alignment horizontal="center" vertical="center"/>
      <protection/>
    </xf>
    <xf numFmtId="174" fontId="2" fillId="0" borderId="9" xfId="22" applyNumberFormat="1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/>
      <protection/>
    </xf>
    <xf numFmtId="164" fontId="2" fillId="8" borderId="6" xfId="0" applyNumberFormat="1" applyFont="1" applyFill="1" applyBorder="1" applyAlignment="1" applyProtection="1">
      <alignment horizontal="left" vertical="center" wrapText="1"/>
      <protection/>
    </xf>
    <xf numFmtId="164" fontId="2" fillId="8" borderId="6" xfId="0" applyNumberFormat="1" applyFont="1" applyFill="1" applyBorder="1" applyAlignment="1" applyProtection="1">
      <alignment horizontal="left" vertical="center"/>
      <protection/>
    </xf>
    <xf numFmtId="178" fontId="5" fillId="8" borderId="6" xfId="22" applyNumberFormat="1" applyFont="1" applyFill="1" applyBorder="1" applyAlignment="1" applyProtection="1">
      <alignment horizontal="center" vertical="center"/>
      <protection/>
    </xf>
    <xf numFmtId="173" fontId="5" fillId="8" borderId="6" xfId="19" applyNumberFormat="1" applyFont="1" applyFill="1" applyBorder="1" applyAlignment="1" applyProtection="1">
      <alignment horizontal="center" vertical="center"/>
      <protection/>
    </xf>
    <xf numFmtId="173" fontId="2" fillId="8" borderId="6" xfId="19" applyNumberFormat="1" applyFont="1" applyFill="1" applyBorder="1" applyAlignment="1" applyProtection="1">
      <alignment horizontal="center" vertical="center"/>
      <protection/>
    </xf>
    <xf numFmtId="174" fontId="2" fillId="8" borderId="18" xfId="22" applyNumberFormat="1" applyFont="1" applyFill="1" applyBorder="1" applyAlignment="1" applyProtection="1">
      <alignment horizontal="center" vertical="center"/>
      <protection/>
    </xf>
    <xf numFmtId="164" fontId="1" fillId="7" borderId="2" xfId="0" applyNumberFormat="1" applyFont="1" applyFill="1" applyBorder="1" applyAlignment="1" applyProtection="1">
      <alignment horizontal="left" vertical="center" wrapText="1"/>
      <protection/>
    </xf>
    <xf numFmtId="173" fontId="1" fillId="7" borderId="2" xfId="19" applyNumberFormat="1" applyFont="1" applyFill="1" applyBorder="1" applyAlignment="1" applyProtection="1">
      <alignment horizontal="center" vertical="center"/>
      <protection/>
    </xf>
    <xf numFmtId="176" fontId="1" fillId="7" borderId="2" xfId="19" applyNumberFormat="1" applyFont="1" applyFill="1" applyBorder="1" applyAlignment="1" applyProtection="1">
      <alignment horizontal="center" vertical="center"/>
      <protection/>
    </xf>
    <xf numFmtId="174" fontId="1" fillId="7" borderId="9" xfId="22" applyNumberFormat="1" applyFont="1" applyFill="1" applyBorder="1" applyAlignment="1" applyProtection="1">
      <alignment horizontal="center" vertical="center"/>
      <protection/>
    </xf>
    <xf numFmtId="176" fontId="0" fillId="4" borderId="23" xfId="19" applyNumberFormat="1" applyFont="1" applyFill="1" applyBorder="1" applyAlignment="1" applyProtection="1">
      <alignment horizontal="center" vertical="center"/>
      <protection/>
    </xf>
    <xf numFmtId="176" fontId="0" fillId="4" borderId="5" xfId="19" applyNumberFormat="1" applyFont="1" applyFill="1" applyBorder="1" applyAlignment="1" applyProtection="1">
      <alignment horizontal="center" vertical="center"/>
      <protection/>
    </xf>
    <xf numFmtId="165" fontId="0" fillId="0" borderId="3" xfId="15" applyNumberFormat="1" applyFont="1" applyFill="1" applyBorder="1" applyAlignment="1" applyProtection="1">
      <alignment horizontal="center" vertical="center"/>
      <protection/>
    </xf>
    <xf numFmtId="165" fontId="0" fillId="0" borderId="5" xfId="15" applyNumberFormat="1" applyFont="1" applyFill="1" applyBorder="1" applyAlignment="1" applyProtection="1">
      <alignment horizontal="center" vertical="center"/>
      <protection/>
    </xf>
    <xf numFmtId="166" fontId="0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26" xfId="0" applyBorder="1" applyAlignment="1">
      <alignment/>
    </xf>
    <xf numFmtId="38" fontId="0" fillId="0" borderId="26" xfId="0" applyNumberFormat="1" applyBorder="1" applyAlignment="1">
      <alignment/>
    </xf>
    <xf numFmtId="0" fontId="0" fillId="0" borderId="26" xfId="0" applyBorder="1" applyAlignment="1">
      <alignment wrapText="1"/>
    </xf>
    <xf numFmtId="183" fontId="0" fillId="0" borderId="26" xfId="0" applyNumberFormat="1" applyBorder="1" applyAlignment="1">
      <alignment/>
    </xf>
    <xf numFmtId="0" fontId="0" fillId="0" borderId="27" xfId="0" applyBorder="1" applyAlignment="1">
      <alignment wrapText="1"/>
    </xf>
    <xf numFmtId="44" fontId="0" fillId="0" borderId="28" xfId="0" applyNumberFormat="1" applyBorder="1" applyAlignment="1">
      <alignment/>
    </xf>
    <xf numFmtId="44" fontId="0" fillId="0" borderId="29" xfId="0" applyNumberFormat="1" applyBorder="1" applyAlignment="1">
      <alignment/>
    </xf>
    <xf numFmtId="183" fontId="0" fillId="0" borderId="30" xfId="0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0" fillId="7" borderId="26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2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0" fillId="7" borderId="26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" fillId="5" borderId="0" xfId="0" applyFont="1" applyFill="1" applyAlignment="1" applyProtection="1">
      <alignment horizontal="left"/>
      <protection locked="0"/>
    </xf>
    <xf numFmtId="0" fontId="0" fillId="0" borderId="33" xfId="0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5" fillId="8" borderId="6" xfId="19" applyNumberFormat="1" applyFont="1" applyFill="1" applyBorder="1" applyAlignment="1" applyProtection="1">
      <alignment horizontal="center" vertical="center"/>
      <protection/>
    </xf>
    <xf numFmtId="176" fontId="0" fillId="4" borderId="3" xfId="0" applyNumberFormat="1" applyFont="1" applyFill="1" applyBorder="1" applyAlignment="1" applyProtection="1">
      <alignment horizontal="center" vertical="center"/>
      <protection/>
    </xf>
    <xf numFmtId="176" fontId="0" fillId="4" borderId="5" xfId="0" applyNumberFormat="1" applyFont="1" applyFill="1" applyBorder="1" applyAlignment="1" applyProtection="1">
      <alignment horizontal="center" vertical="center"/>
      <protection/>
    </xf>
    <xf numFmtId="176" fontId="2" fillId="5" borderId="2" xfId="19" applyNumberFormat="1" applyFont="1" applyFill="1" applyBorder="1" applyAlignment="1" applyProtection="1">
      <alignment horizontal="center" vertical="center"/>
      <protection/>
    </xf>
    <xf numFmtId="176" fontId="2" fillId="6" borderId="2" xfId="19" applyNumberFormat="1" applyFont="1" applyFill="1" applyBorder="1" applyAlignment="1" applyProtection="1">
      <alignment horizontal="center" vertical="center"/>
      <protection/>
    </xf>
    <xf numFmtId="176" fontId="0" fillId="4" borderId="25" xfId="19" applyNumberFormat="1" applyFont="1" applyFill="1" applyBorder="1" applyAlignment="1" applyProtection="1">
      <alignment horizontal="center" vertical="center"/>
      <protection/>
    </xf>
    <xf numFmtId="176" fontId="0" fillId="4" borderId="23" xfId="0" applyNumberFormat="1" applyFont="1" applyFill="1" applyBorder="1" applyAlignment="1" applyProtection="1">
      <alignment horizontal="center" vertical="center"/>
      <protection/>
    </xf>
    <xf numFmtId="176" fontId="0" fillId="4" borderId="4" xfId="0" applyNumberFormat="1" applyFont="1" applyFill="1" applyBorder="1" applyAlignment="1" applyProtection="1">
      <alignment horizontal="center" vertical="center"/>
      <protection/>
    </xf>
    <xf numFmtId="176" fontId="0" fillId="4" borderId="7" xfId="19" applyNumberFormat="1" applyFont="1" applyFill="1" applyBorder="1" applyAlignment="1" applyProtection="1">
      <alignment horizontal="center" vertical="center"/>
      <protection/>
    </xf>
    <xf numFmtId="176" fontId="2" fillId="5" borderId="15" xfId="19" applyNumberFormat="1" applyFont="1" applyFill="1" applyBorder="1" applyAlignment="1" applyProtection="1">
      <alignment horizontal="center" vertical="center"/>
      <protection/>
    </xf>
    <xf numFmtId="176" fontId="2" fillId="7" borderId="2" xfId="19" applyNumberFormat="1" applyFont="1" applyFill="1" applyBorder="1" applyAlignment="1" applyProtection="1">
      <alignment horizontal="center" vertical="center"/>
      <protection/>
    </xf>
    <xf numFmtId="176" fontId="2" fillId="0" borderId="15" xfId="19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_Final - 2004 RAM for rate schedule - milton_2008_IRM_Model_Final Model_Version2.0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\Rates\2012%20Rate%20Application\OEB%20Models\Rate%20Generator\Rate%20Generator%20Model%20091311\Whitby%20Hydro%202012_IRM_Rate_Generator%20v1.3%20092911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28">
        <row r="1">
          <cell r="A1" t="str">
            <v>Residential</v>
          </cell>
        </row>
        <row r="2">
          <cell r="A2" t="str">
            <v>General Service Less Than 50 kW</v>
          </cell>
        </row>
        <row r="3">
          <cell r="A3" t="str">
            <v>General Service 50 to 4,999 kW</v>
          </cell>
        </row>
        <row r="4">
          <cell r="A4" t="str">
            <v>Unmetered Scattered Load</v>
          </cell>
        </row>
        <row r="5">
          <cell r="A5" t="str">
            <v>Sentinel Lighting</v>
          </cell>
        </row>
        <row r="6">
          <cell r="A6" t="str">
            <v>Street Lighting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13.7109375" style="0" customWidth="1"/>
    <col min="2" max="2" width="8.140625" style="0" bestFit="1" customWidth="1"/>
    <col min="3" max="3" width="6.140625" style="0" bestFit="1" customWidth="1"/>
    <col min="4" max="4" width="8.57421875" style="0" customWidth="1"/>
    <col min="5" max="5" width="10.00390625" style="0" customWidth="1"/>
    <col min="6" max="6" width="9.7109375" style="0" customWidth="1"/>
    <col min="7" max="7" width="10.140625" style="0" customWidth="1"/>
    <col min="8" max="8" width="8.421875" style="0" customWidth="1"/>
    <col min="9" max="9" width="10.140625" style="0" customWidth="1"/>
    <col min="10" max="10" width="8.8515625" style="0" customWidth="1"/>
  </cols>
  <sheetData>
    <row r="1" ht="12.75">
      <c r="A1" s="132" t="s">
        <v>85</v>
      </c>
    </row>
    <row r="3" spans="1:10" s="120" customFormat="1" ht="12.75">
      <c r="A3" s="141" t="s">
        <v>58</v>
      </c>
      <c r="B3" s="135"/>
      <c r="C3" s="135"/>
      <c r="D3" s="141" t="s">
        <v>64</v>
      </c>
      <c r="E3" s="140" t="s">
        <v>59</v>
      </c>
      <c r="F3" s="140"/>
      <c r="G3" s="140" t="s">
        <v>60</v>
      </c>
      <c r="H3" s="140"/>
      <c r="I3" s="140" t="s">
        <v>72</v>
      </c>
      <c r="J3" s="140"/>
    </row>
    <row r="4" spans="1:10" s="120" customFormat="1" ht="12.75">
      <c r="A4" s="142"/>
      <c r="B4" s="136" t="s">
        <v>18</v>
      </c>
      <c r="C4" s="136" t="s">
        <v>19</v>
      </c>
      <c r="D4" s="142"/>
      <c r="E4" s="134" t="s">
        <v>61</v>
      </c>
      <c r="F4" s="134" t="s">
        <v>62</v>
      </c>
      <c r="G4" s="134" t="s">
        <v>61</v>
      </c>
      <c r="H4" s="134" t="s">
        <v>62</v>
      </c>
      <c r="I4" s="134" t="s">
        <v>61</v>
      </c>
      <c r="J4" s="134" t="s">
        <v>62</v>
      </c>
    </row>
    <row r="5" spans="1:10" ht="24.75" customHeight="1">
      <c r="A5" s="124" t="s">
        <v>0</v>
      </c>
      <c r="B5" s="125">
        <f>'Res recalc'!B29</f>
        <v>800</v>
      </c>
      <c r="C5" s="125"/>
      <c r="D5" s="128" t="s">
        <v>81</v>
      </c>
      <c r="E5" s="130">
        <f>'Res recalc'!H41</f>
        <v>-2.8999999999999915</v>
      </c>
      <c r="F5" s="131">
        <f>'Res recalc'!I41</f>
        <v>-0.09705488621151245</v>
      </c>
      <c r="G5" s="130">
        <f>'Res recalc'!H45</f>
        <v>-1.8127839999999935</v>
      </c>
      <c r="H5" s="131">
        <f>'Res recalc'!I45</f>
        <v>-0.04532019822661643</v>
      </c>
      <c r="I5" s="129">
        <f>'Res recalc'!H55</f>
        <v>-1.8436013280000054</v>
      </c>
      <c r="J5" s="127">
        <f>'Res recalc'!I55</f>
        <v>-0.0167717512984617</v>
      </c>
    </row>
    <row r="6" spans="1:10" ht="24.75" customHeight="1">
      <c r="A6" s="124" t="s">
        <v>67</v>
      </c>
      <c r="B6" s="125">
        <f>'GS&lt;50 recalc'!B29</f>
        <v>2000</v>
      </c>
      <c r="C6" s="125"/>
      <c r="D6" s="128" t="s">
        <v>81</v>
      </c>
      <c r="E6" s="130">
        <f>'GS&lt;50 recalc'!H41</f>
        <v>-3.719999999999999</v>
      </c>
      <c r="F6" s="131">
        <f>'GS&lt;50 recalc'!I41</f>
        <v>-0.0645273200346921</v>
      </c>
      <c r="G6" s="130">
        <f>'GS&lt;50 recalc'!H45</f>
        <v>-1.211039999999997</v>
      </c>
      <c r="H6" s="131">
        <f>'GS&lt;50 recalc'!I45</f>
        <v>-0.015016218468222677</v>
      </c>
      <c r="I6" s="129">
        <f>'GS&lt;50 recalc'!H55</f>
        <v>-1.2316276799999173</v>
      </c>
      <c r="J6" s="127">
        <f>'GS&lt;50 recalc'!I55</f>
        <v>-0.004435631256590534</v>
      </c>
    </row>
    <row r="7" spans="1:10" ht="24.75" customHeight="1">
      <c r="A7" s="124" t="s">
        <v>68</v>
      </c>
      <c r="B7" s="125">
        <f>'GS&gt;50 recalc'!B29</f>
        <v>40000</v>
      </c>
      <c r="C7" s="125">
        <f>'GS&gt;50 recalc'!D29</f>
        <v>100</v>
      </c>
      <c r="D7" s="128" t="s">
        <v>63</v>
      </c>
      <c r="E7" s="130">
        <f>'GS&gt;50 recalc'!H41</f>
        <v>-27.120000000000005</v>
      </c>
      <c r="F7" s="131">
        <f>'GS&gt;50 recalc'!I41</f>
        <v>-0.05184278941734211</v>
      </c>
      <c r="G7" s="130">
        <f>'GS&gt;50 recalc'!H45</f>
        <v>20.769999999999868</v>
      </c>
      <c r="H7" s="131">
        <f>'GS&gt;50 recalc'!I45</f>
        <v>0.02163383919922492</v>
      </c>
      <c r="I7" s="129">
        <f>'GS&gt;50 recalc'!H55</f>
        <v>23.470099999999547</v>
      </c>
      <c r="J7" s="127">
        <f>'GS&gt;50 recalc'!I55</f>
        <v>0.0046350640160899995</v>
      </c>
    </row>
    <row r="8" spans="1:10" ht="24.75" customHeight="1">
      <c r="A8" s="126" t="s">
        <v>69</v>
      </c>
      <c r="B8" s="125">
        <f>'USL recalc'!B29</f>
        <v>500</v>
      </c>
      <c r="C8" s="125"/>
      <c r="D8" s="128" t="s">
        <v>81</v>
      </c>
      <c r="E8" s="130">
        <f>'USL recalc'!H41</f>
        <v>-1.8000000000000043</v>
      </c>
      <c r="F8" s="131">
        <f>'USL recalc'!I41</f>
        <v>-0.07604562737642603</v>
      </c>
      <c r="G8" s="130">
        <f>'USL recalc'!H45</f>
        <v>-1.1727600000000038</v>
      </c>
      <c r="H8" s="131">
        <f>'USL recalc'!I45</f>
        <v>-0.0398630849396834</v>
      </c>
      <c r="I8" s="129">
        <f>'USL recalc'!H55</f>
        <v>-1.192696920000003</v>
      </c>
      <c r="J8" s="127">
        <f>'USL recalc'!I55</f>
        <v>-0.016273133749962164</v>
      </c>
    </row>
    <row r="9" spans="1:10" ht="24.75" customHeight="1">
      <c r="A9" s="124" t="s">
        <v>57</v>
      </c>
      <c r="B9" s="125">
        <f>'SL recalc '!B29</f>
        <v>150</v>
      </c>
      <c r="C9" s="125">
        <f>'SL recalc '!D29</f>
        <v>1</v>
      </c>
      <c r="D9" s="128" t="s">
        <v>81</v>
      </c>
      <c r="E9" s="130">
        <f>'SL recalc '!H41</f>
        <v>0.48409999999999975</v>
      </c>
      <c r="F9" s="131">
        <f>'SL recalc '!I41</f>
        <v>0.033244516474611636</v>
      </c>
      <c r="G9" s="130">
        <f>'SL recalc '!H45</f>
        <v>0.8514999999999979</v>
      </c>
      <c r="H9" s="131">
        <f>'SL recalc '!I45</f>
        <v>0.04747779444317428</v>
      </c>
      <c r="I9" s="129">
        <f>'SL recalc '!H55</f>
        <v>0.8659755000000011</v>
      </c>
      <c r="J9" s="127">
        <f>'SL recalc '!I55</f>
        <v>0.027553098740145623</v>
      </c>
    </row>
    <row r="10" spans="1:10" ht="24.75" customHeight="1">
      <c r="A10" s="124" t="s">
        <v>70</v>
      </c>
      <c r="B10" s="125">
        <f>'ST recalc '!B29</f>
        <v>674600</v>
      </c>
      <c r="C10" s="125">
        <f>'ST recalc '!D29</f>
        <v>2043</v>
      </c>
      <c r="D10" s="128" t="s">
        <v>63</v>
      </c>
      <c r="E10" s="130">
        <f>'ST recalc '!H41</f>
        <v>1602.1561999999976</v>
      </c>
      <c r="F10" s="131">
        <f>'ST recalc '!I41</f>
        <v>0.06291317744946923</v>
      </c>
      <c r="G10" s="130">
        <f>'ST recalc '!H45</f>
        <v>2345.6038999999946</v>
      </c>
      <c r="H10" s="131">
        <f>'ST recalc '!I45</f>
        <v>0.07267911832815631</v>
      </c>
      <c r="I10" s="129">
        <f>'ST recalc '!H55</f>
        <v>2650.532406999977</v>
      </c>
      <c r="J10" s="127">
        <f>'ST recalc '!I55</f>
        <v>0.024805927242780596</v>
      </c>
    </row>
    <row r="11" spans="2:4" ht="12.75">
      <c r="B11" s="123"/>
      <c r="C11" s="123"/>
      <c r="D11" s="121"/>
    </row>
    <row r="12" spans="1:4" ht="12.75">
      <c r="A12" s="137" t="s">
        <v>71</v>
      </c>
      <c r="B12" s="123"/>
      <c r="C12" s="123"/>
      <c r="D12" s="121"/>
    </row>
    <row r="13" spans="1:9" ht="12.75">
      <c r="A13" s="133" t="s">
        <v>82</v>
      </c>
      <c r="E13" s="122"/>
      <c r="G13" s="122"/>
      <c r="I13" s="122"/>
    </row>
    <row r="14" ht="12.75">
      <c r="A14" t="s">
        <v>83</v>
      </c>
    </row>
    <row r="15" ht="12.75">
      <c r="A15" s="133" t="s">
        <v>65</v>
      </c>
    </row>
    <row r="16" ht="12.75">
      <c r="A16" t="s">
        <v>84</v>
      </c>
    </row>
    <row r="17" ht="12.75">
      <c r="A17" s="133" t="s">
        <v>66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</sheetData>
  <mergeCells count="5">
    <mergeCell ref="E3:F3"/>
    <mergeCell ref="G3:H3"/>
    <mergeCell ref="I3:J3"/>
    <mergeCell ref="A3:A4"/>
    <mergeCell ref="D3:D4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66"/>
  <sheetViews>
    <sheetView zoomScale="90" zoomScaleNormal="90" workbookViewId="0" topLeftCell="A9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5" max="5" width="10.28125" style="0" customWidth="1"/>
    <col min="6" max="6" width="13.140625" style="0" customWidth="1"/>
    <col min="7" max="7" width="18.57421875" style="0" customWidth="1"/>
    <col min="8" max="8" width="16.281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55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4.05</v>
      </c>
      <c r="C14" s="117">
        <v>4.69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0</v>
      </c>
      <c r="C15" s="118">
        <v>0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0.02</v>
      </c>
      <c r="C16" s="15">
        <v>0.02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10.983</v>
      </c>
      <c r="C17" s="12">
        <v>12.6951</v>
      </c>
      <c r="D17" s="2"/>
      <c r="E17" s="2"/>
      <c r="F17" s="2"/>
      <c r="G17" s="2"/>
      <c r="H17" s="2"/>
      <c r="I17" s="2"/>
      <c r="J17" s="2"/>
      <c r="M17" t="s">
        <v>76</v>
      </c>
      <c r="O17">
        <v>-0.4912</v>
      </c>
    </row>
    <row r="18" spans="1:15" ht="12.75">
      <c r="A18" s="8" t="s">
        <v>8</v>
      </c>
      <c r="B18" s="13">
        <v>-0.4912</v>
      </c>
      <c r="C18" s="13">
        <f>O21</f>
        <v>-2.3592</v>
      </c>
      <c r="D18" s="2"/>
      <c r="E18" s="2"/>
      <c r="F18" s="2"/>
      <c r="G18" s="119"/>
      <c r="H18" s="2"/>
      <c r="I18" s="2"/>
      <c r="J18" s="2"/>
      <c r="M18" t="s">
        <v>77</v>
      </c>
      <c r="O18">
        <v>-1.7524</v>
      </c>
    </row>
    <row r="19" spans="1:13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</row>
    <row r="20" spans="1:15" ht="12.75">
      <c r="A20" s="11" t="s">
        <v>10</v>
      </c>
      <c r="B20" s="13">
        <v>1.8401</v>
      </c>
      <c r="C20" s="13">
        <v>2.0975</v>
      </c>
      <c r="D20" s="2"/>
      <c r="E20" s="2"/>
      <c r="F20" s="2"/>
      <c r="G20" s="2"/>
      <c r="H20" s="2"/>
      <c r="I20" s="2"/>
      <c r="J20" s="2"/>
      <c r="M20" t="s">
        <v>80</v>
      </c>
      <c r="O20">
        <v>-0.1156</v>
      </c>
    </row>
    <row r="21" spans="1:15" ht="12.75" customHeight="1">
      <c r="A21" s="11" t="s">
        <v>11</v>
      </c>
      <c r="B21" s="13">
        <v>1.5328</v>
      </c>
      <c r="C21" s="13">
        <v>1.6428</v>
      </c>
      <c r="D21" s="2"/>
      <c r="E21" s="2"/>
      <c r="F21" s="2"/>
      <c r="G21" s="2"/>
      <c r="H21" s="2"/>
      <c r="I21" s="2"/>
      <c r="J21" s="2"/>
      <c r="O21" s="144">
        <f>SUM(O17:O20)</f>
        <v>-2.3592</v>
      </c>
    </row>
    <row r="22" spans="1:13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-2.3592</v>
      </c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150</v>
      </c>
      <c r="C29" s="23" t="s">
        <v>18</v>
      </c>
      <c r="D29" s="24">
        <v>1</v>
      </c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1000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IF(B29&gt;B30,B30,B29)</f>
        <v>150</v>
      </c>
      <c r="C33" s="44">
        <v>0.071</v>
      </c>
      <c r="D33" s="148">
        <f>B33*C33</f>
        <v>10.649999999999999</v>
      </c>
      <c r="E33" s="43">
        <f>B33</f>
        <v>150</v>
      </c>
      <c r="F33" s="44">
        <f>C33</f>
        <v>0.071</v>
      </c>
      <c r="G33" s="148">
        <f>E33*F33</f>
        <v>10.649999999999999</v>
      </c>
      <c r="H33" s="148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0.29679233956872925</v>
      </c>
    </row>
    <row r="34" spans="1:10" ht="13.5" thickBot="1">
      <c r="A34" s="47" t="s">
        <v>33</v>
      </c>
      <c r="B34" s="48">
        <f>IF(B29&gt;B30,B29*I30-B33,0)</f>
        <v>0</v>
      </c>
      <c r="C34" s="49"/>
      <c r="D34" s="149">
        <f>B34*C34</f>
        <v>0</v>
      </c>
      <c r="E34" s="48">
        <f>B34</f>
        <v>0</v>
      </c>
      <c r="F34" s="49">
        <f>C34</f>
        <v>0</v>
      </c>
      <c r="G34" s="149">
        <f>E34*F34</f>
        <v>0</v>
      </c>
      <c r="H34" s="149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150">
        <f>SUM(D33:D34)</f>
        <v>10.649999999999999</v>
      </c>
      <c r="E35" s="54"/>
      <c r="F35" s="54"/>
      <c r="G35" s="150">
        <f>SUM(G33:G34)</f>
        <v>10.649999999999999</v>
      </c>
      <c r="H35" s="150">
        <f t="shared" si="0"/>
        <v>0</v>
      </c>
      <c r="I35" s="56">
        <f t="shared" si="1"/>
        <v>0</v>
      </c>
      <c r="J35" s="56">
        <f>SUM(J33:J34)</f>
        <v>0.29679233956872925</v>
      </c>
    </row>
    <row r="36" spans="1:10" ht="12.75">
      <c r="A36" s="57" t="s">
        <v>4</v>
      </c>
      <c r="B36" s="58">
        <v>1</v>
      </c>
      <c r="C36" s="59">
        <f>B14</f>
        <v>4.05</v>
      </c>
      <c r="D36" s="115">
        <f>B36*C36</f>
        <v>4.05</v>
      </c>
      <c r="E36" s="58">
        <f>B36</f>
        <v>1</v>
      </c>
      <c r="F36" s="59">
        <f>C14</f>
        <v>4.69</v>
      </c>
      <c r="G36" s="115">
        <f>E36*F36</f>
        <v>4.69</v>
      </c>
      <c r="H36" s="115">
        <f t="shared" si="0"/>
        <v>0.6400000000000006</v>
      </c>
      <c r="I36" s="46">
        <f t="shared" si="1"/>
        <v>0.15802469135802483</v>
      </c>
      <c r="J36" s="46">
        <f>G36/$G$53</f>
        <v>0.13070010071148738</v>
      </c>
    </row>
    <row r="37" spans="1:10" ht="12.75">
      <c r="A37" s="47" t="s">
        <v>6</v>
      </c>
      <c r="B37" s="61">
        <f>B36</f>
        <v>1</v>
      </c>
      <c r="C37" s="62">
        <f>B15+B16</f>
        <v>0.02</v>
      </c>
      <c r="D37" s="63">
        <f>B37*C37</f>
        <v>0.02</v>
      </c>
      <c r="E37" s="61">
        <f>B37</f>
        <v>1</v>
      </c>
      <c r="F37" s="62">
        <f>C15+C16</f>
        <v>0.02</v>
      </c>
      <c r="G37" s="63">
        <f>E37*F37</f>
        <v>0.02</v>
      </c>
      <c r="H37" s="63">
        <f t="shared" si="0"/>
        <v>0</v>
      </c>
      <c r="I37" s="46">
        <f t="shared" si="1"/>
        <v>0</v>
      </c>
      <c r="J37" s="46">
        <f>G37/$G$53</f>
        <v>0.0005573565062323556</v>
      </c>
    </row>
    <row r="38" spans="1:10" ht="12.75">
      <c r="A38" s="65" t="s">
        <v>7</v>
      </c>
      <c r="B38" s="66">
        <f>D29</f>
        <v>1</v>
      </c>
      <c r="C38" s="67">
        <f>B17</f>
        <v>10.983</v>
      </c>
      <c r="D38" s="63">
        <f>B38*C38</f>
        <v>10.983</v>
      </c>
      <c r="E38" s="66">
        <f>B38</f>
        <v>1</v>
      </c>
      <c r="F38" s="67">
        <f>C17</f>
        <v>12.6951</v>
      </c>
      <c r="G38" s="63">
        <f>E38*F38</f>
        <v>12.6951</v>
      </c>
      <c r="H38" s="63">
        <f t="shared" si="0"/>
        <v>1.7120999999999995</v>
      </c>
      <c r="I38" s="46">
        <f t="shared" si="1"/>
        <v>0.1558863698443048</v>
      </c>
      <c r="J38" s="46">
        <f>G38/$G$53</f>
        <v>0.35378482911351883</v>
      </c>
    </row>
    <row r="39" spans="1:10" ht="12.75">
      <c r="A39" s="68" t="s">
        <v>9</v>
      </c>
      <c r="B39" s="66">
        <f>D29</f>
        <v>1</v>
      </c>
      <c r="C39" s="70">
        <f>B19</f>
        <v>0</v>
      </c>
      <c r="D39" s="63">
        <f>B39*C39</f>
        <v>0</v>
      </c>
      <c r="E39" s="69">
        <f>B39</f>
        <v>1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D29</f>
        <v>1</v>
      </c>
      <c r="C40" s="49">
        <f>B18</f>
        <v>-0.4912</v>
      </c>
      <c r="D40" s="116">
        <f>B40*C40</f>
        <v>-0.4912</v>
      </c>
      <c r="E40" s="69">
        <f>B40</f>
        <v>1</v>
      </c>
      <c r="F40" s="70">
        <f>C18</f>
        <v>-2.3592</v>
      </c>
      <c r="G40" s="116">
        <f>E40*F40</f>
        <v>-2.3592</v>
      </c>
      <c r="H40" s="116">
        <f t="shared" si="0"/>
        <v>-1.8679999999999999</v>
      </c>
      <c r="I40" s="46">
        <f t="shared" si="1"/>
        <v>3.802931596091205</v>
      </c>
      <c r="J40" s="46">
        <f>G40/$G$53</f>
        <v>-0.06574577347516866</v>
      </c>
    </row>
    <row r="41" spans="1:10" ht="13.5" thickBot="1">
      <c r="A41" s="71" t="s">
        <v>35</v>
      </c>
      <c r="B41" s="72"/>
      <c r="C41" s="73"/>
      <c r="D41" s="151">
        <f>SUM(D36:D40)</f>
        <v>14.561800000000002</v>
      </c>
      <c r="E41" s="72"/>
      <c r="F41" s="73"/>
      <c r="G41" s="151">
        <f>SUM(G36:G40)</f>
        <v>15.045900000000001</v>
      </c>
      <c r="H41" s="151">
        <f t="shared" si="0"/>
        <v>0.48409999999999975</v>
      </c>
      <c r="I41" s="75">
        <f t="shared" si="1"/>
        <v>0.033244516474611636</v>
      </c>
      <c r="J41" s="75">
        <f>SUM(J36:J40)</f>
        <v>0.41929651285606995</v>
      </c>
    </row>
    <row r="42" spans="1:10" ht="12.75">
      <c r="A42" s="65" t="s">
        <v>10</v>
      </c>
      <c r="B42" s="76">
        <f>D29</f>
        <v>1</v>
      </c>
      <c r="C42" s="77">
        <f>B20</f>
        <v>1.8401</v>
      </c>
      <c r="D42" s="63">
        <f>B42*C42</f>
        <v>1.8401</v>
      </c>
      <c r="E42" s="76">
        <f>B42</f>
        <v>1</v>
      </c>
      <c r="F42" s="77">
        <f>C20</f>
        <v>2.0975</v>
      </c>
      <c r="G42" s="63">
        <f>E42*F42</f>
        <v>2.0975</v>
      </c>
      <c r="H42" s="63">
        <f t="shared" si="0"/>
        <v>0.2574000000000001</v>
      </c>
      <c r="I42" s="46">
        <f t="shared" si="1"/>
        <v>0.1398837019727189</v>
      </c>
      <c r="J42" s="46">
        <f>G42/$G$53</f>
        <v>0.05845276359111829</v>
      </c>
    </row>
    <row r="43" spans="1:10" ht="26.25" thickBot="1">
      <c r="A43" s="65" t="s">
        <v>11</v>
      </c>
      <c r="B43" s="76">
        <f>B42</f>
        <v>1</v>
      </c>
      <c r="C43" s="79">
        <f>B21</f>
        <v>1.5328</v>
      </c>
      <c r="D43" s="152">
        <f>B43*C43</f>
        <v>1.5328</v>
      </c>
      <c r="E43" s="78">
        <f>B43</f>
        <v>1</v>
      </c>
      <c r="F43" s="79">
        <f>C21</f>
        <v>1.6428</v>
      </c>
      <c r="G43" s="152">
        <f>E43*F43</f>
        <v>1.6428</v>
      </c>
      <c r="H43" s="152">
        <f t="shared" si="0"/>
        <v>0.1100000000000001</v>
      </c>
      <c r="I43" s="46">
        <f t="shared" si="1"/>
        <v>0.07176409185803764</v>
      </c>
      <c r="J43" s="46">
        <f>G43/$G$53</f>
        <v>0.045781263421925684</v>
      </c>
    </row>
    <row r="44" spans="1:10" ht="13.5" thickBot="1">
      <c r="A44" s="71" t="s">
        <v>36</v>
      </c>
      <c r="B44" s="73"/>
      <c r="C44" s="73"/>
      <c r="D44" s="151">
        <f>SUM(D42:D43)</f>
        <v>3.3729</v>
      </c>
      <c r="E44" s="73"/>
      <c r="F44" s="73"/>
      <c r="G44" s="151">
        <f>SUM(G42:G43)</f>
        <v>3.7403000000000004</v>
      </c>
      <c r="H44" s="151">
        <f t="shared" si="0"/>
        <v>0.3674000000000004</v>
      </c>
      <c r="I44" s="75">
        <f t="shared" si="1"/>
        <v>0.10892703608171021</v>
      </c>
      <c r="J44" s="75">
        <f>SUM(J42:J43)</f>
        <v>0.10423402701304398</v>
      </c>
    </row>
    <row r="45" spans="1:10" ht="13.5" thickBot="1">
      <c r="A45" s="52" t="s">
        <v>37</v>
      </c>
      <c r="B45" s="54"/>
      <c r="C45" s="54"/>
      <c r="D45" s="150">
        <f>D41+D44</f>
        <v>17.934700000000003</v>
      </c>
      <c r="E45" s="54"/>
      <c r="F45" s="54"/>
      <c r="G45" s="150">
        <f>G41+G44</f>
        <v>18.7862</v>
      </c>
      <c r="H45" s="150">
        <f t="shared" si="0"/>
        <v>0.8514999999999979</v>
      </c>
      <c r="I45" s="56">
        <f t="shared" si="1"/>
        <v>0.04747779444317428</v>
      </c>
      <c r="J45" s="56">
        <f>G45/$G$53</f>
        <v>0.5235305398691139</v>
      </c>
    </row>
    <row r="46" spans="1:10" ht="12.75">
      <c r="A46" s="47" t="s">
        <v>12</v>
      </c>
      <c r="B46" s="76">
        <f>B29*I29</f>
        <v>156.81</v>
      </c>
      <c r="C46" s="81">
        <f>B22</f>
        <v>0.0052</v>
      </c>
      <c r="D46" s="153">
        <f>B46*C46</f>
        <v>0.815412</v>
      </c>
      <c r="E46" s="76">
        <f>B46</f>
        <v>156.81</v>
      </c>
      <c r="F46" s="77">
        <f>C22</f>
        <v>0.0052</v>
      </c>
      <c r="G46" s="153">
        <f>E46*F46</f>
        <v>0.815412</v>
      </c>
      <c r="H46" s="153">
        <f t="shared" si="0"/>
        <v>0</v>
      </c>
      <c r="I46" s="46">
        <f t="shared" si="1"/>
        <v>0</v>
      </c>
      <c r="J46" s="46">
        <f>G46/$G$53</f>
        <v>0.022723759172996873</v>
      </c>
    </row>
    <row r="47" spans="1:10" ht="12.75">
      <c r="A47" s="47" t="s">
        <v>13</v>
      </c>
      <c r="B47" s="78">
        <f>B46</f>
        <v>156.81</v>
      </c>
      <c r="C47" s="84">
        <f>B23</f>
        <v>0.0013</v>
      </c>
      <c r="D47" s="154">
        <f>B47*C47</f>
        <v>0.203853</v>
      </c>
      <c r="E47" s="78">
        <f>B47</f>
        <v>156.81</v>
      </c>
      <c r="F47" s="79">
        <f>C23</f>
        <v>0.0013</v>
      </c>
      <c r="G47" s="154">
        <f>E47*F47</f>
        <v>0.203853</v>
      </c>
      <c r="H47" s="154">
        <f t="shared" si="0"/>
        <v>0</v>
      </c>
      <c r="I47" s="46">
        <f t="shared" si="1"/>
        <v>0</v>
      </c>
      <c r="J47" s="46">
        <f>G47/$G$53</f>
        <v>0.005680939793249218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155">
        <f>B48*C48</f>
        <v>0.25</v>
      </c>
      <c r="E48" s="86">
        <f>B48</f>
        <v>1</v>
      </c>
      <c r="F48" s="88">
        <f>C24</f>
        <v>0.25</v>
      </c>
      <c r="G48" s="155">
        <f>E48*F48</f>
        <v>0.25</v>
      </c>
      <c r="H48" s="155">
        <f t="shared" si="0"/>
        <v>0</v>
      </c>
      <c r="I48" s="46">
        <f t="shared" si="1"/>
        <v>0</v>
      </c>
      <c r="J48" s="46">
        <f>G48/$G$53</f>
        <v>0.006966956327904444</v>
      </c>
    </row>
    <row r="49" spans="1:10" ht="13.5" thickBot="1">
      <c r="A49" s="52" t="s">
        <v>38</v>
      </c>
      <c r="B49" s="54"/>
      <c r="C49" s="54"/>
      <c r="D49" s="150">
        <f>SUM(D46:D48)</f>
        <v>1.269265</v>
      </c>
      <c r="E49" s="54"/>
      <c r="F49" s="54"/>
      <c r="G49" s="150">
        <f>SUM(G46:G48)</f>
        <v>1.269265</v>
      </c>
      <c r="H49" s="150"/>
      <c r="I49" s="56"/>
      <c r="J49" s="56">
        <f>SUM(J46:J48)</f>
        <v>0.03537165529415054</v>
      </c>
    </row>
    <row r="50" spans="1:10" ht="13.5" thickBot="1">
      <c r="A50" s="52" t="s">
        <v>15</v>
      </c>
      <c r="B50" s="90">
        <f>B29</f>
        <v>150</v>
      </c>
      <c r="C50" s="91">
        <f>B25</f>
        <v>0.00700000021606684</v>
      </c>
      <c r="D50" s="156">
        <f>B50*C50</f>
        <v>1.050000032410026</v>
      </c>
      <c r="E50" s="93">
        <f>B50</f>
        <v>150</v>
      </c>
      <c r="F50" s="94">
        <f>C25</f>
        <v>0.00700000021606684</v>
      </c>
      <c r="G50" s="156">
        <f>E50*F50</f>
        <v>1.050000032410026</v>
      </c>
      <c r="H50" s="156">
        <f>G50-D50</f>
        <v>0</v>
      </c>
      <c r="I50" s="56">
        <f>IF(ISERROR(H50/D50),0,H50/D50)</f>
        <v>0</v>
      </c>
      <c r="J50" s="56">
        <f>G50/$G$53</f>
        <v>0.029261217480395608</v>
      </c>
    </row>
    <row r="51" spans="1:10" ht="13.5" thickBot="1">
      <c r="A51" s="95" t="s">
        <v>39</v>
      </c>
      <c r="B51" s="96"/>
      <c r="C51" s="96"/>
      <c r="D51" s="157">
        <f>D50+D49+D45+D35</f>
        <v>30.903965032410028</v>
      </c>
      <c r="E51" s="96"/>
      <c r="F51" s="96"/>
      <c r="G51" s="157">
        <f>G50+G49+G45+G35</f>
        <v>31.755465032410026</v>
      </c>
      <c r="H51" s="157">
        <f>G51-D51</f>
        <v>0.8514999999999979</v>
      </c>
      <c r="I51" s="98">
        <f>IF(ISERROR(H51/D51),0,H51/D51)</f>
        <v>0.02755309874014552</v>
      </c>
      <c r="J51" s="98">
        <f>J50+J49+J45+J35</f>
        <v>0.8849557522123892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4.017515454213304</v>
      </c>
      <c r="E52" s="101"/>
      <c r="F52" s="101">
        <f>C52</f>
        <v>0.13</v>
      </c>
      <c r="G52" s="158">
        <f>F52*G51</f>
        <v>4.128210454213304</v>
      </c>
      <c r="H52" s="158">
        <f>G52-D52</f>
        <v>0.11069499999999977</v>
      </c>
      <c r="I52" s="103">
        <f>IF(ISERROR(H52/D52),0,H52/D52)</f>
        <v>0.027553098740145526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157">
        <f>D52+D51</f>
        <v>34.92148048662333</v>
      </c>
      <c r="E53" s="104"/>
      <c r="F53" s="104"/>
      <c r="G53" s="157">
        <f>G52+G51</f>
        <v>35.88367548662333</v>
      </c>
      <c r="H53" s="157">
        <f>G53-D53</f>
        <v>0.9621950000000012</v>
      </c>
      <c r="I53" s="98">
        <f>IF(ISERROR(H53/D53),0,H53/D53)</f>
        <v>0.027553098740145623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47">
        <f>D53*C54</f>
        <v>-3.492148048662333</v>
      </c>
      <c r="E54" s="107"/>
      <c r="F54" s="107">
        <f>C54</f>
        <v>-0.1</v>
      </c>
      <c r="G54" s="147">
        <f>G53*F54</f>
        <v>-3.588367548662333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31.429332437960998</v>
      </c>
      <c r="E55" s="104"/>
      <c r="F55" s="104"/>
      <c r="G55" s="113">
        <f>G53+G54</f>
        <v>32.295307937961</v>
      </c>
      <c r="H55" s="113">
        <f>G55-D55</f>
        <v>0.8659755000000011</v>
      </c>
      <c r="I55" s="114">
        <f>IF(ISERROR(H55/D55),0,H55/D55)</f>
        <v>0.027553098740145623</v>
      </c>
      <c r="J55" s="114"/>
    </row>
    <row r="59" ht="12.75">
      <c r="C59" s="139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66"/>
  <sheetViews>
    <sheetView zoomScale="90" zoomScaleNormal="90" workbookViewId="0" topLeftCell="A9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5" max="5" width="11.00390625" style="0" bestFit="1" customWidth="1"/>
    <col min="6" max="6" width="13.140625" style="0" customWidth="1"/>
    <col min="7" max="7" width="18.57421875" style="0" customWidth="1"/>
    <col min="8" max="8" width="16.281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52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1.36</v>
      </c>
      <c r="C14" s="117">
        <v>1.52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0</v>
      </c>
      <c r="C15" s="118">
        <v>0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0.01</v>
      </c>
      <c r="C16" s="15">
        <v>0.01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5.407</v>
      </c>
      <c r="C17" s="12">
        <v>6.0407</v>
      </c>
      <c r="D17" s="2"/>
      <c r="E17" s="2"/>
      <c r="F17" s="2"/>
      <c r="G17" s="2"/>
      <c r="H17" s="2"/>
      <c r="I17" s="2"/>
      <c r="J17" s="2"/>
      <c r="M17" t="s">
        <v>76</v>
      </c>
      <c r="O17">
        <v>-0.7408</v>
      </c>
    </row>
    <row r="18" spans="1:15" ht="12.75">
      <c r="A18" s="8" t="s">
        <v>8</v>
      </c>
      <c r="B18" s="13">
        <v>-0.7408</v>
      </c>
      <c r="C18" s="13">
        <f>O23</f>
        <v>-1.5011</v>
      </c>
      <c r="D18" s="2" t="s">
        <v>50</v>
      </c>
      <c r="E18" s="2"/>
      <c r="F18" s="2"/>
      <c r="G18" s="119"/>
      <c r="H18" s="2"/>
      <c r="I18" s="2"/>
      <c r="J18" s="2"/>
      <c r="M18" t="s">
        <v>77</v>
      </c>
      <c r="O18">
        <v>-1.174</v>
      </c>
    </row>
    <row r="19" spans="1:13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</row>
    <row r="20" spans="1:15" ht="12.75">
      <c r="A20" s="11" t="s">
        <v>10</v>
      </c>
      <c r="B20" s="13">
        <v>1.8307</v>
      </c>
      <c r="C20" s="13">
        <v>2.0868</v>
      </c>
      <c r="D20" s="2"/>
      <c r="E20" s="2"/>
      <c r="F20" s="2"/>
      <c r="G20" s="2"/>
      <c r="H20" s="2"/>
      <c r="I20" s="2"/>
      <c r="J20" s="2"/>
      <c r="M20" t="s">
        <v>80</v>
      </c>
      <c r="O20">
        <v>-0.0583</v>
      </c>
    </row>
    <row r="21" spans="1:15" ht="12.75" customHeight="1">
      <c r="A21" s="11" t="s">
        <v>11</v>
      </c>
      <c r="B21" s="13">
        <v>1.5013</v>
      </c>
      <c r="C21" s="13">
        <v>1.6091</v>
      </c>
      <c r="D21" s="2"/>
      <c r="E21" s="2"/>
      <c r="F21" s="2"/>
      <c r="G21" s="2"/>
      <c r="H21" s="2"/>
      <c r="I21" s="2"/>
      <c r="J21" s="2"/>
      <c r="O21" s="144">
        <f>SUM(O17:O20)</f>
        <v>-1.9731</v>
      </c>
    </row>
    <row r="22" spans="1:15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  <c r="O22" s="146">
        <v>0.472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-1.5011</v>
      </c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674600</v>
      </c>
      <c r="C29" s="23" t="s">
        <v>18</v>
      </c>
      <c r="D29" s="24">
        <v>2043</v>
      </c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/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B29*I29</f>
        <v>705226.8400000001</v>
      </c>
      <c r="C33" s="44">
        <v>0.071</v>
      </c>
      <c r="D33" s="148">
        <f>B33*C33</f>
        <v>50071.10564</v>
      </c>
      <c r="E33" s="43">
        <f>B33</f>
        <v>705226.8400000001</v>
      </c>
      <c r="F33" s="44">
        <f>C33</f>
        <v>0.071</v>
      </c>
      <c r="G33" s="148">
        <f>E33*F33</f>
        <v>50071.10564</v>
      </c>
      <c r="H33" s="148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0.4572649356491005</v>
      </c>
    </row>
    <row r="34" spans="1:10" ht="13.5" thickBot="1">
      <c r="A34" s="47" t="s">
        <v>33</v>
      </c>
      <c r="B34" s="48"/>
      <c r="C34" s="49"/>
      <c r="D34" s="149">
        <f>B34*C34</f>
        <v>0</v>
      </c>
      <c r="E34" s="48">
        <f>B34</f>
        <v>0</v>
      </c>
      <c r="F34" s="49">
        <f>C34</f>
        <v>0</v>
      </c>
      <c r="G34" s="149">
        <f>E34*F34</f>
        <v>0</v>
      </c>
      <c r="H34" s="149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150">
        <f>SUM(D33:D34)</f>
        <v>50071.10564</v>
      </c>
      <c r="E35" s="54"/>
      <c r="F35" s="54"/>
      <c r="G35" s="150">
        <f>SUM(G33:G34)</f>
        <v>50071.10564</v>
      </c>
      <c r="H35" s="150">
        <f t="shared" si="0"/>
        <v>0</v>
      </c>
      <c r="I35" s="56">
        <f t="shared" si="1"/>
        <v>0</v>
      </c>
      <c r="J35" s="56">
        <f>SUM(J33:J34)</f>
        <v>0.4572649356491005</v>
      </c>
    </row>
    <row r="36" spans="1:10" ht="12.75">
      <c r="A36" s="57" t="s">
        <v>4</v>
      </c>
      <c r="B36" s="58">
        <v>11630</v>
      </c>
      <c r="C36" s="59">
        <f>B14</f>
        <v>1.36</v>
      </c>
      <c r="D36" s="115">
        <f>B36*C36</f>
        <v>15816.800000000001</v>
      </c>
      <c r="E36" s="58">
        <f>B36</f>
        <v>11630</v>
      </c>
      <c r="F36" s="59">
        <f>C14</f>
        <v>1.52</v>
      </c>
      <c r="G36" s="115">
        <f>E36*F36</f>
        <v>17677.6</v>
      </c>
      <c r="H36" s="115">
        <f t="shared" si="0"/>
        <v>1860.7999999999975</v>
      </c>
      <c r="I36" s="46">
        <f t="shared" si="1"/>
        <v>0.11764705882352924</v>
      </c>
      <c r="J36" s="46">
        <f>G36/$G$53</f>
        <v>0.16143735040620003</v>
      </c>
    </row>
    <row r="37" spans="1:10" ht="12.75">
      <c r="A37" s="47" t="s">
        <v>6</v>
      </c>
      <c r="B37" s="61">
        <f>B36</f>
        <v>11630</v>
      </c>
      <c r="C37" s="62">
        <f>B15+B16</f>
        <v>0.01</v>
      </c>
      <c r="D37" s="63">
        <f>B37*C37</f>
        <v>116.3</v>
      </c>
      <c r="E37" s="61">
        <f>B37</f>
        <v>11630</v>
      </c>
      <c r="F37" s="62">
        <f>C15+C16</f>
        <v>0.01</v>
      </c>
      <c r="G37" s="63">
        <f>E37*F37</f>
        <v>116.3</v>
      </c>
      <c r="H37" s="63">
        <f t="shared" si="0"/>
        <v>0</v>
      </c>
      <c r="I37" s="46">
        <f t="shared" si="1"/>
        <v>0</v>
      </c>
      <c r="J37" s="46">
        <f>G37/$G$53</f>
        <v>0.001062087831619737</v>
      </c>
    </row>
    <row r="38" spans="1:10" ht="12.75">
      <c r="A38" s="65" t="s">
        <v>7</v>
      </c>
      <c r="B38" s="66">
        <f>D29</f>
        <v>2043</v>
      </c>
      <c r="C38" s="67">
        <f>B17</f>
        <v>5.407</v>
      </c>
      <c r="D38" s="63">
        <f>B38*C38</f>
        <v>11046.501</v>
      </c>
      <c r="E38" s="66">
        <f>B38</f>
        <v>2043</v>
      </c>
      <c r="F38" s="67">
        <f>C17</f>
        <v>6.0407</v>
      </c>
      <c r="G38" s="63">
        <f>E38*F38</f>
        <v>12341.1501</v>
      </c>
      <c r="H38" s="63">
        <f t="shared" si="0"/>
        <v>1294.6491000000005</v>
      </c>
      <c r="I38" s="46">
        <f t="shared" si="1"/>
        <v>0.11719992602182361</v>
      </c>
      <c r="J38" s="46">
        <f>G38/$G$53</f>
        <v>0.11270322742392692</v>
      </c>
    </row>
    <row r="39" spans="1:10" ht="12.75">
      <c r="A39" s="68" t="s">
        <v>9</v>
      </c>
      <c r="B39" s="66">
        <f>D29</f>
        <v>2043</v>
      </c>
      <c r="C39" s="70">
        <f>B19</f>
        <v>0</v>
      </c>
      <c r="D39" s="63">
        <f>B39*C39</f>
        <v>0</v>
      </c>
      <c r="E39" s="69">
        <f>B39</f>
        <v>2043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D29</f>
        <v>2043</v>
      </c>
      <c r="C40" s="49">
        <f>B18</f>
        <v>-0.7408</v>
      </c>
      <c r="D40" s="116">
        <f>B40*C40</f>
        <v>-1513.4544</v>
      </c>
      <c r="E40" s="69">
        <f>B40</f>
        <v>2043</v>
      </c>
      <c r="F40" s="70">
        <f>C18</f>
        <v>-1.5011</v>
      </c>
      <c r="G40" s="116">
        <f>E40*F40</f>
        <v>-3066.7473</v>
      </c>
      <c r="H40" s="116">
        <f t="shared" si="0"/>
        <v>-1553.2929</v>
      </c>
      <c r="I40" s="46">
        <f t="shared" si="1"/>
        <v>1.0263228941684663</v>
      </c>
      <c r="J40" s="46">
        <f>G40/$G$53</f>
        <v>-0.028006491745336915</v>
      </c>
    </row>
    <row r="41" spans="1:10" ht="13.5" thickBot="1">
      <c r="A41" s="71" t="s">
        <v>35</v>
      </c>
      <c r="B41" s="72"/>
      <c r="C41" s="73"/>
      <c r="D41" s="151">
        <f>SUM(D36:D40)</f>
        <v>25466.146600000004</v>
      </c>
      <c r="E41" s="72"/>
      <c r="F41" s="73"/>
      <c r="G41" s="151">
        <f>SUM(G36:G40)</f>
        <v>27068.3028</v>
      </c>
      <c r="H41" s="151">
        <f t="shared" si="0"/>
        <v>1602.1561999999976</v>
      </c>
      <c r="I41" s="75">
        <f t="shared" si="1"/>
        <v>0.06291317744946923</v>
      </c>
      <c r="J41" s="75">
        <f>SUM(J36:J40)</f>
        <v>0.24719617391640974</v>
      </c>
    </row>
    <row r="42" spans="1:10" ht="12.75">
      <c r="A42" s="65" t="s">
        <v>10</v>
      </c>
      <c r="B42" s="76">
        <f>D29</f>
        <v>2043</v>
      </c>
      <c r="C42" s="77">
        <f>B20</f>
        <v>1.8307</v>
      </c>
      <c r="D42" s="63">
        <f>B42*C42</f>
        <v>3740.1201</v>
      </c>
      <c r="E42" s="76">
        <f>B42</f>
        <v>2043</v>
      </c>
      <c r="F42" s="77">
        <f>C20</f>
        <v>2.0868</v>
      </c>
      <c r="G42" s="63">
        <f>E42*F42</f>
        <v>4263.3324</v>
      </c>
      <c r="H42" s="63">
        <f t="shared" si="0"/>
        <v>523.2123000000001</v>
      </c>
      <c r="I42" s="46">
        <f t="shared" si="1"/>
        <v>0.13989184464958762</v>
      </c>
      <c r="J42" s="46">
        <f>G42/$G$53</f>
        <v>0.038934079657697074</v>
      </c>
    </row>
    <row r="43" spans="1:10" ht="26.25" thickBot="1">
      <c r="A43" s="65" t="s">
        <v>11</v>
      </c>
      <c r="B43" s="76">
        <f>B42</f>
        <v>2043</v>
      </c>
      <c r="C43" s="79">
        <f>B21</f>
        <v>1.5013</v>
      </c>
      <c r="D43" s="152">
        <f>B43*C43</f>
        <v>3067.1559</v>
      </c>
      <c r="E43" s="78">
        <f>B43</f>
        <v>2043</v>
      </c>
      <c r="F43" s="79">
        <f>C21</f>
        <v>1.6091</v>
      </c>
      <c r="G43" s="152">
        <f>E43*F43</f>
        <v>3287.3913</v>
      </c>
      <c r="H43" s="152">
        <f t="shared" si="0"/>
        <v>220.23539999999957</v>
      </c>
      <c r="I43" s="46">
        <f t="shared" si="1"/>
        <v>0.0718044361553319</v>
      </c>
      <c r="J43" s="46">
        <f>G43/$G$53</f>
        <v>0.030021481491853724</v>
      </c>
    </row>
    <row r="44" spans="1:10" ht="13.5" thickBot="1">
      <c r="A44" s="71" t="s">
        <v>36</v>
      </c>
      <c r="B44" s="73"/>
      <c r="C44" s="73"/>
      <c r="D44" s="151">
        <f>SUM(D42:D43)</f>
        <v>6807.276</v>
      </c>
      <c r="E44" s="73"/>
      <c r="F44" s="73"/>
      <c r="G44" s="151">
        <f>SUM(G42:G43)</f>
        <v>7550.7237000000005</v>
      </c>
      <c r="H44" s="151">
        <f t="shared" si="0"/>
        <v>743.4477000000006</v>
      </c>
      <c r="I44" s="75">
        <f t="shared" si="1"/>
        <v>0.10921368547418978</v>
      </c>
      <c r="J44" s="75">
        <f>SUM(J42:J43)</f>
        <v>0.0689555611495508</v>
      </c>
    </row>
    <row r="45" spans="1:10" ht="13.5" thickBot="1">
      <c r="A45" s="52" t="s">
        <v>37</v>
      </c>
      <c r="B45" s="54"/>
      <c r="C45" s="54"/>
      <c r="D45" s="150">
        <f>D41+D44</f>
        <v>32273.422600000005</v>
      </c>
      <c r="E45" s="54"/>
      <c r="F45" s="54"/>
      <c r="G45" s="150">
        <f>G41+G44</f>
        <v>34619.0265</v>
      </c>
      <c r="H45" s="150">
        <f t="shared" si="0"/>
        <v>2345.6038999999946</v>
      </c>
      <c r="I45" s="56">
        <f t="shared" si="1"/>
        <v>0.07267911832815631</v>
      </c>
      <c r="J45" s="56">
        <f>G45/$G$53</f>
        <v>0.31615173506596056</v>
      </c>
    </row>
    <row r="46" spans="1:10" ht="12.75">
      <c r="A46" s="47" t="s">
        <v>12</v>
      </c>
      <c r="B46" s="76">
        <f>B29*I29</f>
        <v>705226.8400000001</v>
      </c>
      <c r="C46" s="81">
        <f>B22</f>
        <v>0.0052</v>
      </c>
      <c r="D46" s="153">
        <f>B46*C46</f>
        <v>3667.1795680000005</v>
      </c>
      <c r="E46" s="76">
        <f>B46</f>
        <v>705226.8400000001</v>
      </c>
      <c r="F46" s="77">
        <f>C22</f>
        <v>0.0052</v>
      </c>
      <c r="G46" s="153">
        <f>E46*F46</f>
        <v>3667.1795680000005</v>
      </c>
      <c r="H46" s="153">
        <f t="shared" si="0"/>
        <v>0</v>
      </c>
      <c r="I46" s="46">
        <f t="shared" si="1"/>
        <v>0</v>
      </c>
      <c r="J46" s="46">
        <f>G46/$G$53</f>
        <v>0.03348982627289187</v>
      </c>
    </row>
    <row r="47" spans="1:10" ht="12.75">
      <c r="A47" s="47" t="s">
        <v>13</v>
      </c>
      <c r="B47" s="78">
        <f>B46</f>
        <v>705226.8400000001</v>
      </c>
      <c r="C47" s="84">
        <f>B23</f>
        <v>0.0013</v>
      </c>
      <c r="D47" s="154">
        <f>B47*C47</f>
        <v>916.7948920000001</v>
      </c>
      <c r="E47" s="78">
        <f>B47</f>
        <v>705226.8400000001</v>
      </c>
      <c r="F47" s="79">
        <f>C23</f>
        <v>0.0013</v>
      </c>
      <c r="G47" s="154">
        <f>E47*F47</f>
        <v>916.7948920000001</v>
      </c>
      <c r="H47" s="154">
        <f t="shared" si="0"/>
        <v>0</v>
      </c>
      <c r="I47" s="46">
        <f t="shared" si="1"/>
        <v>0</v>
      </c>
      <c r="J47" s="46">
        <f>G47/$G$53</f>
        <v>0.008372456568222967</v>
      </c>
    </row>
    <row r="48" spans="1:10" ht="13.5" thickBot="1">
      <c r="A48" s="47" t="s">
        <v>14</v>
      </c>
      <c r="B48" s="86">
        <f>B36</f>
        <v>11630</v>
      </c>
      <c r="C48" s="76">
        <f>B24</f>
        <v>0.25</v>
      </c>
      <c r="D48" s="155">
        <f>B48*C48</f>
        <v>2907.5</v>
      </c>
      <c r="E48" s="86">
        <f>B48</f>
        <v>11630</v>
      </c>
      <c r="F48" s="88">
        <f>C24</f>
        <v>0.25</v>
      </c>
      <c r="G48" s="155">
        <f>E48*F48</f>
        <v>2907.5</v>
      </c>
      <c r="H48" s="155">
        <f t="shared" si="0"/>
        <v>0</v>
      </c>
      <c r="I48" s="46">
        <f t="shared" si="1"/>
        <v>0</v>
      </c>
      <c r="J48" s="46">
        <f>G48/$G$53</f>
        <v>0.026552195790493425</v>
      </c>
    </row>
    <row r="49" spans="1:10" ht="13.5" thickBot="1">
      <c r="A49" s="52" t="s">
        <v>38</v>
      </c>
      <c r="B49" s="54"/>
      <c r="C49" s="54"/>
      <c r="D49" s="150">
        <f>SUM(D46:D48)</f>
        <v>7491.47446</v>
      </c>
      <c r="E49" s="54"/>
      <c r="F49" s="54"/>
      <c r="G49" s="150">
        <f>SUM(G46:G48)</f>
        <v>7491.47446</v>
      </c>
      <c r="H49" s="150"/>
      <c r="I49" s="56"/>
      <c r="J49" s="56">
        <f>SUM(J46:J48)</f>
        <v>0.06841447863160827</v>
      </c>
    </row>
    <row r="50" spans="1:10" ht="13.5" thickBot="1">
      <c r="A50" s="52" t="s">
        <v>15</v>
      </c>
      <c r="B50" s="90">
        <f>B29</f>
        <v>674600</v>
      </c>
      <c r="C50" s="91">
        <f>B25</f>
        <v>0.00700000021606684</v>
      </c>
      <c r="D50" s="156">
        <f>B50*C50</f>
        <v>4722.20014575869</v>
      </c>
      <c r="E50" s="93">
        <f>B50</f>
        <v>674600</v>
      </c>
      <c r="F50" s="94">
        <f>C25</f>
        <v>0.00700000021606684</v>
      </c>
      <c r="G50" s="156">
        <f>E50*F50</f>
        <v>4722.20014575869</v>
      </c>
      <c r="H50" s="156">
        <f>G50-D50</f>
        <v>0</v>
      </c>
      <c r="I50" s="56">
        <f>IF(ISERROR(H50/D50),0,H50/D50)</f>
        <v>0</v>
      </c>
      <c r="J50" s="56">
        <f>G50/$G$53</f>
        <v>0.04312460286572015</v>
      </c>
    </row>
    <row r="51" spans="1:10" ht="13.5" thickBot="1">
      <c r="A51" s="95" t="s">
        <v>39</v>
      </c>
      <c r="B51" s="96"/>
      <c r="C51" s="96"/>
      <c r="D51" s="157">
        <f>D50+D49+D45+D35</f>
        <v>94558.2028457587</v>
      </c>
      <c r="E51" s="96"/>
      <c r="F51" s="96"/>
      <c r="G51" s="157">
        <f>G50+G49+G45+G35</f>
        <v>96903.80674575869</v>
      </c>
      <c r="H51" s="157">
        <f>G51-D51</f>
        <v>2345.6038999999873</v>
      </c>
      <c r="I51" s="98">
        <f>IF(ISERROR(H51/D51),0,H51/D51)</f>
        <v>0.02480592724278068</v>
      </c>
      <c r="J51" s="98">
        <f>J50+J49+J45+J35</f>
        <v>0.8849557522123894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12292.566369948632</v>
      </c>
      <c r="E52" s="101"/>
      <c r="F52" s="101">
        <f>C52</f>
        <v>0.13</v>
      </c>
      <c r="G52" s="158">
        <f>F52*G51</f>
        <v>12597.49487694863</v>
      </c>
      <c r="H52" s="158">
        <f>G52-D52</f>
        <v>304.9285069999969</v>
      </c>
      <c r="I52" s="103">
        <f>IF(ISERROR(H52/D52),0,H52/D52)</f>
        <v>0.024805927242780558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157">
        <f>D52+D51</f>
        <v>106850.76921570733</v>
      </c>
      <c r="E53" s="104"/>
      <c r="F53" s="104"/>
      <c r="G53" s="157">
        <f>G52+G51</f>
        <v>109501.30162270731</v>
      </c>
      <c r="H53" s="157">
        <f>G53-D53</f>
        <v>2650.532406999977</v>
      </c>
      <c r="I53" s="98">
        <f>IF(ISERROR(H53/D53),0,H53/D53)</f>
        <v>0.024805927242780596</v>
      </c>
      <c r="J53" s="98">
        <f>G53/$G$53</f>
        <v>1</v>
      </c>
    </row>
    <row r="54" spans="1:10" ht="13.5" thickBot="1">
      <c r="A54" s="105" t="s">
        <v>42</v>
      </c>
      <c r="B54" s="106"/>
      <c r="C54" s="107"/>
      <c r="D54" s="147">
        <f>D53*C54</f>
        <v>0</v>
      </c>
      <c r="E54" s="107"/>
      <c r="F54" s="107">
        <f>C54</f>
        <v>0</v>
      </c>
      <c r="G54" s="147">
        <f>G53*F54</f>
        <v>0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106850.76921570733</v>
      </c>
      <c r="E55" s="104"/>
      <c r="F55" s="104"/>
      <c r="G55" s="113">
        <f>G53+G54</f>
        <v>109501.30162270731</v>
      </c>
      <c r="H55" s="113">
        <f>G55-D55</f>
        <v>2650.532406999977</v>
      </c>
      <c r="I55" s="114">
        <f>IF(ISERROR(H55/D55),0,H55/D55)</f>
        <v>0.024805927242780596</v>
      </c>
      <c r="J55" s="114"/>
    </row>
    <row r="59" ht="12.75">
      <c r="C59" s="139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66"/>
  <sheetViews>
    <sheetView zoomScale="90" zoomScaleNormal="90" workbookViewId="0" topLeftCell="A9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53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7">
        <v>17.24</v>
      </c>
      <c r="C14" s="7">
        <v>17.29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9">
        <v>2.13</v>
      </c>
      <c r="C15" s="9">
        <v>1.5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0">
        <v>0.19</v>
      </c>
      <c r="C16" s="10">
        <v>0.19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0.0141</v>
      </c>
      <c r="C17" s="12">
        <v>0.0142</v>
      </c>
      <c r="D17" s="2"/>
      <c r="E17" s="2"/>
      <c r="F17" s="2"/>
      <c r="G17" s="2"/>
      <c r="H17" s="2"/>
      <c r="I17" s="2"/>
      <c r="J17" s="2"/>
      <c r="M17" t="s">
        <v>76</v>
      </c>
      <c r="O17">
        <v>-0.0017</v>
      </c>
    </row>
    <row r="18" spans="1:15" ht="12.75">
      <c r="A18" s="8" t="s">
        <v>8</v>
      </c>
      <c r="B18" s="13">
        <f>-0.0017+0.0005</f>
        <v>-0.0012</v>
      </c>
      <c r="C18" s="13">
        <f>O21</f>
        <v>-0.0042</v>
      </c>
      <c r="D18" s="2" t="s">
        <v>46</v>
      </c>
      <c r="E18" s="2"/>
      <c r="F18" s="2"/>
      <c r="G18" s="2"/>
      <c r="H18" s="2"/>
      <c r="I18" s="2"/>
      <c r="J18" s="2"/>
      <c r="M18" t="s">
        <v>77</v>
      </c>
      <c r="O18">
        <v>-0.0032</v>
      </c>
    </row>
    <row r="19" spans="1:15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  <c r="O19">
        <v>0.0009</v>
      </c>
    </row>
    <row r="20" spans="1:15" ht="12.75">
      <c r="A20" s="11" t="s">
        <v>10</v>
      </c>
      <c r="B20" s="13">
        <v>0.0066</v>
      </c>
      <c r="C20" s="13">
        <v>0.0075</v>
      </c>
      <c r="D20" s="2"/>
      <c r="E20" s="2"/>
      <c r="F20" s="2"/>
      <c r="G20" s="2"/>
      <c r="H20" s="2"/>
      <c r="I20" s="2"/>
      <c r="J20" s="2"/>
      <c r="M20" t="s">
        <v>80</v>
      </c>
      <c r="O20">
        <v>-0.0002</v>
      </c>
    </row>
    <row r="21" spans="1:15" ht="12.75" customHeight="1">
      <c r="A21" s="11" t="s">
        <v>11</v>
      </c>
      <c r="B21" s="13">
        <v>0.0055</v>
      </c>
      <c r="C21" s="13">
        <v>0.0059</v>
      </c>
      <c r="D21" s="2"/>
      <c r="E21" s="2"/>
      <c r="F21" s="2"/>
      <c r="G21" s="2"/>
      <c r="H21" s="2"/>
      <c r="I21" s="2"/>
      <c r="J21" s="2"/>
      <c r="O21" s="144">
        <f>SUM(O17:O20)</f>
        <v>-0.0042</v>
      </c>
    </row>
    <row r="22" spans="1:15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  <c r="O22">
        <v>0.0013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-0.0029</v>
      </c>
    </row>
    <row r="24" spans="1:10" ht="12.75">
      <c r="A24" s="11" t="s">
        <v>14</v>
      </c>
      <c r="B24" s="10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800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1000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IF(B29&gt;B30,B30,B29)</f>
        <v>800</v>
      </c>
      <c r="C33" s="44">
        <v>0.071</v>
      </c>
      <c r="D33" s="148">
        <f>B33*C33</f>
        <v>56.8</v>
      </c>
      <c r="E33" s="43">
        <f>B33</f>
        <v>800</v>
      </c>
      <c r="F33" s="44">
        <f>C33</f>
        <v>0.071</v>
      </c>
      <c r="G33" s="148">
        <f>E33*F33</f>
        <v>56.8</v>
      </c>
      <c r="H33" s="148">
        <f aca="true" t="shared" si="0" ref="H33:H49">G33-D33</f>
        <v>0</v>
      </c>
      <c r="I33" s="46">
        <f aca="true" t="shared" si="1" ref="I33:I48">IF(ISERROR(H33/D33),0,H33/D33)</f>
        <v>0</v>
      </c>
      <c r="J33" s="46">
        <f>G33/$G$53</f>
        <v>0.4729855784306523</v>
      </c>
    </row>
    <row r="34" spans="1:10" ht="13.5" thickBot="1">
      <c r="A34" s="47" t="s">
        <v>33</v>
      </c>
      <c r="B34" s="48">
        <f>IF(B29&gt;B30,B29*I30-B33,0)</f>
        <v>0</v>
      </c>
      <c r="C34" s="49">
        <v>0.083</v>
      </c>
      <c r="D34" s="149">
        <f>B34*C34</f>
        <v>0</v>
      </c>
      <c r="E34" s="48">
        <f>B34</f>
        <v>0</v>
      </c>
      <c r="F34" s="49">
        <f>C34</f>
        <v>0.083</v>
      </c>
      <c r="G34" s="149">
        <f>E34*F34</f>
        <v>0</v>
      </c>
      <c r="H34" s="149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150">
        <f>SUM(D33:D34)</f>
        <v>56.8</v>
      </c>
      <c r="E35" s="54"/>
      <c r="F35" s="54"/>
      <c r="G35" s="150">
        <f>SUM(G33:G34)</f>
        <v>56.8</v>
      </c>
      <c r="H35" s="150">
        <f t="shared" si="0"/>
        <v>0</v>
      </c>
      <c r="I35" s="56">
        <f t="shared" si="1"/>
        <v>0</v>
      </c>
      <c r="J35" s="56">
        <f>SUM(J33:J34)</f>
        <v>0.4729855784306523</v>
      </c>
    </row>
    <row r="36" spans="1:10" ht="12.75">
      <c r="A36" s="57" t="s">
        <v>4</v>
      </c>
      <c r="B36" s="58">
        <v>1</v>
      </c>
      <c r="C36" s="59">
        <f>B14</f>
        <v>17.24</v>
      </c>
      <c r="D36" s="115">
        <f>B36*C36</f>
        <v>17.24</v>
      </c>
      <c r="E36" s="58">
        <f>B36</f>
        <v>1</v>
      </c>
      <c r="F36" s="59">
        <f>C14</f>
        <v>17.29</v>
      </c>
      <c r="G36" s="115">
        <f>E36*F36</f>
        <v>17.29</v>
      </c>
      <c r="H36" s="115">
        <f t="shared" si="0"/>
        <v>0.05000000000000071</v>
      </c>
      <c r="I36" s="46">
        <f t="shared" si="1"/>
        <v>0.0029002320185615264</v>
      </c>
      <c r="J36" s="46">
        <f>G36/$G$53</f>
        <v>0.14397747625116158</v>
      </c>
    </row>
    <row r="37" spans="1:10" ht="12.75">
      <c r="A37" s="47" t="s">
        <v>6</v>
      </c>
      <c r="B37" s="61">
        <f>B36</f>
        <v>1</v>
      </c>
      <c r="C37" s="62">
        <f>B15+B16</f>
        <v>2.32</v>
      </c>
      <c r="D37" s="63">
        <f>B37*C37</f>
        <v>2.32</v>
      </c>
      <c r="E37" s="61">
        <f>B37</f>
        <v>1</v>
      </c>
      <c r="F37" s="62">
        <f>C15+C16</f>
        <v>1.69</v>
      </c>
      <c r="G37" s="63">
        <f>E37*F37</f>
        <v>1.69</v>
      </c>
      <c r="H37" s="63">
        <f t="shared" si="0"/>
        <v>-0.6299999999999999</v>
      </c>
      <c r="I37" s="46">
        <f t="shared" si="1"/>
        <v>-0.271551724137931</v>
      </c>
      <c r="J37" s="46">
        <f>G37/$G$53</f>
        <v>0.01407298640048948</v>
      </c>
    </row>
    <row r="38" spans="1:10" ht="12.75">
      <c r="A38" s="65" t="s">
        <v>7</v>
      </c>
      <c r="B38" s="66">
        <f>B$29</f>
        <v>800</v>
      </c>
      <c r="C38" s="67">
        <f>B17</f>
        <v>0.0141</v>
      </c>
      <c r="D38" s="63">
        <f>B38*C38</f>
        <v>11.28</v>
      </c>
      <c r="E38" s="66">
        <f>B38</f>
        <v>800</v>
      </c>
      <c r="F38" s="67">
        <f>C17</f>
        <v>0.0142</v>
      </c>
      <c r="G38" s="63">
        <f>E38*F38</f>
        <v>11.360000000000001</v>
      </c>
      <c r="H38" s="63">
        <f t="shared" si="0"/>
        <v>0.08000000000000185</v>
      </c>
      <c r="I38" s="46">
        <f t="shared" si="1"/>
        <v>0.0070921985815604474</v>
      </c>
      <c r="J38" s="46">
        <f>G38/$G$53</f>
        <v>0.09459711568613048</v>
      </c>
    </row>
    <row r="39" spans="1:10" ht="12.75">
      <c r="A39" s="68" t="s">
        <v>9</v>
      </c>
      <c r="B39" s="66">
        <f>B$29</f>
        <v>800</v>
      </c>
      <c r="C39" s="70">
        <f>B19</f>
        <v>0</v>
      </c>
      <c r="D39" s="63">
        <f>B39*C39</f>
        <v>0</v>
      </c>
      <c r="E39" s="69">
        <f>B39</f>
        <v>800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800</v>
      </c>
      <c r="C40" s="49">
        <f>B18</f>
        <v>-0.0012</v>
      </c>
      <c r="D40" s="116">
        <f>B40*C40</f>
        <v>-0.96</v>
      </c>
      <c r="E40" s="69">
        <f>B40</f>
        <v>800</v>
      </c>
      <c r="F40" s="70">
        <f>C18</f>
        <v>-0.0042</v>
      </c>
      <c r="G40" s="116">
        <f>E40*F40</f>
        <v>-3.36</v>
      </c>
      <c r="H40" s="116">
        <f t="shared" si="0"/>
        <v>-2.4</v>
      </c>
      <c r="I40" s="46">
        <f t="shared" si="1"/>
        <v>2.5</v>
      </c>
      <c r="J40" s="46">
        <f>G40/$G$53</f>
        <v>-0.027979428583221687</v>
      </c>
    </row>
    <row r="41" spans="1:10" ht="13.5" thickBot="1">
      <c r="A41" s="71" t="s">
        <v>35</v>
      </c>
      <c r="B41" s="72"/>
      <c r="C41" s="73"/>
      <c r="D41" s="151">
        <f>SUM(D36:D40)</f>
        <v>29.879999999999995</v>
      </c>
      <c r="E41" s="72"/>
      <c r="F41" s="73"/>
      <c r="G41" s="151">
        <f>SUM(G36:G40)</f>
        <v>26.980000000000004</v>
      </c>
      <c r="H41" s="151">
        <f t="shared" si="0"/>
        <v>-2.8999999999999915</v>
      </c>
      <c r="I41" s="75">
        <f t="shared" si="1"/>
        <v>-0.09705488621151245</v>
      </c>
      <c r="J41" s="75">
        <f>SUM(J36:J40)</f>
        <v>0.22466814975455987</v>
      </c>
    </row>
    <row r="42" spans="1:10" ht="12.75">
      <c r="A42" s="65" t="s">
        <v>10</v>
      </c>
      <c r="B42" s="76">
        <f>B$29*I$29</f>
        <v>836.32</v>
      </c>
      <c r="C42" s="77">
        <f>B20</f>
        <v>0.0066</v>
      </c>
      <c r="D42" s="63">
        <f>B42*C42</f>
        <v>5.519712</v>
      </c>
      <c r="E42" s="76">
        <f>B42</f>
        <v>836.32</v>
      </c>
      <c r="F42" s="77">
        <f>C20</f>
        <v>0.0075</v>
      </c>
      <c r="G42" s="63">
        <f>E42*F42</f>
        <v>6.2724</v>
      </c>
      <c r="H42" s="63">
        <f t="shared" si="0"/>
        <v>0.752688</v>
      </c>
      <c r="I42" s="46">
        <f t="shared" si="1"/>
        <v>0.13636363636363635</v>
      </c>
      <c r="J42" s="46">
        <f>G42/$G$53</f>
        <v>0.05223159757303563</v>
      </c>
    </row>
    <row r="43" spans="1:10" ht="26.25" thickBot="1">
      <c r="A43" s="65" t="s">
        <v>11</v>
      </c>
      <c r="B43" s="76">
        <f>B$29*I$29</f>
        <v>836.32</v>
      </c>
      <c r="C43" s="79">
        <f>B21</f>
        <v>0.0055</v>
      </c>
      <c r="D43" s="152">
        <f>B43*C43</f>
        <v>4.59976</v>
      </c>
      <c r="E43" s="78">
        <f>B43</f>
        <v>836.32</v>
      </c>
      <c r="F43" s="79">
        <f>C21</f>
        <v>0.0059</v>
      </c>
      <c r="G43" s="152">
        <f>E43*F43</f>
        <v>4.9342880000000005</v>
      </c>
      <c r="H43" s="152">
        <f t="shared" si="0"/>
        <v>0.3345280000000006</v>
      </c>
      <c r="I43" s="46">
        <f t="shared" si="1"/>
        <v>0.07272727272727286</v>
      </c>
      <c r="J43" s="46">
        <f>G43/$G$53</f>
        <v>0.041088856757454696</v>
      </c>
    </row>
    <row r="44" spans="1:10" ht="13.5" thickBot="1">
      <c r="A44" s="71" t="s">
        <v>36</v>
      </c>
      <c r="B44" s="73"/>
      <c r="C44" s="73"/>
      <c r="D44" s="151">
        <f>SUM(D42:D43)</f>
        <v>10.119472</v>
      </c>
      <c r="E44" s="73"/>
      <c r="F44" s="73"/>
      <c r="G44" s="151">
        <f>SUM(G42:G43)</f>
        <v>11.206688</v>
      </c>
      <c r="H44" s="151">
        <f t="shared" si="0"/>
        <v>1.0872159999999997</v>
      </c>
      <c r="I44" s="75">
        <f t="shared" si="1"/>
        <v>0.1074380165289256</v>
      </c>
      <c r="J44" s="75">
        <f>SUM(J42:J43)</f>
        <v>0.09332045433049033</v>
      </c>
    </row>
    <row r="45" spans="1:10" ht="13.5" thickBot="1">
      <c r="A45" s="52" t="s">
        <v>37</v>
      </c>
      <c r="B45" s="54"/>
      <c r="C45" s="54"/>
      <c r="D45" s="150">
        <f>D41+D44</f>
        <v>39.999472</v>
      </c>
      <c r="E45" s="54"/>
      <c r="F45" s="54"/>
      <c r="G45" s="150">
        <f>G41+G44</f>
        <v>38.186688000000004</v>
      </c>
      <c r="H45" s="150">
        <f t="shared" si="0"/>
        <v>-1.8127839999999935</v>
      </c>
      <c r="I45" s="56">
        <f t="shared" si="1"/>
        <v>-0.04532019822661643</v>
      </c>
      <c r="J45" s="56">
        <f>G45/$G$53</f>
        <v>0.3179886040850502</v>
      </c>
    </row>
    <row r="46" spans="1:10" ht="12.75">
      <c r="A46" s="47" t="s">
        <v>12</v>
      </c>
      <c r="B46" s="76">
        <f>B29*I29</f>
        <v>836.32</v>
      </c>
      <c r="C46" s="81">
        <f>B22</f>
        <v>0.0052</v>
      </c>
      <c r="D46" s="153">
        <f>B46*C46</f>
        <v>4.348864</v>
      </c>
      <c r="E46" s="76">
        <f>B46</f>
        <v>836.32</v>
      </c>
      <c r="F46" s="77">
        <f>C22</f>
        <v>0.0052</v>
      </c>
      <c r="G46" s="153">
        <f>E46*F46</f>
        <v>4.348864</v>
      </c>
      <c r="H46" s="153">
        <f t="shared" si="0"/>
        <v>0</v>
      </c>
      <c r="I46" s="46">
        <f t="shared" si="1"/>
        <v>0</v>
      </c>
      <c r="J46" s="46">
        <f>G46/$G$53</f>
        <v>0.03621390765063803</v>
      </c>
    </row>
    <row r="47" spans="1:10" ht="12.75">
      <c r="A47" s="47" t="s">
        <v>13</v>
      </c>
      <c r="B47" s="78">
        <f>B46</f>
        <v>836.32</v>
      </c>
      <c r="C47" s="84">
        <f>B23</f>
        <v>0.0013</v>
      </c>
      <c r="D47" s="154">
        <f>B47*C47</f>
        <v>1.087216</v>
      </c>
      <c r="E47" s="78">
        <f>B47</f>
        <v>836.32</v>
      </c>
      <c r="F47" s="79">
        <f>C23</f>
        <v>0.0013</v>
      </c>
      <c r="G47" s="154">
        <f>E47*F47</f>
        <v>1.087216</v>
      </c>
      <c r="H47" s="154">
        <f t="shared" si="0"/>
        <v>0</v>
      </c>
      <c r="I47" s="46">
        <f t="shared" si="1"/>
        <v>0</v>
      </c>
      <c r="J47" s="46">
        <f>G47/$G$53</f>
        <v>0.009053476912659508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155">
        <f>B48*C48</f>
        <v>0.25</v>
      </c>
      <c r="E48" s="86">
        <f>B48</f>
        <v>1</v>
      </c>
      <c r="F48" s="88">
        <f>C24</f>
        <v>0.25</v>
      </c>
      <c r="G48" s="155">
        <f>E48*F48</f>
        <v>0.25</v>
      </c>
      <c r="H48" s="155">
        <f t="shared" si="0"/>
        <v>0</v>
      </c>
      <c r="I48" s="46">
        <f t="shared" si="1"/>
        <v>0</v>
      </c>
      <c r="J48" s="46">
        <f>G48/$G$53</f>
        <v>0.002081802721965899</v>
      </c>
    </row>
    <row r="49" spans="1:10" ht="13.5" thickBot="1">
      <c r="A49" s="52" t="s">
        <v>38</v>
      </c>
      <c r="B49" s="54"/>
      <c r="C49" s="54"/>
      <c r="D49" s="150">
        <f>SUM(D46:D48)</f>
        <v>5.68608</v>
      </c>
      <c r="E49" s="54"/>
      <c r="F49" s="54"/>
      <c r="G49" s="150">
        <f>SUM(G46:G48)</f>
        <v>5.68608</v>
      </c>
      <c r="H49" s="150"/>
      <c r="I49" s="56"/>
      <c r="J49" s="56">
        <f>SUM(J46:J48)</f>
        <v>0.04734918728526344</v>
      </c>
    </row>
    <row r="50" spans="1:10" ht="13.5" thickBot="1">
      <c r="A50" s="52" t="s">
        <v>15</v>
      </c>
      <c r="B50" s="90">
        <f>B29</f>
        <v>800</v>
      </c>
      <c r="C50" s="91">
        <f>B25</f>
        <v>0.00700000021606684</v>
      </c>
      <c r="D50" s="156">
        <f>B50*C50</f>
        <v>5.600000172853472</v>
      </c>
      <c r="E50" s="93">
        <f>B50</f>
        <v>800</v>
      </c>
      <c r="F50" s="94">
        <f>C25</f>
        <v>0.00700000021606684</v>
      </c>
      <c r="G50" s="156">
        <f>E50*F50</f>
        <v>5.600000172853472</v>
      </c>
      <c r="H50" s="156">
        <f>G50-D50</f>
        <v>0</v>
      </c>
      <c r="I50" s="56">
        <f>IF(ISERROR(H50/D50),0,H50/D50)</f>
        <v>0</v>
      </c>
      <c r="J50" s="56">
        <f>G50/$G$53</f>
        <v>0.04663238241142346</v>
      </c>
    </row>
    <row r="51" spans="1:10" ht="13.5" thickBot="1">
      <c r="A51" s="95" t="s">
        <v>39</v>
      </c>
      <c r="B51" s="96"/>
      <c r="C51" s="96"/>
      <c r="D51" s="157">
        <f>D50+D49+D45+D35</f>
        <v>108.08555217285347</v>
      </c>
      <c r="E51" s="96"/>
      <c r="F51" s="96"/>
      <c r="G51" s="157">
        <f>G50+G49+G45+G35</f>
        <v>106.27276817285347</v>
      </c>
      <c r="H51" s="157">
        <f>G51-D51</f>
        <v>-1.8127839999999935</v>
      </c>
      <c r="I51" s="98">
        <f>IF(ISERROR(H51/D51),0,H51/D51)</f>
        <v>-0.016771751298461594</v>
      </c>
      <c r="J51" s="98">
        <f>J50+J49+J45+J35</f>
        <v>0.8849557522123894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14.051121782470952</v>
      </c>
      <c r="E52" s="101"/>
      <c r="F52" s="101">
        <f>C52</f>
        <v>0.13</v>
      </c>
      <c r="G52" s="158">
        <f>F52*G51</f>
        <v>13.815459862470952</v>
      </c>
      <c r="H52" s="158">
        <f>G52-D52</f>
        <v>-0.23566192000000008</v>
      </c>
      <c r="I52" s="103">
        <f>IF(ISERROR(H52/D52),0,H52/D52)</f>
        <v>-0.01677175129846166</v>
      </c>
      <c r="J52" s="103">
        <f>G52/$G$53</f>
        <v>0.11504424778761063</v>
      </c>
    </row>
    <row r="53" spans="1:10" ht="13.5" thickBot="1">
      <c r="A53" s="95" t="s">
        <v>41</v>
      </c>
      <c r="B53" s="104"/>
      <c r="C53" s="104"/>
      <c r="D53" s="157">
        <f>D52+D51</f>
        <v>122.13667395532443</v>
      </c>
      <c r="E53" s="104"/>
      <c r="F53" s="104"/>
      <c r="G53" s="157">
        <f>G52+G51</f>
        <v>120.08822803532442</v>
      </c>
      <c r="H53" s="157">
        <f>G53-D53</f>
        <v>-2.048445920000006</v>
      </c>
      <c r="I53" s="98">
        <f>IF(ISERROR(H53/D53),0,H53/D53)</f>
        <v>-0.0167717512984617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47">
        <f>D53*C54</f>
        <v>-12.213667395532443</v>
      </c>
      <c r="E54" s="107"/>
      <c r="F54" s="107">
        <f>C54</f>
        <v>-0.1</v>
      </c>
      <c r="G54" s="147">
        <f>G53*F54</f>
        <v>-12.008822803532443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109.92300655979199</v>
      </c>
      <c r="E55" s="104"/>
      <c r="F55" s="104"/>
      <c r="G55" s="113">
        <f>G53+G54</f>
        <v>108.07940523179198</v>
      </c>
      <c r="H55" s="113">
        <f>G55-D55</f>
        <v>-1.8436013280000054</v>
      </c>
      <c r="I55" s="114">
        <f>IF(ISERROR(H55/D55),0,H55/D55)</f>
        <v>-0.0167717512984617</v>
      </c>
      <c r="J55" s="114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44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7">
        <v>17.24</v>
      </c>
      <c r="C14" s="7">
        <v>17.220941999999997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9">
        <v>2.13</v>
      </c>
      <c r="C15" s="9">
        <v>2.13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0">
        <v>0.19</v>
      </c>
      <c r="C16" s="10">
        <v>0.19</v>
      </c>
      <c r="D16" s="2"/>
      <c r="E16" s="2"/>
      <c r="F16" s="2"/>
      <c r="G16" s="2"/>
      <c r="H16" s="2"/>
      <c r="I16" s="2"/>
      <c r="J16" s="2"/>
    </row>
    <row r="17" spans="1:10" ht="12.75">
      <c r="A17" s="11" t="s">
        <v>7</v>
      </c>
      <c r="B17" s="12">
        <v>0.0141</v>
      </c>
      <c r="C17" s="12">
        <v>0.01412538</v>
      </c>
      <c r="D17" s="2"/>
      <c r="E17" s="2"/>
      <c r="F17" s="2"/>
      <c r="G17" s="2"/>
      <c r="H17" s="2"/>
      <c r="I17" s="2"/>
      <c r="J17" s="2"/>
    </row>
    <row r="18" spans="1:10" ht="12.75">
      <c r="A18" s="8" t="s">
        <v>8</v>
      </c>
      <c r="B18" s="13">
        <v>-0.0012</v>
      </c>
      <c r="C18" s="13">
        <v>-0.0017279483307225286</v>
      </c>
      <c r="D18" s="2"/>
      <c r="E18" s="2"/>
      <c r="F18" s="2"/>
      <c r="G18" s="2"/>
      <c r="H18" s="2"/>
      <c r="I18" s="2"/>
      <c r="J18" s="2"/>
    </row>
    <row r="19" spans="1:10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</row>
    <row r="20" spans="1:10" ht="12.75">
      <c r="A20" s="11" t="s">
        <v>10</v>
      </c>
      <c r="B20" s="13">
        <v>0.0066</v>
      </c>
      <c r="C20" s="13">
        <v>0.0069</v>
      </c>
      <c r="D20" s="2"/>
      <c r="E20" s="2"/>
      <c r="F20" s="2"/>
      <c r="G20" s="2"/>
      <c r="H20" s="2"/>
      <c r="I20" s="2"/>
      <c r="J20" s="2"/>
    </row>
    <row r="21" spans="1:10" ht="12.75" customHeight="1">
      <c r="A21" s="11" t="s">
        <v>11</v>
      </c>
      <c r="B21" s="13">
        <v>0.0055</v>
      </c>
      <c r="C21" s="13">
        <v>0.0057</v>
      </c>
      <c r="D21" s="2"/>
      <c r="E21" s="2"/>
      <c r="F21" s="2"/>
      <c r="G21" s="2"/>
      <c r="H21" s="2"/>
      <c r="I21" s="2"/>
      <c r="J21" s="2"/>
    </row>
    <row r="22" spans="1:10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</row>
    <row r="23" spans="1:10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</row>
    <row r="24" spans="1:10" ht="12.75">
      <c r="A24" s="11" t="s">
        <v>14</v>
      </c>
      <c r="B24" s="10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800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600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IF(B29&gt;B30,600,B29)</f>
        <v>600</v>
      </c>
      <c r="C33" s="44">
        <v>0.068</v>
      </c>
      <c r="D33" s="45">
        <f>B33*C33</f>
        <v>40.800000000000004</v>
      </c>
      <c r="E33" s="43">
        <f>B33</f>
        <v>600</v>
      </c>
      <c r="F33" s="44">
        <f>C33</f>
        <v>0.068</v>
      </c>
      <c r="G33" s="45">
        <f>B33*F33</f>
        <v>40.800000000000004</v>
      </c>
      <c r="H33" s="45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0.32600976932014597</v>
      </c>
    </row>
    <row r="34" spans="1:10" ht="13.5" thickBot="1">
      <c r="A34" s="47" t="s">
        <v>33</v>
      </c>
      <c r="B34" s="48">
        <f>B29*I29-B33</f>
        <v>236.32000000000005</v>
      </c>
      <c r="C34" s="49">
        <v>0.079</v>
      </c>
      <c r="D34" s="50">
        <f>B34*C34</f>
        <v>18.669280000000004</v>
      </c>
      <c r="E34" s="48">
        <f>B34</f>
        <v>236.32000000000005</v>
      </c>
      <c r="F34" s="49">
        <f>C34</f>
        <v>0.079</v>
      </c>
      <c r="G34" s="50">
        <f>B34*F34</f>
        <v>18.669280000000004</v>
      </c>
      <c r="H34" s="51">
        <f t="shared" si="0"/>
        <v>0</v>
      </c>
      <c r="I34" s="46">
        <f t="shared" si="1"/>
        <v>0</v>
      </c>
      <c r="J34" s="46">
        <f>G34/$G$53</f>
        <v>0.14917567809248078</v>
      </c>
    </row>
    <row r="35" spans="1:10" ht="13.5" thickBot="1">
      <c r="A35" s="52" t="s">
        <v>34</v>
      </c>
      <c r="B35" s="53"/>
      <c r="C35" s="54"/>
      <c r="D35" s="55">
        <f>SUM(D33:D34)</f>
        <v>59.46928000000001</v>
      </c>
      <c r="E35" s="54"/>
      <c r="F35" s="54"/>
      <c r="G35" s="55">
        <f>SUM(G33:G34)</f>
        <v>59.46928000000001</v>
      </c>
      <c r="H35" s="55">
        <f t="shared" si="0"/>
        <v>0</v>
      </c>
      <c r="I35" s="56">
        <f t="shared" si="1"/>
        <v>0</v>
      </c>
      <c r="J35" s="56">
        <f>SUM(J33:J34)</f>
        <v>0.47518544741262675</v>
      </c>
    </row>
    <row r="36" spans="1:10" ht="12.75">
      <c r="A36" s="57" t="s">
        <v>4</v>
      </c>
      <c r="B36" s="58">
        <v>1</v>
      </c>
      <c r="C36" s="59">
        <f>B14</f>
        <v>17.24</v>
      </c>
      <c r="D36" s="115">
        <f>B36*C36</f>
        <v>17.24</v>
      </c>
      <c r="E36" s="58">
        <f>B36</f>
        <v>1</v>
      </c>
      <c r="F36" s="59">
        <f>C14</f>
        <v>17.220941999999997</v>
      </c>
      <c r="G36" s="45">
        <f>B36*F36</f>
        <v>17.220941999999997</v>
      </c>
      <c r="H36" s="60">
        <f t="shared" si="0"/>
        <v>-0.01905800000000113</v>
      </c>
      <c r="I36" s="46">
        <f t="shared" si="1"/>
        <v>-0.0011054524361949613</v>
      </c>
      <c r="J36" s="46">
        <f>G36/$G$53</f>
        <v>0.13760282668861795</v>
      </c>
    </row>
    <row r="37" spans="1:10" ht="12.75">
      <c r="A37" s="47" t="s">
        <v>6</v>
      </c>
      <c r="B37" s="61">
        <f>B36</f>
        <v>1</v>
      </c>
      <c r="C37" s="62">
        <f>B15+B16</f>
        <v>2.32</v>
      </c>
      <c r="D37" s="63">
        <f>B37*C37</f>
        <v>2.32</v>
      </c>
      <c r="E37" s="61">
        <f>B37</f>
        <v>1</v>
      </c>
      <c r="F37" s="62">
        <f>C15+C16</f>
        <v>2.32</v>
      </c>
      <c r="G37" s="50">
        <f>B37*F37</f>
        <v>2.32</v>
      </c>
      <c r="H37" s="64">
        <f t="shared" si="0"/>
        <v>0</v>
      </c>
      <c r="I37" s="46">
        <f t="shared" si="1"/>
        <v>0</v>
      </c>
      <c r="J37" s="46">
        <f>G37/$G$53</f>
        <v>0.018537810412322026</v>
      </c>
    </row>
    <row r="38" spans="1:10" ht="12.75">
      <c r="A38" s="65" t="s">
        <v>7</v>
      </c>
      <c r="B38" s="66">
        <f>B$29</f>
        <v>800</v>
      </c>
      <c r="C38" s="67">
        <f>B17</f>
        <v>0.0141</v>
      </c>
      <c r="D38" s="63">
        <f>B38*C38</f>
        <v>11.28</v>
      </c>
      <c r="E38" s="66">
        <f>B38</f>
        <v>800</v>
      </c>
      <c r="F38" s="67">
        <f>C17</f>
        <v>0.01412538</v>
      </c>
      <c r="G38" s="50">
        <f>B38*F38</f>
        <v>11.300304</v>
      </c>
      <c r="H38" s="64">
        <f t="shared" si="0"/>
        <v>0.02030400000000121</v>
      </c>
      <c r="I38" s="46">
        <f t="shared" si="1"/>
        <v>0.0018000000000001073</v>
      </c>
      <c r="J38" s="46">
        <f>G38/$G$53</f>
        <v>0.09029435049724321</v>
      </c>
    </row>
    <row r="39" spans="1:10" ht="12.75">
      <c r="A39" s="68" t="s">
        <v>9</v>
      </c>
      <c r="B39" s="66">
        <f>B$29</f>
        <v>800</v>
      </c>
      <c r="C39" s="70">
        <f>B19</f>
        <v>0</v>
      </c>
      <c r="D39" s="63">
        <f>B39*C39</f>
        <v>0</v>
      </c>
      <c r="E39" s="69">
        <f>B39</f>
        <v>800</v>
      </c>
      <c r="F39" s="70">
        <f>C19</f>
        <v>0</v>
      </c>
      <c r="G39" s="50">
        <f>B39*F39</f>
        <v>0</v>
      </c>
      <c r="H39" s="64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800</v>
      </c>
      <c r="C40" s="49">
        <f>B18</f>
        <v>-0.0012</v>
      </c>
      <c r="D40" s="116">
        <f>B40*C40</f>
        <v>-0.96</v>
      </c>
      <c r="E40" s="69">
        <f>B40</f>
        <v>800</v>
      </c>
      <c r="F40" s="70">
        <f>C18</f>
        <v>-0.0017279483307225286</v>
      </c>
      <c r="G40" s="50">
        <f>B40*F40</f>
        <v>-1.3823586645780228</v>
      </c>
      <c r="H40" s="64">
        <f t="shared" si="0"/>
        <v>-0.42235866457802285</v>
      </c>
      <c r="I40" s="46">
        <f t="shared" si="1"/>
        <v>0.4399569422687738</v>
      </c>
      <c r="J40" s="46">
        <f>G40/$G$53</f>
        <v>-0.011045647778352603</v>
      </c>
    </row>
    <row r="41" spans="1:10" ht="13.5" thickBot="1">
      <c r="A41" s="71" t="s">
        <v>35</v>
      </c>
      <c r="B41" s="72"/>
      <c r="C41" s="73"/>
      <c r="D41" s="74">
        <f>SUM(D36:D40)</f>
        <v>29.879999999999995</v>
      </c>
      <c r="E41" s="72"/>
      <c r="F41" s="73"/>
      <c r="G41" s="74">
        <f>SUM(G36:G40)</f>
        <v>29.458887335421977</v>
      </c>
      <c r="H41" s="74">
        <f t="shared" si="0"/>
        <v>-0.4211126645780183</v>
      </c>
      <c r="I41" s="75">
        <f t="shared" si="1"/>
        <v>-0.014093462669947068</v>
      </c>
      <c r="J41" s="75">
        <f>SUM(J36:J40)</f>
        <v>0.2353893398198306</v>
      </c>
    </row>
    <row r="42" spans="1:10" ht="12.75">
      <c r="A42" s="65" t="s">
        <v>10</v>
      </c>
      <c r="B42" s="76">
        <f>B$29*I$29</f>
        <v>836.32</v>
      </c>
      <c r="C42" s="77">
        <f>B20</f>
        <v>0.0066</v>
      </c>
      <c r="D42" s="64">
        <f>B42*C42</f>
        <v>5.519712</v>
      </c>
      <c r="E42" s="76">
        <f>B42</f>
        <v>836.32</v>
      </c>
      <c r="F42" s="77">
        <f>C20</f>
        <v>0.0069</v>
      </c>
      <c r="G42" s="64">
        <f>E42*F42</f>
        <v>5.770608</v>
      </c>
      <c r="H42" s="60">
        <f t="shared" si="0"/>
        <v>0.250896</v>
      </c>
      <c r="I42" s="46">
        <f t="shared" si="1"/>
        <v>0.045454545454545456</v>
      </c>
      <c r="J42" s="46">
        <f>G42/$G$53</f>
        <v>0.0461096711499262</v>
      </c>
    </row>
    <row r="43" spans="1:10" ht="26.25" thickBot="1">
      <c r="A43" s="65" t="s">
        <v>11</v>
      </c>
      <c r="B43" s="76">
        <f>B$29*I$29</f>
        <v>836.32</v>
      </c>
      <c r="C43" s="79">
        <f>B21</f>
        <v>0.0055</v>
      </c>
      <c r="D43" s="80">
        <f>B43*C43</f>
        <v>4.59976</v>
      </c>
      <c r="E43" s="78">
        <f>B43</f>
        <v>836.32</v>
      </c>
      <c r="F43" s="79">
        <f>C21</f>
        <v>0.0057</v>
      </c>
      <c r="G43" s="80">
        <f>E43*F43</f>
        <v>4.767024</v>
      </c>
      <c r="H43" s="64">
        <f t="shared" si="0"/>
        <v>0.1672640000000003</v>
      </c>
      <c r="I43" s="46">
        <f t="shared" si="1"/>
        <v>0.03636363636363643</v>
      </c>
      <c r="J43" s="46">
        <f>G43/$G$53</f>
        <v>0.03809059790646077</v>
      </c>
    </row>
    <row r="44" spans="1:10" ht="13.5" thickBot="1">
      <c r="A44" s="71" t="s">
        <v>36</v>
      </c>
      <c r="B44" s="73"/>
      <c r="C44" s="73"/>
      <c r="D44" s="74">
        <f>SUM(D42:D43)</f>
        <v>10.119472</v>
      </c>
      <c r="E44" s="73"/>
      <c r="F44" s="73"/>
      <c r="G44" s="74">
        <f>SUM(G42:G43)</f>
        <v>10.537632</v>
      </c>
      <c r="H44" s="74">
        <f t="shared" si="0"/>
        <v>0.4181600000000003</v>
      </c>
      <c r="I44" s="75">
        <f t="shared" si="1"/>
        <v>0.041322314049586806</v>
      </c>
      <c r="J44" s="75">
        <f>SUM(J42:J43)</f>
        <v>0.08420026905638697</v>
      </c>
    </row>
    <row r="45" spans="1:10" ht="13.5" thickBot="1">
      <c r="A45" s="52" t="s">
        <v>37</v>
      </c>
      <c r="B45" s="54"/>
      <c r="C45" s="54"/>
      <c r="D45" s="55">
        <f>D41+D44</f>
        <v>39.999472</v>
      </c>
      <c r="E45" s="54"/>
      <c r="F45" s="54"/>
      <c r="G45" s="55">
        <f>G41+G44</f>
        <v>39.99651933542198</v>
      </c>
      <c r="H45" s="55">
        <f t="shared" si="0"/>
        <v>-0.002952664578018016</v>
      </c>
      <c r="I45" s="56">
        <f t="shared" si="1"/>
        <v>-7.381758884262313E-05</v>
      </c>
      <c r="J45" s="56">
        <f>G45/$G$53</f>
        <v>0.31958960887621757</v>
      </c>
    </row>
    <row r="46" spans="1:10" ht="12.75">
      <c r="A46" s="47" t="s">
        <v>12</v>
      </c>
      <c r="B46" s="76">
        <f>B29*I29</f>
        <v>836.32</v>
      </c>
      <c r="C46" s="81">
        <f>B22</f>
        <v>0.0052</v>
      </c>
      <c r="D46" s="82">
        <f>B46*C46</f>
        <v>4.348864</v>
      </c>
      <c r="E46" s="76">
        <f>B46</f>
        <v>836.32</v>
      </c>
      <c r="F46" s="77">
        <f>C22</f>
        <v>0.0052</v>
      </c>
      <c r="G46" s="82">
        <f>E46*F46</f>
        <v>4.348864</v>
      </c>
      <c r="H46" s="83">
        <f t="shared" si="0"/>
        <v>0</v>
      </c>
      <c r="I46" s="46">
        <f t="shared" si="1"/>
        <v>0</v>
      </c>
      <c r="J46" s="46">
        <f>G46/$G$53</f>
        <v>0.03474931738835017</v>
      </c>
    </row>
    <row r="47" spans="1:10" ht="12.75">
      <c r="A47" s="47" t="s">
        <v>13</v>
      </c>
      <c r="B47" s="78">
        <f>B46</f>
        <v>836.32</v>
      </c>
      <c r="C47" s="84">
        <f>B23</f>
        <v>0.0013</v>
      </c>
      <c r="D47" s="85">
        <f>B47*C47</f>
        <v>1.087216</v>
      </c>
      <c r="E47" s="78">
        <f>B47</f>
        <v>836.32</v>
      </c>
      <c r="F47" s="79">
        <f>C23</f>
        <v>0.0013</v>
      </c>
      <c r="G47" s="85">
        <f>E47*F47</f>
        <v>1.087216</v>
      </c>
      <c r="H47" s="64">
        <f t="shared" si="0"/>
        <v>0</v>
      </c>
      <c r="I47" s="46">
        <f t="shared" si="1"/>
        <v>0</v>
      </c>
      <c r="J47" s="46">
        <f>G47/$G$53</f>
        <v>0.008687329347087543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87">
        <f>B48*C48</f>
        <v>0.25</v>
      </c>
      <c r="E48" s="86">
        <f>B48</f>
        <v>1</v>
      </c>
      <c r="F48" s="88">
        <f>C24</f>
        <v>0.25</v>
      </c>
      <c r="G48" s="87">
        <f>E48*F48</f>
        <v>0.25</v>
      </c>
      <c r="H48" s="89">
        <f t="shared" si="0"/>
        <v>0</v>
      </c>
      <c r="I48" s="46">
        <f t="shared" si="1"/>
        <v>0</v>
      </c>
      <c r="J48" s="46">
        <f>G48/$G$53</f>
        <v>0.0019976088806381493</v>
      </c>
    </row>
    <row r="49" spans="1:10" ht="13.5" thickBot="1">
      <c r="A49" s="52" t="s">
        <v>38</v>
      </c>
      <c r="B49" s="54"/>
      <c r="C49" s="54"/>
      <c r="D49" s="55">
        <f>SUM(D46:D48)</f>
        <v>5.68608</v>
      </c>
      <c r="E49" s="54"/>
      <c r="F49" s="54"/>
      <c r="G49" s="55">
        <f>SUM(G46:G48)</f>
        <v>5.68608</v>
      </c>
      <c r="H49" s="55"/>
      <c r="I49" s="56"/>
      <c r="J49" s="56">
        <f>SUM(J46:J48)</f>
        <v>0.04543425561607587</v>
      </c>
    </row>
    <row r="50" spans="1:10" ht="13.5" thickBot="1">
      <c r="A50" s="52" t="s">
        <v>15</v>
      </c>
      <c r="B50" s="90">
        <f>B29</f>
        <v>800</v>
      </c>
      <c r="C50" s="91">
        <f>B25</f>
        <v>0.00700000021606684</v>
      </c>
      <c r="D50" s="92">
        <f>B50*C50</f>
        <v>5.600000172853472</v>
      </c>
      <c r="E50" s="93">
        <f>B50</f>
        <v>800</v>
      </c>
      <c r="F50" s="94">
        <f>C25</f>
        <v>0.00700000021606684</v>
      </c>
      <c r="G50" s="92">
        <f>E50*F50</f>
        <v>5.600000172853472</v>
      </c>
      <c r="H50" s="55">
        <f>G50-D50</f>
        <v>0</v>
      </c>
      <c r="I50" s="56">
        <f>IF(ISERROR(H50/D50),0,H50/D50)</f>
        <v>0</v>
      </c>
      <c r="J50" s="56">
        <f>G50/$G$53</f>
        <v>0.04474644030746906</v>
      </c>
    </row>
    <row r="51" spans="1:10" ht="13.5" thickBot="1">
      <c r="A51" s="95" t="s">
        <v>39</v>
      </c>
      <c r="B51" s="96"/>
      <c r="C51" s="96"/>
      <c r="D51" s="97">
        <f>D50+D49+D45+D35</f>
        <v>110.75483217285348</v>
      </c>
      <c r="E51" s="96"/>
      <c r="F51" s="96"/>
      <c r="G51" s="97">
        <f>G50+G49+G45+G35</f>
        <v>110.75187950827547</v>
      </c>
      <c r="H51" s="97">
        <f>G51-D51</f>
        <v>-0.002952664578018016</v>
      </c>
      <c r="I51" s="98">
        <f>IF(ISERROR(H51/D51),0,H51/D51)</f>
        <v>-2.665946505530192E-05</v>
      </c>
      <c r="J51" s="98">
        <f>J50+J49+J45+J35</f>
        <v>0.8849557522123892</v>
      </c>
    </row>
    <row r="52" spans="1:10" ht="13.5" thickBot="1">
      <c r="A52" s="99" t="s">
        <v>40</v>
      </c>
      <c r="B52" s="100"/>
      <c r="C52" s="101">
        <v>0.13</v>
      </c>
      <c r="D52" s="102">
        <f>C52*D51</f>
        <v>14.398128182470954</v>
      </c>
      <c r="E52" s="101"/>
      <c r="F52" s="101">
        <f>C52</f>
        <v>0.13</v>
      </c>
      <c r="G52" s="102">
        <f>F52*G51</f>
        <v>14.39774433607581</v>
      </c>
      <c r="H52" s="102">
        <f>G52-D52</f>
        <v>-0.00038384639514355</v>
      </c>
      <c r="I52" s="103">
        <f>IF(ISERROR(H52/D52),0,H52/D52)</f>
        <v>-2.6659465055385813E-05</v>
      </c>
      <c r="J52" s="103">
        <f>G52/$G$53</f>
        <v>0.1150442477876106</v>
      </c>
    </row>
    <row r="53" spans="1:10" ht="13.5" thickBot="1">
      <c r="A53" s="95" t="s">
        <v>41</v>
      </c>
      <c r="B53" s="104"/>
      <c r="C53" s="104"/>
      <c r="D53" s="97">
        <f>D52+D51</f>
        <v>125.15296035532444</v>
      </c>
      <c r="E53" s="104"/>
      <c r="F53" s="104"/>
      <c r="G53" s="97">
        <f>G52+G51</f>
        <v>125.14962384435128</v>
      </c>
      <c r="H53" s="97">
        <f>G53-D53</f>
        <v>-0.003336510973156237</v>
      </c>
      <c r="I53" s="98">
        <f>IF(ISERROR(H53/D53),0,H53/D53)</f>
        <v>-2.665946505526899E-05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08">
        <f>D53*C54</f>
        <v>-12.515296035532444</v>
      </c>
      <c r="E54" s="107"/>
      <c r="F54" s="107">
        <f>C54</f>
        <v>-0.1</v>
      </c>
      <c r="G54" s="108">
        <f>G53*F54</f>
        <v>-12.51496238443513</v>
      </c>
      <c r="H54" s="109"/>
      <c r="I54" s="110"/>
      <c r="J54" s="110"/>
    </row>
    <row r="55" spans="1:10" ht="18.75" thickBot="1">
      <c r="A55" s="111" t="s">
        <v>43</v>
      </c>
      <c r="B55" s="104"/>
      <c r="C55" s="104"/>
      <c r="D55" s="112">
        <f>D53+D54</f>
        <v>112.637664319792</v>
      </c>
      <c r="E55" s="104"/>
      <c r="F55" s="104"/>
      <c r="G55" s="112">
        <f>G53+G54</f>
        <v>112.63466145991615</v>
      </c>
      <c r="H55" s="113">
        <f>G55-D55</f>
        <v>-0.00300285987584914</v>
      </c>
      <c r="I55" s="114">
        <f>IF(ISERROR(H55/D55),0,H55/D55)</f>
        <v>-2.6659465055344688E-05</v>
      </c>
      <c r="J55" s="114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U66"/>
  <sheetViews>
    <sheetView zoomScale="90" zoomScaleNormal="90" workbookViewId="0" topLeftCell="A8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54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7">
        <v>19.8</v>
      </c>
      <c r="C14" s="7">
        <v>19.91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9">
        <v>2.13</v>
      </c>
      <c r="C15" s="9">
        <v>1.5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0">
        <v>0.52</v>
      </c>
      <c r="C16" s="10">
        <v>0.52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0.0194</v>
      </c>
      <c r="C17" s="12">
        <v>0.0195</v>
      </c>
      <c r="D17" s="2"/>
      <c r="E17" s="2"/>
      <c r="F17" s="2"/>
      <c r="G17" s="2"/>
      <c r="H17" s="2"/>
      <c r="I17" s="2"/>
      <c r="J17" s="2"/>
      <c r="M17" t="s">
        <v>76</v>
      </c>
      <c r="O17">
        <v>-0.0018</v>
      </c>
    </row>
    <row r="18" spans="1:21" ht="12.75">
      <c r="A18" s="8" t="s">
        <v>8</v>
      </c>
      <c r="B18" s="13">
        <v>-0.0018</v>
      </c>
      <c r="C18" s="13">
        <f>O21</f>
        <v>-0.0035</v>
      </c>
      <c r="D18" s="2" t="s">
        <v>46</v>
      </c>
      <c r="E18" s="2"/>
      <c r="G18" s="2"/>
      <c r="H18" s="2"/>
      <c r="I18" s="2"/>
      <c r="J18" s="2"/>
      <c r="M18" t="s">
        <v>77</v>
      </c>
      <c r="O18">
        <v>-0.0027</v>
      </c>
      <c r="U18" s="13">
        <v>0.0013851655962770664</v>
      </c>
    </row>
    <row r="19" spans="1:17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  <c r="O19">
        <v>0.0011</v>
      </c>
      <c r="Q19" s="145"/>
    </row>
    <row r="20" spans="1:15" ht="12.75">
      <c r="A20" s="11" t="s">
        <v>10</v>
      </c>
      <c r="B20" s="13">
        <v>0.006</v>
      </c>
      <c r="C20" s="13">
        <v>0.0068</v>
      </c>
      <c r="D20" s="2"/>
      <c r="E20" s="2"/>
      <c r="F20" s="2"/>
      <c r="G20" s="2"/>
      <c r="H20" s="2"/>
      <c r="I20" s="2"/>
      <c r="J20" s="2"/>
      <c r="M20" t="s">
        <v>80</v>
      </c>
      <c r="O20">
        <v>-0.0001</v>
      </c>
    </row>
    <row r="21" spans="1:15" ht="12.75" customHeight="1">
      <c r="A21" s="11" t="s">
        <v>11</v>
      </c>
      <c r="B21" s="13">
        <v>0.005</v>
      </c>
      <c r="C21" s="13">
        <v>0.0054</v>
      </c>
      <c r="D21" s="2"/>
      <c r="E21" s="2"/>
      <c r="F21" s="2"/>
      <c r="G21" s="2"/>
      <c r="H21" s="2"/>
      <c r="I21" s="2"/>
      <c r="J21" s="2"/>
      <c r="O21" s="144">
        <f>SUM(O17:O20)</f>
        <v>-0.0035</v>
      </c>
    </row>
    <row r="22" spans="1:15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  <c r="O22">
        <v>0.0013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-0.0022</v>
      </c>
    </row>
    <row r="24" spans="1:10" ht="12.75">
      <c r="A24" s="11" t="s">
        <v>14</v>
      </c>
      <c r="B24" s="10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2000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750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IF(B29&gt;B30,B30,B29)</f>
        <v>750</v>
      </c>
      <c r="C33" s="44">
        <v>0.071</v>
      </c>
      <c r="D33" s="148">
        <f>B33*C33</f>
        <v>53.24999999999999</v>
      </c>
      <c r="E33" s="43">
        <f>B33</f>
        <v>750</v>
      </c>
      <c r="F33" s="44">
        <f>C33</f>
        <v>0.071</v>
      </c>
      <c r="G33" s="148">
        <f>E33*F33</f>
        <v>53.24999999999999</v>
      </c>
      <c r="H33" s="148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0.17336793291712624</v>
      </c>
    </row>
    <row r="34" spans="1:10" ht="13.5" thickBot="1">
      <c r="A34" s="47" t="s">
        <v>33</v>
      </c>
      <c r="B34" s="48">
        <f>IF(B29&gt;B30,B29*I30-B33,0)</f>
        <v>1340.8000000000002</v>
      </c>
      <c r="C34" s="49">
        <v>0.083</v>
      </c>
      <c r="D34" s="149">
        <f>B34*C34</f>
        <v>111.28640000000001</v>
      </c>
      <c r="E34" s="48">
        <f>B34</f>
        <v>1340.8000000000002</v>
      </c>
      <c r="F34" s="49">
        <f>C34</f>
        <v>0.083</v>
      </c>
      <c r="G34" s="149">
        <f>E34*F34</f>
        <v>111.28640000000001</v>
      </c>
      <c r="H34" s="149">
        <f t="shared" si="0"/>
        <v>0</v>
      </c>
      <c r="I34" s="46">
        <f t="shared" si="1"/>
        <v>0</v>
      </c>
      <c r="J34" s="46">
        <f>G34/$G$53</f>
        <v>0.3623191198082344</v>
      </c>
    </row>
    <row r="35" spans="1:10" ht="13.5" thickBot="1">
      <c r="A35" s="52" t="s">
        <v>34</v>
      </c>
      <c r="B35" s="53"/>
      <c r="C35" s="54"/>
      <c r="D35" s="150">
        <f>SUM(D33:D34)</f>
        <v>164.53640000000001</v>
      </c>
      <c r="E35" s="54"/>
      <c r="F35" s="54"/>
      <c r="G35" s="150">
        <f>SUM(G33:G34)</f>
        <v>164.53640000000001</v>
      </c>
      <c r="H35" s="150">
        <f t="shared" si="0"/>
        <v>0</v>
      </c>
      <c r="I35" s="56">
        <f t="shared" si="1"/>
        <v>0</v>
      </c>
      <c r="J35" s="56">
        <f>SUM(J33:J34)</f>
        <v>0.5356870527253607</v>
      </c>
    </row>
    <row r="36" spans="1:10" ht="12.75">
      <c r="A36" s="57" t="s">
        <v>4</v>
      </c>
      <c r="B36" s="58">
        <v>1</v>
      </c>
      <c r="C36" s="59">
        <f>B14</f>
        <v>19.8</v>
      </c>
      <c r="D36" s="115">
        <f>B36*C36</f>
        <v>19.8</v>
      </c>
      <c r="E36" s="58">
        <f>B36</f>
        <v>1</v>
      </c>
      <c r="F36" s="59">
        <f>C14</f>
        <v>19.91</v>
      </c>
      <c r="G36" s="115">
        <f>E36*F36</f>
        <v>19.91</v>
      </c>
      <c r="H36" s="115">
        <f t="shared" si="0"/>
        <v>0.10999999999999943</v>
      </c>
      <c r="I36" s="46">
        <f t="shared" si="1"/>
        <v>0.005555555555555526</v>
      </c>
      <c r="J36" s="46">
        <f>G36/$G$53</f>
        <v>0.06482170036394336</v>
      </c>
    </row>
    <row r="37" spans="1:10" ht="12.75">
      <c r="A37" s="47" t="s">
        <v>6</v>
      </c>
      <c r="B37" s="61">
        <f>B36</f>
        <v>1</v>
      </c>
      <c r="C37" s="62">
        <f>B15+B16</f>
        <v>2.65</v>
      </c>
      <c r="D37" s="63">
        <f>B37*C37</f>
        <v>2.65</v>
      </c>
      <c r="E37" s="61">
        <f>B37</f>
        <v>1</v>
      </c>
      <c r="F37" s="62">
        <f>C15+C16</f>
        <v>2.02</v>
      </c>
      <c r="G37" s="63">
        <f>E37*F37</f>
        <v>2.02</v>
      </c>
      <c r="H37" s="63">
        <f t="shared" si="0"/>
        <v>-0.6299999999999999</v>
      </c>
      <c r="I37" s="46">
        <f t="shared" si="1"/>
        <v>-0.23773584905660375</v>
      </c>
      <c r="J37" s="46">
        <f>G37/$G$53</f>
        <v>0.006576586375447794</v>
      </c>
    </row>
    <row r="38" spans="1:10" ht="12.75">
      <c r="A38" s="65" t="s">
        <v>7</v>
      </c>
      <c r="B38" s="66">
        <f>B$29</f>
        <v>2000</v>
      </c>
      <c r="C38" s="67">
        <f>B17</f>
        <v>0.0194</v>
      </c>
      <c r="D38" s="63">
        <f>B38*C38</f>
        <v>38.800000000000004</v>
      </c>
      <c r="E38" s="66">
        <f>B38</f>
        <v>2000</v>
      </c>
      <c r="F38" s="67">
        <f>C17</f>
        <v>0.0195</v>
      </c>
      <c r="G38" s="63">
        <f>E38*F38</f>
        <v>39</v>
      </c>
      <c r="H38" s="63">
        <f t="shared" si="0"/>
        <v>0.19999999999999574</v>
      </c>
      <c r="I38" s="46">
        <f t="shared" si="1"/>
        <v>0.005154639175257622</v>
      </c>
      <c r="J38" s="46">
        <f>G38/$G$53</f>
        <v>0.12697369734775443</v>
      </c>
    </row>
    <row r="39" spans="1:10" ht="12.75">
      <c r="A39" s="68" t="s">
        <v>9</v>
      </c>
      <c r="B39" s="66">
        <f>B$29</f>
        <v>2000</v>
      </c>
      <c r="C39" s="70">
        <f>B19</f>
        <v>0</v>
      </c>
      <c r="D39" s="63">
        <f>B39*C39</f>
        <v>0</v>
      </c>
      <c r="E39" s="69">
        <f>B39</f>
        <v>2000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2000</v>
      </c>
      <c r="C40" s="49">
        <f>B18</f>
        <v>-0.0018</v>
      </c>
      <c r="D40" s="116">
        <f>B40*C40</f>
        <v>-3.6</v>
      </c>
      <c r="E40" s="69">
        <f>B40</f>
        <v>2000</v>
      </c>
      <c r="F40" s="70">
        <f>C18</f>
        <v>-0.0035</v>
      </c>
      <c r="G40" s="116">
        <f>E40*F40</f>
        <v>-7</v>
      </c>
      <c r="H40" s="116">
        <f t="shared" si="0"/>
        <v>-3.4</v>
      </c>
      <c r="I40" s="46">
        <f t="shared" si="1"/>
        <v>0.9444444444444444</v>
      </c>
      <c r="J40" s="46">
        <f>G40/$G$53</f>
        <v>-0.022790150806007207</v>
      </c>
    </row>
    <row r="41" spans="1:10" ht="13.5" thickBot="1">
      <c r="A41" s="71" t="s">
        <v>35</v>
      </c>
      <c r="B41" s="72"/>
      <c r="C41" s="73"/>
      <c r="D41" s="151">
        <f>SUM(D36:D40)</f>
        <v>57.65</v>
      </c>
      <c r="E41" s="72"/>
      <c r="F41" s="73"/>
      <c r="G41" s="151">
        <f>SUM(G36:G40)</f>
        <v>53.93</v>
      </c>
      <c r="H41" s="151">
        <f t="shared" si="0"/>
        <v>-3.719999999999999</v>
      </c>
      <c r="I41" s="75">
        <f t="shared" si="1"/>
        <v>-0.0645273200346921</v>
      </c>
      <c r="J41" s="75">
        <f>SUM(J36:J40)</f>
        <v>0.17558183328113836</v>
      </c>
    </row>
    <row r="42" spans="1:10" ht="12.75">
      <c r="A42" s="65" t="s">
        <v>10</v>
      </c>
      <c r="B42" s="76">
        <f>B$29*I$29</f>
        <v>2090.8</v>
      </c>
      <c r="C42" s="77">
        <f>B20</f>
        <v>0.006</v>
      </c>
      <c r="D42" s="63">
        <f>B42*C42</f>
        <v>12.544800000000002</v>
      </c>
      <c r="E42" s="76">
        <f>B42</f>
        <v>2090.8</v>
      </c>
      <c r="F42" s="77">
        <f>C20</f>
        <v>0.0068</v>
      </c>
      <c r="G42" s="63">
        <f>E42*F42</f>
        <v>14.21744</v>
      </c>
      <c r="H42" s="63">
        <f t="shared" si="0"/>
        <v>1.6726399999999977</v>
      </c>
      <c r="I42" s="46">
        <f t="shared" si="1"/>
        <v>0.13333333333333314</v>
      </c>
      <c r="J42" s="46">
        <f>G42/$G$53</f>
        <v>0.04628822881076559</v>
      </c>
    </row>
    <row r="43" spans="1:10" ht="26.25" thickBot="1">
      <c r="A43" s="65" t="s">
        <v>11</v>
      </c>
      <c r="B43" s="76">
        <f>B$29*I$29</f>
        <v>2090.8</v>
      </c>
      <c r="C43" s="79">
        <f>B21</f>
        <v>0.005</v>
      </c>
      <c r="D43" s="152">
        <f>B43*C43</f>
        <v>10.454</v>
      </c>
      <c r="E43" s="78">
        <f>B43</f>
        <v>2090.8</v>
      </c>
      <c r="F43" s="79">
        <f>C21</f>
        <v>0.0054</v>
      </c>
      <c r="G43" s="152">
        <f>E43*F43</f>
        <v>11.290320000000001</v>
      </c>
      <c r="H43" s="152">
        <f t="shared" si="0"/>
        <v>0.8363200000000006</v>
      </c>
      <c r="I43" s="46">
        <f t="shared" si="1"/>
        <v>0.08000000000000006</v>
      </c>
      <c r="J43" s="46">
        <f>G43/$G$53</f>
        <v>0.03675829934972562</v>
      </c>
    </row>
    <row r="44" spans="1:10" ht="13.5" thickBot="1">
      <c r="A44" s="71" t="s">
        <v>36</v>
      </c>
      <c r="B44" s="73"/>
      <c r="C44" s="73"/>
      <c r="D44" s="151">
        <f>SUM(D42:D43)</f>
        <v>22.998800000000003</v>
      </c>
      <c r="E44" s="73"/>
      <c r="F44" s="73"/>
      <c r="G44" s="151">
        <f>SUM(G42:G43)</f>
        <v>25.50776</v>
      </c>
      <c r="H44" s="151">
        <f t="shared" si="0"/>
        <v>2.5089599999999983</v>
      </c>
      <c r="I44" s="75">
        <f t="shared" si="1"/>
        <v>0.109090909090909</v>
      </c>
      <c r="J44" s="75">
        <f>SUM(J42:J43)</f>
        <v>0.08304652816049121</v>
      </c>
    </row>
    <row r="45" spans="1:10" ht="13.5" thickBot="1">
      <c r="A45" s="52" t="s">
        <v>37</v>
      </c>
      <c r="B45" s="54"/>
      <c r="C45" s="54"/>
      <c r="D45" s="150">
        <f>D41+D44</f>
        <v>80.6488</v>
      </c>
      <c r="E45" s="54"/>
      <c r="F45" s="54"/>
      <c r="G45" s="150">
        <f>G41+G44</f>
        <v>79.43776</v>
      </c>
      <c r="H45" s="150">
        <f t="shared" si="0"/>
        <v>-1.211039999999997</v>
      </c>
      <c r="I45" s="56">
        <f t="shared" si="1"/>
        <v>-0.015016218468222677</v>
      </c>
      <c r="J45" s="56">
        <f>G45/$G$53</f>
        <v>0.2586283614416296</v>
      </c>
    </row>
    <row r="46" spans="1:10" ht="12.75">
      <c r="A46" s="47" t="s">
        <v>12</v>
      </c>
      <c r="B46" s="76">
        <f>B29*I29</f>
        <v>2090.8</v>
      </c>
      <c r="C46" s="81">
        <f>B22</f>
        <v>0.0052</v>
      </c>
      <c r="D46" s="153">
        <f>B46*C46</f>
        <v>10.872160000000001</v>
      </c>
      <c r="E46" s="76">
        <f>B46</f>
        <v>2090.8</v>
      </c>
      <c r="F46" s="77">
        <f>C22</f>
        <v>0.0052</v>
      </c>
      <c r="G46" s="153">
        <f>E46*F46</f>
        <v>10.872160000000001</v>
      </c>
      <c r="H46" s="153">
        <f t="shared" si="0"/>
        <v>0</v>
      </c>
      <c r="I46" s="46">
        <f t="shared" si="1"/>
        <v>0</v>
      </c>
      <c r="J46" s="46">
        <f>G46/$G$53</f>
        <v>0.035396880855291336</v>
      </c>
    </row>
    <row r="47" spans="1:10" ht="12.75">
      <c r="A47" s="47" t="s">
        <v>13</v>
      </c>
      <c r="B47" s="78">
        <f>B46</f>
        <v>2090.8</v>
      </c>
      <c r="C47" s="84">
        <f>B23</f>
        <v>0.0013</v>
      </c>
      <c r="D47" s="154">
        <f>B47*C47</f>
        <v>2.7180400000000002</v>
      </c>
      <c r="E47" s="78">
        <f>B47</f>
        <v>2090.8</v>
      </c>
      <c r="F47" s="79">
        <f>C23</f>
        <v>0.0013</v>
      </c>
      <c r="G47" s="154">
        <f>E47*F47</f>
        <v>2.7180400000000002</v>
      </c>
      <c r="H47" s="154">
        <f t="shared" si="0"/>
        <v>0</v>
      </c>
      <c r="I47" s="46">
        <f t="shared" si="1"/>
        <v>0</v>
      </c>
      <c r="J47" s="46">
        <f>G47/$G$53</f>
        <v>0.008849220213822834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155">
        <f>B48*C48</f>
        <v>0.25</v>
      </c>
      <c r="E48" s="86">
        <f>B48</f>
        <v>1</v>
      </c>
      <c r="F48" s="88">
        <f>C24</f>
        <v>0.25</v>
      </c>
      <c r="G48" s="155">
        <f>E48*F48</f>
        <v>0.25</v>
      </c>
      <c r="H48" s="155">
        <f t="shared" si="0"/>
        <v>0</v>
      </c>
      <c r="I48" s="46">
        <f t="shared" si="1"/>
        <v>0</v>
      </c>
      <c r="J48" s="46">
        <f>G48/$G$53</f>
        <v>0.0008139339573574003</v>
      </c>
    </row>
    <row r="49" spans="1:10" ht="13.5" thickBot="1">
      <c r="A49" s="52" t="s">
        <v>38</v>
      </c>
      <c r="B49" s="54"/>
      <c r="C49" s="54"/>
      <c r="D49" s="150">
        <f>SUM(D46:D48)</f>
        <v>13.840200000000001</v>
      </c>
      <c r="E49" s="54"/>
      <c r="F49" s="54"/>
      <c r="G49" s="150">
        <f>SUM(G46:G48)</f>
        <v>13.840200000000001</v>
      </c>
      <c r="H49" s="150"/>
      <c r="I49" s="56"/>
      <c r="J49" s="56">
        <f>SUM(J46:J48)</f>
        <v>0.045060035026471566</v>
      </c>
    </row>
    <row r="50" spans="1:10" ht="13.5" thickBot="1">
      <c r="A50" s="52" t="s">
        <v>15</v>
      </c>
      <c r="B50" s="90">
        <f>B29</f>
        <v>2000</v>
      </c>
      <c r="C50" s="91">
        <f>B25</f>
        <v>0.00700000021606684</v>
      </c>
      <c r="D50" s="156">
        <f>B50*C50</f>
        <v>14.00000043213368</v>
      </c>
      <c r="E50" s="93">
        <f>B50</f>
        <v>2000</v>
      </c>
      <c r="F50" s="94">
        <f>C25</f>
        <v>0.00700000021606684</v>
      </c>
      <c r="G50" s="156">
        <f>E50*F50</f>
        <v>14.00000043213368</v>
      </c>
      <c r="H50" s="156">
        <f>G50-D50</f>
        <v>0</v>
      </c>
      <c r="I50" s="56">
        <f>IF(ISERROR(H50/D50),0,H50/D50)</f>
        <v>0</v>
      </c>
      <c r="J50" s="56">
        <f>G50/$G$53</f>
        <v>0.04558030301892752</v>
      </c>
    </row>
    <row r="51" spans="1:10" ht="13.5" thickBot="1">
      <c r="A51" s="95" t="s">
        <v>39</v>
      </c>
      <c r="B51" s="96"/>
      <c r="C51" s="96"/>
      <c r="D51" s="157">
        <f>D50+D49+D45+D35</f>
        <v>273.02540043213367</v>
      </c>
      <c r="E51" s="96"/>
      <c r="F51" s="96"/>
      <c r="G51" s="157">
        <f>G50+G49+G45+G35</f>
        <v>271.8143604321337</v>
      </c>
      <c r="H51" s="157">
        <f>G51-D51</f>
        <v>-1.2110399999999686</v>
      </c>
      <c r="I51" s="98">
        <f>IF(ISERROR(H51/D51),0,H51/D51)</f>
        <v>-0.004435631256590716</v>
      </c>
      <c r="J51" s="98">
        <f>J50+J49+J45+J35</f>
        <v>0.8849557522123893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35.49330205617738</v>
      </c>
      <c r="E52" s="101"/>
      <c r="F52" s="101">
        <f>C52</f>
        <v>0.13</v>
      </c>
      <c r="G52" s="158">
        <f>F52*G51</f>
        <v>35.33586685617738</v>
      </c>
      <c r="H52" s="158">
        <f>G52-D52</f>
        <v>-0.15743519999999478</v>
      </c>
      <c r="I52" s="103">
        <f>IF(ISERROR(H52/D52),0,H52/D52)</f>
        <v>-0.004435631256590684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157">
        <f>D52+D51</f>
        <v>308.518702488311</v>
      </c>
      <c r="E53" s="104"/>
      <c r="F53" s="104"/>
      <c r="G53" s="157">
        <f>G52+G51</f>
        <v>307.1502272883111</v>
      </c>
      <c r="H53" s="157">
        <f>G53-D53</f>
        <v>-1.3684751999999207</v>
      </c>
      <c r="I53" s="98">
        <f>IF(ISERROR(H53/D53),0,H53/D53)</f>
        <v>-0.004435631256590575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47">
        <f>D53*C54</f>
        <v>-30.851870248831105</v>
      </c>
      <c r="E54" s="107"/>
      <c r="F54" s="107">
        <f>C54</f>
        <v>-0.1</v>
      </c>
      <c r="G54" s="147">
        <f>G53*F54</f>
        <v>-30.715022728831112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277.6668322394799</v>
      </c>
      <c r="E55" s="104"/>
      <c r="F55" s="104"/>
      <c r="G55" s="113">
        <f>G53+G54</f>
        <v>276.43520455948</v>
      </c>
      <c r="H55" s="113">
        <f>G55-D55</f>
        <v>-1.2316276799999173</v>
      </c>
      <c r="I55" s="114">
        <f>IF(ISERROR(H55/D55),0,H55/D55)</f>
        <v>-0.004435631256590534</v>
      </c>
      <c r="J55" s="114"/>
    </row>
    <row r="59" ht="12.75">
      <c r="C59" s="139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zoomScale="75" zoomScaleNormal="75" workbookViewId="0" topLeftCell="A21">
      <selection activeCell="E30" sqref="E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47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7">
        <v>19.8</v>
      </c>
      <c r="C14" s="7">
        <v>19.83564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9">
        <v>2.13</v>
      </c>
      <c r="C15" s="9">
        <v>2.13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0">
        <v>0.52</v>
      </c>
      <c r="C16" s="10">
        <v>0.52</v>
      </c>
      <c r="D16" s="2"/>
      <c r="E16" s="2"/>
      <c r="F16" s="2"/>
      <c r="G16" s="2"/>
      <c r="H16" s="2"/>
      <c r="I16" s="2"/>
      <c r="J16" s="2"/>
    </row>
    <row r="17" spans="1:10" ht="12.75">
      <c r="A17" s="11" t="s">
        <v>7</v>
      </c>
      <c r="B17" s="12">
        <v>0.0194</v>
      </c>
      <c r="C17" s="12">
        <v>0.01943492</v>
      </c>
      <c r="D17" s="2"/>
      <c r="E17" s="2"/>
      <c r="F17" s="2"/>
      <c r="G17" s="2"/>
      <c r="H17" s="2"/>
      <c r="I17" s="2"/>
      <c r="J17" s="2"/>
    </row>
    <row r="18" spans="1:10" ht="12.75">
      <c r="A18" s="8" t="s">
        <v>8</v>
      </c>
      <c r="B18" s="13">
        <v>-0.0018</v>
      </c>
      <c r="C18" s="13">
        <v>0.0013851655962770664</v>
      </c>
      <c r="D18" s="2" t="s">
        <v>46</v>
      </c>
      <c r="E18" s="2"/>
      <c r="F18" s="2"/>
      <c r="G18" s="2"/>
      <c r="H18" s="2"/>
      <c r="I18" s="2"/>
      <c r="J18" s="2"/>
    </row>
    <row r="19" spans="1:10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</row>
    <row r="20" spans="1:10" ht="12.75">
      <c r="A20" s="11" t="s">
        <v>10</v>
      </c>
      <c r="B20" s="13">
        <v>0.006</v>
      </c>
      <c r="C20" s="13">
        <v>0.0062</v>
      </c>
      <c r="D20" s="2"/>
      <c r="E20" s="2"/>
      <c r="F20" s="2"/>
      <c r="G20" s="2"/>
      <c r="H20" s="2"/>
      <c r="I20" s="2"/>
      <c r="J20" s="2"/>
    </row>
    <row r="21" spans="1:10" ht="12.75" customHeight="1">
      <c r="A21" s="11" t="s">
        <v>11</v>
      </c>
      <c r="B21" s="13">
        <v>0.005</v>
      </c>
      <c r="C21" s="13">
        <v>0.0052</v>
      </c>
      <c r="D21" s="2"/>
      <c r="E21" s="2"/>
      <c r="F21" s="2"/>
      <c r="G21" s="2"/>
      <c r="H21" s="2"/>
      <c r="I21" s="2"/>
      <c r="J21" s="2"/>
    </row>
    <row r="22" spans="1:10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</row>
    <row r="23" spans="1:10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</row>
    <row r="24" spans="1:10" ht="12.75">
      <c r="A24" s="11" t="s">
        <v>14</v>
      </c>
      <c r="B24" s="10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2000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600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IF(B29&gt;B30,600,B29)</f>
        <v>600</v>
      </c>
      <c r="C33" s="44">
        <v>0.068</v>
      </c>
      <c r="D33" s="45">
        <f>B33*C33</f>
        <v>40.800000000000004</v>
      </c>
      <c r="E33" s="43">
        <f>B33</f>
        <v>600</v>
      </c>
      <c r="F33" s="44">
        <f>C33</f>
        <v>0.068</v>
      </c>
      <c r="G33" s="45">
        <f>B33*F33</f>
        <v>40.800000000000004</v>
      </c>
      <c r="H33" s="45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0.13159465200868192</v>
      </c>
    </row>
    <row r="34" spans="1:10" ht="13.5" thickBot="1">
      <c r="A34" s="47" t="s">
        <v>33</v>
      </c>
      <c r="B34" s="48">
        <f>B29*I29-B33</f>
        <v>1490.8000000000002</v>
      </c>
      <c r="C34" s="49">
        <v>0.079</v>
      </c>
      <c r="D34" s="50">
        <f>B34*C34</f>
        <v>117.77320000000002</v>
      </c>
      <c r="E34" s="48">
        <f>B34</f>
        <v>1490.8000000000002</v>
      </c>
      <c r="F34" s="49">
        <f>C34</f>
        <v>0.079</v>
      </c>
      <c r="G34" s="50">
        <f>B34*F34</f>
        <v>117.77320000000002</v>
      </c>
      <c r="H34" s="51">
        <f t="shared" si="0"/>
        <v>0</v>
      </c>
      <c r="I34" s="46">
        <f t="shared" si="1"/>
        <v>0</v>
      </c>
      <c r="J34" s="46">
        <f>G34/$G$53</f>
        <v>0.3798608644595319</v>
      </c>
    </row>
    <row r="35" spans="1:10" ht="13.5" thickBot="1">
      <c r="A35" s="52" t="s">
        <v>34</v>
      </c>
      <c r="B35" s="53"/>
      <c r="C35" s="54"/>
      <c r="D35" s="55">
        <f>SUM(D33:D34)</f>
        <v>158.5732</v>
      </c>
      <c r="E35" s="54"/>
      <c r="F35" s="54"/>
      <c r="G35" s="55">
        <f>SUM(G33:G34)</f>
        <v>158.5732</v>
      </c>
      <c r="H35" s="55">
        <f t="shared" si="0"/>
        <v>0</v>
      </c>
      <c r="I35" s="56">
        <f t="shared" si="1"/>
        <v>0</v>
      </c>
      <c r="J35" s="56">
        <f>SUM(J33:J34)</f>
        <v>0.5114555164682137</v>
      </c>
    </row>
    <row r="36" spans="1:10" ht="12.75">
      <c r="A36" s="57" t="s">
        <v>4</v>
      </c>
      <c r="B36" s="58">
        <v>1</v>
      </c>
      <c r="C36" s="59">
        <f>B14</f>
        <v>19.8</v>
      </c>
      <c r="D36" s="115">
        <f>B36*C36</f>
        <v>19.8</v>
      </c>
      <c r="E36" s="58">
        <f>B36</f>
        <v>1</v>
      </c>
      <c r="F36" s="59">
        <f>C14</f>
        <v>19.83564</v>
      </c>
      <c r="G36" s="45">
        <f>B36*F36</f>
        <v>19.83564</v>
      </c>
      <c r="H36" s="60">
        <f t="shared" si="0"/>
        <v>0.03564000000000078</v>
      </c>
      <c r="I36" s="46">
        <f t="shared" si="1"/>
        <v>0.0018000000000000394</v>
      </c>
      <c r="J36" s="46">
        <f>G36/$G$53</f>
        <v>0.06397706233258559</v>
      </c>
    </row>
    <row r="37" spans="1:10" ht="12.75">
      <c r="A37" s="47" t="s">
        <v>6</v>
      </c>
      <c r="B37" s="61">
        <f>B36</f>
        <v>1</v>
      </c>
      <c r="C37" s="62">
        <f>B15+B16</f>
        <v>2.65</v>
      </c>
      <c r="D37" s="63">
        <f>B37*C37</f>
        <v>2.65</v>
      </c>
      <c r="E37" s="61">
        <f>B37</f>
        <v>1</v>
      </c>
      <c r="F37" s="62">
        <f>C15+C16</f>
        <v>2.65</v>
      </c>
      <c r="G37" s="50">
        <f>B37*F37</f>
        <v>2.65</v>
      </c>
      <c r="H37" s="64">
        <f t="shared" si="0"/>
        <v>0</v>
      </c>
      <c r="I37" s="46">
        <f t="shared" si="1"/>
        <v>0</v>
      </c>
      <c r="J37" s="46">
        <f>G37/$G$53</f>
        <v>0.008547201662328604</v>
      </c>
    </row>
    <row r="38" spans="1:10" ht="12.75">
      <c r="A38" s="65" t="s">
        <v>7</v>
      </c>
      <c r="B38" s="66">
        <f>B$29</f>
        <v>2000</v>
      </c>
      <c r="C38" s="67">
        <f>B17</f>
        <v>0.0194</v>
      </c>
      <c r="D38" s="63">
        <f>B38*C38</f>
        <v>38.800000000000004</v>
      </c>
      <c r="E38" s="66">
        <f>B38</f>
        <v>2000</v>
      </c>
      <c r="F38" s="67">
        <f>C17</f>
        <v>0.01943492</v>
      </c>
      <c r="G38" s="50">
        <f>B38*F38</f>
        <v>38.86984</v>
      </c>
      <c r="H38" s="64">
        <f t="shared" si="0"/>
        <v>0.06983999999999924</v>
      </c>
      <c r="I38" s="46">
        <f t="shared" si="1"/>
        <v>0.0017999999999999802</v>
      </c>
      <c r="J38" s="46">
        <f>G38/$G$53</f>
        <v>0.12536919285375356</v>
      </c>
    </row>
    <row r="39" spans="1:10" ht="12.75">
      <c r="A39" s="68" t="s">
        <v>9</v>
      </c>
      <c r="B39" s="66">
        <f>B$29</f>
        <v>2000</v>
      </c>
      <c r="C39" s="70">
        <f>B19</f>
        <v>0</v>
      </c>
      <c r="D39" s="63">
        <f>B39*C39</f>
        <v>0</v>
      </c>
      <c r="E39" s="69">
        <f>B39</f>
        <v>2000</v>
      </c>
      <c r="F39" s="70">
        <f>C19</f>
        <v>0</v>
      </c>
      <c r="G39" s="50">
        <f>B39*F39</f>
        <v>0</v>
      </c>
      <c r="H39" s="64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2000</v>
      </c>
      <c r="C40" s="49">
        <f>B18</f>
        <v>-0.0018</v>
      </c>
      <c r="D40" s="116">
        <f>B40*C40</f>
        <v>-3.6</v>
      </c>
      <c r="E40" s="69">
        <f>B40</f>
        <v>2000</v>
      </c>
      <c r="F40" s="70">
        <f>C18</f>
        <v>0.0013851655962770664</v>
      </c>
      <c r="G40" s="50">
        <f>B40*F40</f>
        <v>2.7703311925541327</v>
      </c>
      <c r="H40" s="64">
        <f t="shared" si="0"/>
        <v>6.370331192554133</v>
      </c>
      <c r="I40" s="46">
        <f t="shared" si="1"/>
        <v>-1.769536442376148</v>
      </c>
      <c r="J40" s="46">
        <f>G40/$G$53</f>
        <v>0.008935312971396027</v>
      </c>
    </row>
    <row r="41" spans="1:10" ht="13.5" thickBot="1">
      <c r="A41" s="71" t="s">
        <v>35</v>
      </c>
      <c r="B41" s="72"/>
      <c r="C41" s="73"/>
      <c r="D41" s="74">
        <f>SUM(D36:D40)</f>
        <v>57.65</v>
      </c>
      <c r="E41" s="72"/>
      <c r="F41" s="73"/>
      <c r="G41" s="74">
        <f>SUM(G36:G40)</f>
        <v>64.12581119255414</v>
      </c>
      <c r="H41" s="74">
        <f t="shared" si="0"/>
        <v>6.47581119255414</v>
      </c>
      <c r="I41" s="75">
        <f t="shared" si="1"/>
        <v>0.11232976916832854</v>
      </c>
      <c r="J41" s="75">
        <f>SUM(J36:J40)</f>
        <v>0.20682876982006376</v>
      </c>
    </row>
    <row r="42" spans="1:10" ht="12.75">
      <c r="A42" s="65" t="s">
        <v>10</v>
      </c>
      <c r="B42" s="76">
        <f>B$29*I$29</f>
        <v>2090.8</v>
      </c>
      <c r="C42" s="77">
        <f>B20</f>
        <v>0.006</v>
      </c>
      <c r="D42" s="64">
        <f>B42*C42</f>
        <v>12.544800000000002</v>
      </c>
      <c r="E42" s="76">
        <f>B42</f>
        <v>2090.8</v>
      </c>
      <c r="F42" s="77">
        <f>C20</f>
        <v>0.0062</v>
      </c>
      <c r="G42" s="64">
        <f>E42*F42</f>
        <v>12.96296</v>
      </c>
      <c r="H42" s="60">
        <f t="shared" si="0"/>
        <v>0.41815999999999853</v>
      </c>
      <c r="I42" s="46">
        <f t="shared" si="1"/>
        <v>0.03333333333333321</v>
      </c>
      <c r="J42" s="46">
        <f>G42/$G$53</f>
        <v>0.04181020123045254</v>
      </c>
    </row>
    <row r="43" spans="1:10" ht="26.25" thickBot="1">
      <c r="A43" s="65" t="s">
        <v>11</v>
      </c>
      <c r="B43" s="76">
        <f>B$29*I$29</f>
        <v>2090.8</v>
      </c>
      <c r="C43" s="79">
        <f>B21</f>
        <v>0.005</v>
      </c>
      <c r="D43" s="80">
        <f>B43*C43</f>
        <v>10.454</v>
      </c>
      <c r="E43" s="78">
        <f>B43</f>
        <v>2090.8</v>
      </c>
      <c r="F43" s="79">
        <f>C21</f>
        <v>0.0052</v>
      </c>
      <c r="G43" s="80">
        <f>E43*F43</f>
        <v>10.872160000000001</v>
      </c>
      <c r="H43" s="64">
        <f t="shared" si="0"/>
        <v>0.4181600000000003</v>
      </c>
      <c r="I43" s="46">
        <f t="shared" si="1"/>
        <v>0.04000000000000003</v>
      </c>
      <c r="J43" s="46">
        <f>G43/$G$53</f>
        <v>0.035066620386831164</v>
      </c>
    </row>
    <row r="44" spans="1:10" ht="13.5" thickBot="1">
      <c r="A44" s="71" t="s">
        <v>36</v>
      </c>
      <c r="B44" s="73"/>
      <c r="C44" s="73"/>
      <c r="D44" s="74">
        <f>SUM(D42:D43)</f>
        <v>22.998800000000003</v>
      </c>
      <c r="E44" s="73"/>
      <c r="F44" s="73"/>
      <c r="G44" s="74">
        <f>SUM(G42:G43)</f>
        <v>23.835120000000003</v>
      </c>
      <c r="H44" s="74">
        <f t="shared" si="0"/>
        <v>0.8363200000000006</v>
      </c>
      <c r="I44" s="75">
        <f t="shared" si="1"/>
        <v>0.03636363636363638</v>
      </c>
      <c r="J44" s="75">
        <f>SUM(J42:J43)</f>
        <v>0.07687682161728371</v>
      </c>
    </row>
    <row r="45" spans="1:10" ht="13.5" thickBot="1">
      <c r="A45" s="52" t="s">
        <v>37</v>
      </c>
      <c r="B45" s="54"/>
      <c r="C45" s="54"/>
      <c r="D45" s="55">
        <f>D41+D44</f>
        <v>80.6488</v>
      </c>
      <c r="E45" s="54"/>
      <c r="F45" s="54"/>
      <c r="G45" s="55">
        <f>G41+G44</f>
        <v>87.96093119255414</v>
      </c>
      <c r="H45" s="55">
        <f t="shared" si="0"/>
        <v>7.312131192554148</v>
      </c>
      <c r="I45" s="56">
        <f t="shared" si="1"/>
        <v>0.09066633592259461</v>
      </c>
      <c r="J45" s="56">
        <f>G45/$G$53</f>
        <v>0.28370559143734747</v>
      </c>
    </row>
    <row r="46" spans="1:10" ht="12.75">
      <c r="A46" s="47" t="s">
        <v>12</v>
      </c>
      <c r="B46" s="76">
        <f>B29*I29</f>
        <v>2090.8</v>
      </c>
      <c r="C46" s="81">
        <f>B22</f>
        <v>0.0052</v>
      </c>
      <c r="D46" s="82">
        <f>B46*C46</f>
        <v>10.872160000000001</v>
      </c>
      <c r="E46" s="76">
        <f>B46</f>
        <v>2090.8</v>
      </c>
      <c r="F46" s="77">
        <f>C22</f>
        <v>0.0052</v>
      </c>
      <c r="G46" s="82">
        <f>E46*F46</f>
        <v>10.872160000000001</v>
      </c>
      <c r="H46" s="83">
        <f t="shared" si="0"/>
        <v>0</v>
      </c>
      <c r="I46" s="46">
        <f t="shared" si="1"/>
        <v>0</v>
      </c>
      <c r="J46" s="46">
        <f>G46/$G$53</f>
        <v>0.035066620386831164</v>
      </c>
    </row>
    <row r="47" spans="1:10" ht="12.75">
      <c r="A47" s="47" t="s">
        <v>13</v>
      </c>
      <c r="B47" s="78">
        <f>B46</f>
        <v>2090.8</v>
      </c>
      <c r="C47" s="84">
        <f>B23</f>
        <v>0.0013</v>
      </c>
      <c r="D47" s="85">
        <f>B47*C47</f>
        <v>2.7180400000000002</v>
      </c>
      <c r="E47" s="78">
        <f>B47</f>
        <v>2090.8</v>
      </c>
      <c r="F47" s="79">
        <f>C23</f>
        <v>0.0013</v>
      </c>
      <c r="G47" s="85">
        <f>E47*F47</f>
        <v>2.7180400000000002</v>
      </c>
      <c r="H47" s="64">
        <f t="shared" si="0"/>
        <v>0</v>
      </c>
      <c r="I47" s="46">
        <f t="shared" si="1"/>
        <v>0</v>
      </c>
      <c r="J47" s="46">
        <f>G47/$G$53</f>
        <v>0.008766655096707791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87">
        <f>B48*C48</f>
        <v>0.25</v>
      </c>
      <c r="E48" s="86">
        <f>B48</f>
        <v>1</v>
      </c>
      <c r="F48" s="88">
        <f>C24</f>
        <v>0.25</v>
      </c>
      <c r="G48" s="87">
        <f>E48*F48</f>
        <v>0.25</v>
      </c>
      <c r="H48" s="89">
        <f t="shared" si="0"/>
        <v>0</v>
      </c>
      <c r="I48" s="46">
        <f t="shared" si="1"/>
        <v>0</v>
      </c>
      <c r="J48" s="46">
        <f>G48/$G$53</f>
        <v>0.0008063397794649627</v>
      </c>
    </row>
    <row r="49" spans="1:10" ht="13.5" thickBot="1">
      <c r="A49" s="52" t="s">
        <v>38</v>
      </c>
      <c r="B49" s="54"/>
      <c r="C49" s="54"/>
      <c r="D49" s="55">
        <f>SUM(D46:D48)</f>
        <v>13.840200000000001</v>
      </c>
      <c r="E49" s="54"/>
      <c r="F49" s="54"/>
      <c r="G49" s="55">
        <f>SUM(G46:G48)</f>
        <v>13.840200000000001</v>
      </c>
      <c r="H49" s="55"/>
      <c r="I49" s="56"/>
      <c r="J49" s="56">
        <f>SUM(J46:J48)</f>
        <v>0.04463961526300392</v>
      </c>
    </row>
    <row r="50" spans="1:10" ht="13.5" thickBot="1">
      <c r="A50" s="52" t="s">
        <v>15</v>
      </c>
      <c r="B50" s="90">
        <f>B29</f>
        <v>2000</v>
      </c>
      <c r="C50" s="91">
        <f>B25</f>
        <v>0.00700000021606684</v>
      </c>
      <c r="D50" s="92">
        <f>B50*C50</f>
        <v>14.00000043213368</v>
      </c>
      <c r="E50" s="93">
        <f>B50</f>
        <v>2000</v>
      </c>
      <c r="F50" s="94">
        <f>C25</f>
        <v>0.00700000021606684</v>
      </c>
      <c r="G50" s="92">
        <f>E50*F50</f>
        <v>14.00000043213368</v>
      </c>
      <c r="H50" s="55">
        <f>G50-D50</f>
        <v>0</v>
      </c>
      <c r="I50" s="56">
        <f>IF(ISERROR(H50/D50),0,H50/D50)</f>
        <v>0</v>
      </c>
      <c r="J50" s="56">
        <f>G50/$G$53</f>
        <v>0.04515502904382422</v>
      </c>
    </row>
    <row r="51" spans="1:10" ht="13.5" thickBot="1">
      <c r="A51" s="95" t="s">
        <v>39</v>
      </c>
      <c r="B51" s="96"/>
      <c r="C51" s="96"/>
      <c r="D51" s="97">
        <f>D50+D49+D45+D35</f>
        <v>267.0622004321337</v>
      </c>
      <c r="E51" s="96"/>
      <c r="F51" s="96"/>
      <c r="G51" s="97">
        <f>G50+G49+G45+G35</f>
        <v>274.37433162468784</v>
      </c>
      <c r="H51" s="97">
        <f>G51-D51</f>
        <v>7.312131192554148</v>
      </c>
      <c r="I51" s="98">
        <f>IF(ISERROR(H51/D51),0,H51/D51)</f>
        <v>0.027379880719631527</v>
      </c>
      <c r="J51" s="98">
        <f>J50+J49+J45+J35</f>
        <v>0.8849557522123894</v>
      </c>
    </row>
    <row r="52" spans="1:10" ht="13.5" thickBot="1">
      <c r="A52" s="99" t="s">
        <v>40</v>
      </c>
      <c r="B52" s="100"/>
      <c r="C52" s="101">
        <v>0.13</v>
      </c>
      <c r="D52" s="102">
        <f>C52*D51</f>
        <v>34.718086056177384</v>
      </c>
      <c r="E52" s="101"/>
      <c r="F52" s="101">
        <f>C52</f>
        <v>0.13</v>
      </c>
      <c r="G52" s="102">
        <f>F52*G51</f>
        <v>35.66866311120942</v>
      </c>
      <c r="H52" s="102">
        <f>G52-D52</f>
        <v>0.9505770550320349</v>
      </c>
      <c r="I52" s="103">
        <f>IF(ISERROR(H52/D52),0,H52/D52)</f>
        <v>0.027379880719631402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97">
        <f>D52+D51</f>
        <v>301.78028648831105</v>
      </c>
      <c r="E53" s="104"/>
      <c r="F53" s="104"/>
      <c r="G53" s="97">
        <f>G52+G51</f>
        <v>310.04299473589725</v>
      </c>
      <c r="H53" s="97">
        <f>G53-D53</f>
        <v>8.262708247586204</v>
      </c>
      <c r="I53" s="98">
        <f>IF(ISERROR(H53/D53),0,H53/D53)</f>
        <v>0.027379880719631586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08">
        <f>D53*C54</f>
        <v>-30.178028648831106</v>
      </c>
      <c r="E54" s="107"/>
      <c r="F54" s="107">
        <f>C54</f>
        <v>-0.1</v>
      </c>
      <c r="G54" s="108">
        <f>G53*F54</f>
        <v>-31.004299473589725</v>
      </c>
      <c r="H54" s="109"/>
      <c r="I54" s="110"/>
      <c r="J54" s="110"/>
    </row>
    <row r="55" spans="1:10" ht="18.75" thickBot="1">
      <c r="A55" s="111" t="s">
        <v>43</v>
      </c>
      <c r="B55" s="104"/>
      <c r="C55" s="104"/>
      <c r="D55" s="112">
        <f>D53+D54</f>
        <v>271.60225783947993</v>
      </c>
      <c r="E55" s="104"/>
      <c r="F55" s="104"/>
      <c r="G55" s="112">
        <f>G53+G54</f>
        <v>279.03869526230756</v>
      </c>
      <c r="H55" s="113">
        <f>G55-D55</f>
        <v>7.436437422827623</v>
      </c>
      <c r="I55" s="114">
        <f>IF(ISERROR(H55/D55),0,H55/D55)</f>
        <v>0.02737988071963173</v>
      </c>
      <c r="J55" s="114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66"/>
  <sheetViews>
    <sheetView zoomScale="90" zoomScaleNormal="90" workbookViewId="0" topLeftCell="A9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5" max="5" width="10.28125" style="0" customWidth="1"/>
    <col min="6" max="6" width="13.140625" style="0" customWidth="1"/>
    <col min="7" max="7" width="18.57421875" style="0" customWidth="1"/>
    <col min="8" max="8" width="16.28125" style="0" customWidth="1"/>
    <col min="9" max="9" width="13.421875" style="0" customWidth="1"/>
    <col min="10" max="10" width="13.140625" style="0" customWidth="1"/>
    <col min="12" max="12" width="9.57421875" style="0" bestFit="1" customWidth="1"/>
    <col min="15" max="15" width="9.28125" style="0" bestFit="1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51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191.34</v>
      </c>
      <c r="C14" s="117">
        <v>192.45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2.13</v>
      </c>
      <c r="C15" s="118">
        <v>1.5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5.09</v>
      </c>
      <c r="C16" s="15">
        <v>5.09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3.9178</v>
      </c>
      <c r="C17" s="12">
        <v>3.9405</v>
      </c>
      <c r="D17" s="2"/>
      <c r="E17" s="2"/>
      <c r="F17" s="2"/>
      <c r="G17" s="2"/>
      <c r="H17" s="2"/>
      <c r="I17" s="2"/>
      <c r="J17" s="2"/>
      <c r="M17" t="s">
        <v>76</v>
      </c>
      <c r="O17">
        <v>-0.6875</v>
      </c>
    </row>
    <row r="18" spans="1:15" ht="12.75">
      <c r="A18" s="8" t="s">
        <v>8</v>
      </c>
      <c r="B18" s="13">
        <v>-0.6722</v>
      </c>
      <c r="C18" s="13">
        <f>O23</f>
        <v>-0.9709000000000001</v>
      </c>
      <c r="D18" s="2" t="s">
        <v>50</v>
      </c>
      <c r="E18" s="2"/>
      <c r="F18" s="2"/>
      <c r="H18" s="2"/>
      <c r="I18" s="2"/>
      <c r="J18" s="2"/>
      <c r="L18" s="13">
        <v>-0.2938775326703352</v>
      </c>
      <c r="M18" t="s">
        <v>77</v>
      </c>
      <c r="O18">
        <v>-0.8667</v>
      </c>
    </row>
    <row r="19" spans="1:15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  <c r="O19">
        <v>0.0627</v>
      </c>
    </row>
    <row r="20" spans="1:15" ht="12.75">
      <c r="A20" s="11" t="s">
        <v>10</v>
      </c>
      <c r="B20" s="13">
        <v>2.4275</v>
      </c>
      <c r="C20" s="13">
        <v>2.767</v>
      </c>
      <c r="D20" s="2"/>
      <c r="E20" s="2"/>
      <c r="F20" s="2"/>
      <c r="G20" s="2"/>
      <c r="H20" s="2"/>
      <c r="I20" s="2"/>
      <c r="J20" s="2"/>
      <c r="M20" t="s">
        <v>80</v>
      </c>
      <c r="O20">
        <v>-0.022</v>
      </c>
    </row>
    <row r="21" spans="1:15" ht="12.75" customHeight="1">
      <c r="A21" s="11" t="s">
        <v>11</v>
      </c>
      <c r="B21" s="13">
        <v>1.942</v>
      </c>
      <c r="C21" s="13">
        <v>2.0814</v>
      </c>
      <c r="D21" s="2"/>
      <c r="E21" s="2"/>
      <c r="F21" s="2"/>
      <c r="G21" s="2"/>
      <c r="H21" s="2"/>
      <c r="I21" s="2"/>
      <c r="J21" s="2"/>
      <c r="O21" s="144">
        <f>SUM(O17:O20)</f>
        <v>-1.5135</v>
      </c>
    </row>
    <row r="22" spans="1:15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  <c r="O22">
        <v>0.5426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-0.9709000000000001</v>
      </c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40000</v>
      </c>
      <c r="C29" s="23" t="s">
        <v>18</v>
      </c>
      <c r="D29" s="24">
        <v>100</v>
      </c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/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B29*I29</f>
        <v>41816.00000000001</v>
      </c>
      <c r="C33" s="44">
        <v>0.071</v>
      </c>
      <c r="D33" s="148">
        <f>B33*C33</f>
        <v>2968.936</v>
      </c>
      <c r="E33" s="43">
        <f>B33</f>
        <v>41816.00000000001</v>
      </c>
      <c r="F33" s="44">
        <f>C33</f>
        <v>0.071</v>
      </c>
      <c r="G33" s="148">
        <f>E33*F33</f>
        <v>2968.936</v>
      </c>
      <c r="H33" s="148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0.5836242119552202</v>
      </c>
    </row>
    <row r="34" spans="1:10" ht="13.5" thickBot="1">
      <c r="A34" s="47" t="s">
        <v>33</v>
      </c>
      <c r="B34" s="48"/>
      <c r="C34" s="49"/>
      <c r="D34" s="149">
        <f>B34*C34</f>
        <v>0</v>
      </c>
      <c r="E34" s="48">
        <f>B34</f>
        <v>0</v>
      </c>
      <c r="F34" s="49">
        <f>C34</f>
        <v>0</v>
      </c>
      <c r="G34" s="149">
        <f>E34*F34</f>
        <v>0</v>
      </c>
      <c r="H34" s="149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150">
        <f>SUM(D33:D34)</f>
        <v>2968.936</v>
      </c>
      <c r="E35" s="54"/>
      <c r="F35" s="54"/>
      <c r="G35" s="150">
        <f>SUM(G33:G34)</f>
        <v>2968.936</v>
      </c>
      <c r="H35" s="150">
        <f t="shared" si="0"/>
        <v>0</v>
      </c>
      <c r="I35" s="56">
        <f t="shared" si="1"/>
        <v>0</v>
      </c>
      <c r="J35" s="56">
        <f>SUM(J33:J34)</f>
        <v>0.5836242119552202</v>
      </c>
    </row>
    <row r="36" spans="1:10" ht="12.75">
      <c r="A36" s="57" t="s">
        <v>4</v>
      </c>
      <c r="B36" s="58">
        <v>1</v>
      </c>
      <c r="C36" s="59">
        <f>B14</f>
        <v>191.34</v>
      </c>
      <c r="D36" s="115">
        <f>B36*C36</f>
        <v>191.34</v>
      </c>
      <c r="E36" s="58">
        <f>B36</f>
        <v>1</v>
      </c>
      <c r="F36" s="59">
        <f>C14</f>
        <v>192.45</v>
      </c>
      <c r="G36" s="115">
        <f>E36*F36</f>
        <v>192.45</v>
      </c>
      <c r="H36" s="115">
        <f t="shared" si="0"/>
        <v>1.1099999999999852</v>
      </c>
      <c r="I36" s="46">
        <f t="shared" si="1"/>
        <v>0.005801191596111557</v>
      </c>
      <c r="J36" s="46">
        <f>G36/$G$53</f>
        <v>0.03783122289964557</v>
      </c>
    </row>
    <row r="37" spans="1:10" ht="12.75">
      <c r="A37" s="47" t="s">
        <v>6</v>
      </c>
      <c r="B37" s="61">
        <f>B36</f>
        <v>1</v>
      </c>
      <c r="C37" s="62">
        <f>B15+B16</f>
        <v>7.22</v>
      </c>
      <c r="D37" s="63">
        <f>B37*C37</f>
        <v>7.22</v>
      </c>
      <c r="E37" s="61">
        <f>B37</f>
        <v>1</v>
      </c>
      <c r="F37" s="62">
        <f>C15+C16</f>
        <v>6.59</v>
      </c>
      <c r="G37" s="63">
        <f>E37*F37</f>
        <v>6.59</v>
      </c>
      <c r="H37" s="63">
        <f t="shared" si="0"/>
        <v>-0.6299999999999999</v>
      </c>
      <c r="I37" s="46">
        <f t="shared" si="1"/>
        <v>-0.08725761772853184</v>
      </c>
      <c r="J37" s="46">
        <f>G37/$G$53</f>
        <v>0.0012954417194526594</v>
      </c>
    </row>
    <row r="38" spans="1:10" ht="12.75">
      <c r="A38" s="65" t="s">
        <v>7</v>
      </c>
      <c r="B38" s="66">
        <f>D29</f>
        <v>100</v>
      </c>
      <c r="C38" s="67">
        <f>B17</f>
        <v>3.9178</v>
      </c>
      <c r="D38" s="63">
        <f>B38*C38</f>
        <v>391.78000000000003</v>
      </c>
      <c r="E38" s="66">
        <f>B38</f>
        <v>100</v>
      </c>
      <c r="F38" s="67">
        <f>C17</f>
        <v>3.9405</v>
      </c>
      <c r="G38" s="63">
        <f>E38*F38</f>
        <v>394.05</v>
      </c>
      <c r="H38" s="63">
        <f t="shared" si="0"/>
        <v>2.269999999999982</v>
      </c>
      <c r="I38" s="46">
        <f t="shared" si="1"/>
        <v>0.005794068099443519</v>
      </c>
      <c r="J38" s="46">
        <f>G38/$G$53</f>
        <v>0.07746112436271935</v>
      </c>
    </row>
    <row r="39" spans="1:10" ht="12.75">
      <c r="A39" s="68" t="s">
        <v>9</v>
      </c>
      <c r="B39" s="66">
        <f>D29</f>
        <v>100</v>
      </c>
      <c r="C39" s="70">
        <f>B19</f>
        <v>0</v>
      </c>
      <c r="D39" s="63">
        <f>B39*C39</f>
        <v>0</v>
      </c>
      <c r="E39" s="69">
        <f>B39</f>
        <v>100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D29</f>
        <v>100</v>
      </c>
      <c r="C40" s="49">
        <f>B18</f>
        <v>-0.6722</v>
      </c>
      <c r="D40" s="116">
        <f>B40*C40</f>
        <v>-67.22</v>
      </c>
      <c r="E40" s="69">
        <f>B40</f>
        <v>100</v>
      </c>
      <c r="F40" s="70">
        <f>C18</f>
        <v>-0.9709000000000001</v>
      </c>
      <c r="G40" s="116">
        <f>E40*F40</f>
        <v>-97.09</v>
      </c>
      <c r="H40" s="116">
        <f t="shared" si="0"/>
        <v>-29.870000000000005</v>
      </c>
      <c r="I40" s="46">
        <f t="shared" si="1"/>
        <v>0.4443617970842012</v>
      </c>
      <c r="J40" s="46">
        <f>G40/$G$53</f>
        <v>-0.01908565046155671</v>
      </c>
    </row>
    <row r="41" spans="1:10" ht="13.5" thickBot="1">
      <c r="A41" s="71" t="s">
        <v>35</v>
      </c>
      <c r="B41" s="72"/>
      <c r="C41" s="73"/>
      <c r="D41" s="151">
        <f>SUM(D36:D40)</f>
        <v>523.12</v>
      </c>
      <c r="E41" s="72"/>
      <c r="F41" s="73"/>
      <c r="G41" s="151">
        <f>SUM(G36:G40)</f>
        <v>496</v>
      </c>
      <c r="H41" s="151">
        <f t="shared" si="0"/>
        <v>-27.120000000000005</v>
      </c>
      <c r="I41" s="75">
        <f t="shared" si="1"/>
        <v>-0.05184278941734211</v>
      </c>
      <c r="J41" s="75">
        <f>SUM(J36:J40)</f>
        <v>0.09750213852026086</v>
      </c>
    </row>
    <row r="42" spans="1:10" ht="12.75">
      <c r="A42" s="65" t="s">
        <v>10</v>
      </c>
      <c r="B42" s="76">
        <f>D29</f>
        <v>100</v>
      </c>
      <c r="C42" s="77">
        <f>B20</f>
        <v>2.4275</v>
      </c>
      <c r="D42" s="63">
        <f>B42*C42</f>
        <v>242.75000000000003</v>
      </c>
      <c r="E42" s="76">
        <f>B42</f>
        <v>100</v>
      </c>
      <c r="F42" s="77">
        <f>C20</f>
        <v>2.767</v>
      </c>
      <c r="G42" s="63">
        <f>E42*F42</f>
        <v>276.7</v>
      </c>
      <c r="H42" s="63">
        <f t="shared" si="0"/>
        <v>33.94999999999996</v>
      </c>
      <c r="I42" s="46">
        <f t="shared" si="1"/>
        <v>0.13985581874356315</v>
      </c>
      <c r="J42" s="46">
        <f>G42/$G$53</f>
        <v>0.05439282606563746</v>
      </c>
    </row>
    <row r="43" spans="1:10" ht="26.25" thickBot="1">
      <c r="A43" s="65" t="s">
        <v>11</v>
      </c>
      <c r="B43" s="76">
        <f>B42</f>
        <v>100</v>
      </c>
      <c r="C43" s="79">
        <f>B21</f>
        <v>1.942</v>
      </c>
      <c r="D43" s="152">
        <f>B43*C43</f>
        <v>194.2</v>
      </c>
      <c r="E43" s="78">
        <f>B43</f>
        <v>100</v>
      </c>
      <c r="F43" s="79">
        <f>C21</f>
        <v>2.0814</v>
      </c>
      <c r="G43" s="152">
        <f>E43*F43</f>
        <v>208.14</v>
      </c>
      <c r="H43" s="152">
        <f t="shared" si="0"/>
        <v>13.939999999999998</v>
      </c>
      <c r="I43" s="46">
        <f t="shared" si="1"/>
        <v>0.07178166838311019</v>
      </c>
      <c r="J43" s="46">
        <f>G43/$G$53</f>
        <v>0.04091551433791753</v>
      </c>
    </row>
    <row r="44" spans="1:10" ht="13.5" thickBot="1">
      <c r="A44" s="71" t="s">
        <v>36</v>
      </c>
      <c r="B44" s="73"/>
      <c r="C44" s="73"/>
      <c r="D44" s="151">
        <f>SUM(D42:D43)</f>
        <v>436.95000000000005</v>
      </c>
      <c r="E44" s="73"/>
      <c r="F44" s="73"/>
      <c r="G44" s="151">
        <f>SUM(G42:G43)</f>
        <v>484.84</v>
      </c>
      <c r="H44" s="151">
        <f t="shared" si="0"/>
        <v>47.88999999999993</v>
      </c>
      <c r="I44" s="75">
        <f t="shared" si="1"/>
        <v>0.10960064080558399</v>
      </c>
      <c r="J44" s="75">
        <f>SUM(J42:J43)</f>
        <v>0.09530834040355499</v>
      </c>
    </row>
    <row r="45" spans="1:10" ht="13.5" thickBot="1">
      <c r="A45" s="52" t="s">
        <v>37</v>
      </c>
      <c r="B45" s="54"/>
      <c r="C45" s="54"/>
      <c r="D45" s="150">
        <f>D41+D44</f>
        <v>960.07</v>
      </c>
      <c r="E45" s="54"/>
      <c r="F45" s="54"/>
      <c r="G45" s="150">
        <f>G41+G44</f>
        <v>980.8399999999999</v>
      </c>
      <c r="H45" s="150">
        <f t="shared" si="0"/>
        <v>20.769999999999868</v>
      </c>
      <c r="I45" s="56">
        <f t="shared" si="1"/>
        <v>0.02163383919922492</v>
      </c>
      <c r="J45" s="56">
        <f>G45/$G$53</f>
        <v>0.19281047892381584</v>
      </c>
    </row>
    <row r="46" spans="1:10" ht="12.75">
      <c r="A46" s="47" t="s">
        <v>12</v>
      </c>
      <c r="B46" s="76">
        <f>B29*I29</f>
        <v>41816.00000000001</v>
      </c>
      <c r="C46" s="81">
        <f>B22</f>
        <v>0.0052</v>
      </c>
      <c r="D46" s="153">
        <f>B46*C46</f>
        <v>217.44320000000002</v>
      </c>
      <c r="E46" s="76">
        <f>B46</f>
        <v>41816.00000000001</v>
      </c>
      <c r="F46" s="77">
        <f>C22</f>
        <v>0.0052</v>
      </c>
      <c r="G46" s="153">
        <f>E46*F46</f>
        <v>217.44320000000002</v>
      </c>
      <c r="H46" s="153">
        <f t="shared" si="0"/>
        <v>0</v>
      </c>
      <c r="I46" s="46">
        <f t="shared" si="1"/>
        <v>0</v>
      </c>
      <c r="J46" s="46">
        <f>G46/$G$53</f>
        <v>0.04274430848122739</v>
      </c>
    </row>
    <row r="47" spans="1:10" ht="12.75">
      <c r="A47" s="47" t="s">
        <v>13</v>
      </c>
      <c r="B47" s="78">
        <f>B46</f>
        <v>41816.00000000001</v>
      </c>
      <c r="C47" s="84">
        <f>B23</f>
        <v>0.0013</v>
      </c>
      <c r="D47" s="154">
        <f>B47*C47</f>
        <v>54.360800000000005</v>
      </c>
      <c r="E47" s="78">
        <f>B47</f>
        <v>41816.00000000001</v>
      </c>
      <c r="F47" s="79">
        <f>C23</f>
        <v>0.0013</v>
      </c>
      <c r="G47" s="154">
        <f>E47*F47</f>
        <v>54.360800000000005</v>
      </c>
      <c r="H47" s="154">
        <f t="shared" si="0"/>
        <v>0</v>
      </c>
      <c r="I47" s="46">
        <f t="shared" si="1"/>
        <v>0</v>
      </c>
      <c r="J47" s="46">
        <f>G47/$G$53</f>
        <v>0.010686077120306848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155">
        <f>B48*C48</f>
        <v>0.25</v>
      </c>
      <c r="E48" s="86">
        <f>B48</f>
        <v>1</v>
      </c>
      <c r="F48" s="88">
        <f>C24</f>
        <v>0.25</v>
      </c>
      <c r="G48" s="155">
        <f>E48*F48</f>
        <v>0.25</v>
      </c>
      <c r="H48" s="155">
        <f t="shared" si="0"/>
        <v>0</v>
      </c>
      <c r="I48" s="46">
        <f t="shared" si="1"/>
        <v>0</v>
      </c>
      <c r="J48" s="46">
        <f>G48/$G$53</f>
        <v>4.914422304448632E-05</v>
      </c>
    </row>
    <row r="49" spans="1:10" ht="13.5" thickBot="1">
      <c r="A49" s="52" t="s">
        <v>38</v>
      </c>
      <c r="B49" s="54"/>
      <c r="C49" s="54"/>
      <c r="D49" s="150">
        <f>SUM(D46:D48)</f>
        <v>272.05400000000003</v>
      </c>
      <c r="E49" s="54"/>
      <c r="F49" s="54"/>
      <c r="G49" s="150">
        <f>SUM(G46:G48)</f>
        <v>272.05400000000003</v>
      </c>
      <c r="H49" s="150"/>
      <c r="I49" s="56"/>
      <c r="J49" s="56">
        <f>SUM(J46:J48)</f>
        <v>0.05347952982457873</v>
      </c>
    </row>
    <row r="50" spans="1:10" ht="13.5" thickBot="1">
      <c r="A50" s="52" t="s">
        <v>15</v>
      </c>
      <c r="B50" s="90">
        <f>B29</f>
        <v>40000</v>
      </c>
      <c r="C50" s="91">
        <f>B25</f>
        <v>0.00700000021606684</v>
      </c>
      <c r="D50" s="156">
        <f>B50*C50</f>
        <v>280.0000086426736</v>
      </c>
      <c r="E50" s="93">
        <f>B50</f>
        <v>40000</v>
      </c>
      <c r="F50" s="94">
        <f>C25</f>
        <v>0.00700000021606684</v>
      </c>
      <c r="G50" s="156">
        <f>E50*F50</f>
        <v>280.0000086426736</v>
      </c>
      <c r="H50" s="156">
        <f>G50-D50</f>
        <v>0</v>
      </c>
      <c r="I50" s="56">
        <f>IF(ISERROR(H50/D50),0,H50/D50)</f>
        <v>0</v>
      </c>
      <c r="J50" s="56">
        <f>G50/$G$53</f>
        <v>0.0550415315087746</v>
      </c>
    </row>
    <row r="51" spans="1:10" ht="13.5" thickBot="1">
      <c r="A51" s="95" t="s">
        <v>39</v>
      </c>
      <c r="B51" s="96"/>
      <c r="C51" s="96"/>
      <c r="D51" s="157">
        <f>D50+D49+D45+D35</f>
        <v>4481.060008642674</v>
      </c>
      <c r="E51" s="96"/>
      <c r="F51" s="96"/>
      <c r="G51" s="157">
        <f>G50+G49+G45+G35</f>
        <v>4501.830008642673</v>
      </c>
      <c r="H51" s="157">
        <f>G51-D51</f>
        <v>20.769999999999527</v>
      </c>
      <c r="I51" s="98">
        <f>IF(ISERROR(H51/D51),0,H51/D51)</f>
        <v>0.004635064016089983</v>
      </c>
      <c r="J51" s="98">
        <f>J50+J49+J45+J35</f>
        <v>0.8849557522123893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582.5378011235476</v>
      </c>
      <c r="E52" s="101"/>
      <c r="F52" s="101">
        <f>C52</f>
        <v>0.13</v>
      </c>
      <c r="G52" s="158">
        <f>F52*G51</f>
        <v>585.2379011235475</v>
      </c>
      <c r="H52" s="158">
        <f>G52-D52</f>
        <v>2.7000999999999067</v>
      </c>
      <c r="I52" s="103">
        <f>IF(ISERROR(H52/D52),0,H52/D52)</f>
        <v>0.004635064016089928</v>
      </c>
      <c r="J52" s="103">
        <f>G52/$G$53</f>
        <v>0.1150442477876106</v>
      </c>
    </row>
    <row r="53" spans="1:10" ht="13.5" thickBot="1">
      <c r="A53" s="95" t="s">
        <v>41</v>
      </c>
      <c r="B53" s="104"/>
      <c r="C53" s="104"/>
      <c r="D53" s="157">
        <f>D52+D51</f>
        <v>5063.597809766222</v>
      </c>
      <c r="E53" s="104"/>
      <c r="F53" s="104"/>
      <c r="G53" s="157">
        <f>G52+G51</f>
        <v>5087.067909766221</v>
      </c>
      <c r="H53" s="157">
        <f>G53-D53</f>
        <v>23.470099999999547</v>
      </c>
      <c r="I53" s="98">
        <f>IF(ISERROR(H53/D53),0,H53/D53)</f>
        <v>0.0046350640160899995</v>
      </c>
      <c r="J53" s="98">
        <f>G53/$G$53</f>
        <v>1</v>
      </c>
    </row>
    <row r="54" spans="1:10" ht="13.5" thickBot="1">
      <c r="A54" s="105" t="s">
        <v>42</v>
      </c>
      <c r="B54" s="106"/>
      <c r="C54" s="107"/>
      <c r="D54" s="147">
        <f>D53*C54</f>
        <v>0</v>
      </c>
      <c r="E54" s="107"/>
      <c r="F54" s="107">
        <f>C54</f>
        <v>0</v>
      </c>
      <c r="G54" s="147">
        <f>G53*F54</f>
        <v>0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5063.597809766222</v>
      </c>
      <c r="E55" s="104"/>
      <c r="F55" s="104"/>
      <c r="G55" s="113">
        <f>G53+G54</f>
        <v>5087.067909766221</v>
      </c>
      <c r="H55" s="113">
        <f>G55-D55</f>
        <v>23.470099999999547</v>
      </c>
      <c r="I55" s="114">
        <f>IF(ISERROR(H55/D55),0,H55/D55)</f>
        <v>0.0046350640160899995</v>
      </c>
      <c r="J55" s="114"/>
    </row>
    <row r="59" ht="12.75">
      <c r="C59" s="139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zoomScale="75" zoomScaleNormal="75" workbookViewId="0" topLeftCell="A21">
      <selection activeCell="D18" sqref="D18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5" max="5" width="10.28125" style="0" customWidth="1"/>
    <col min="6" max="6" width="13.140625" style="0" customWidth="1"/>
    <col min="7" max="7" width="18.57421875" style="0" customWidth="1"/>
    <col min="8" max="8" width="16.281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48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191.34</v>
      </c>
      <c r="C14" s="117">
        <v>191.684412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2.13</v>
      </c>
      <c r="C15" s="118">
        <v>2.13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5.09</v>
      </c>
      <c r="C16" s="15">
        <v>5.09</v>
      </c>
      <c r="D16" s="2"/>
      <c r="E16" s="2"/>
      <c r="F16" s="2"/>
      <c r="G16" s="2"/>
      <c r="H16" s="2"/>
      <c r="I16" s="2"/>
      <c r="J16" s="2"/>
    </row>
    <row r="17" spans="1:10" ht="12.75">
      <c r="A17" s="11" t="s">
        <v>7</v>
      </c>
      <c r="B17" s="12">
        <v>3.9178</v>
      </c>
      <c r="C17" s="12">
        <v>3.92485204</v>
      </c>
      <c r="D17" s="2"/>
      <c r="E17" s="2"/>
      <c r="F17" s="2"/>
      <c r="G17" s="2"/>
      <c r="H17" s="2"/>
      <c r="I17" s="2"/>
      <c r="J17" s="2"/>
    </row>
    <row r="18" spans="1:10" ht="12.75">
      <c r="A18" s="8" t="s">
        <v>8</v>
      </c>
      <c r="B18" s="13">
        <v>-0.6722</v>
      </c>
      <c r="C18" s="13">
        <v>-0.2938775326703352</v>
      </c>
      <c r="D18" s="2"/>
      <c r="E18" s="2"/>
      <c r="F18" s="2"/>
      <c r="G18" s="2"/>
      <c r="H18" s="2"/>
      <c r="I18" s="2"/>
      <c r="J18" s="2"/>
    </row>
    <row r="19" spans="1:10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</row>
    <row r="20" spans="1:10" ht="12.75">
      <c r="A20" s="11" t="s">
        <v>10</v>
      </c>
      <c r="B20" s="13">
        <v>2.4275</v>
      </c>
      <c r="C20" s="13">
        <v>2.5273</v>
      </c>
      <c r="D20" s="2"/>
      <c r="E20" s="2"/>
      <c r="F20" s="2"/>
      <c r="G20" s="2"/>
      <c r="H20" s="2"/>
      <c r="I20" s="2"/>
      <c r="J20" s="2"/>
    </row>
    <row r="21" spans="1:10" ht="12.75" customHeight="1">
      <c r="A21" s="11" t="s">
        <v>11</v>
      </c>
      <c r="B21" s="13">
        <v>1.942</v>
      </c>
      <c r="C21" s="13">
        <v>2.0128</v>
      </c>
      <c r="D21" s="2"/>
      <c r="E21" s="2"/>
      <c r="F21" s="2"/>
      <c r="G21" s="2"/>
      <c r="H21" s="2"/>
      <c r="I21" s="2"/>
      <c r="J21" s="2"/>
    </row>
    <row r="22" spans="1:10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</row>
    <row r="23" spans="1:10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1.0349</v>
      </c>
      <c r="C26" s="18">
        <v>1.0349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1095000</v>
      </c>
      <c r="C29" s="23" t="s">
        <v>18</v>
      </c>
      <c r="D29" s="24">
        <v>2500</v>
      </c>
      <c r="E29" s="25" t="s">
        <v>19</v>
      </c>
      <c r="F29" s="2"/>
      <c r="G29" s="26" t="s">
        <v>20</v>
      </c>
      <c r="H29" s="27"/>
      <c r="I29" s="28">
        <f>B26</f>
        <v>1.0349</v>
      </c>
      <c r="J29" s="2"/>
    </row>
    <row r="30" spans="1:10" ht="19.5" thickBot="1">
      <c r="A30" s="21" t="s">
        <v>21</v>
      </c>
      <c r="B30" s="29">
        <v>600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1.0349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B29*I29</f>
        <v>1133215.5</v>
      </c>
      <c r="C33" s="44">
        <v>0.068</v>
      </c>
      <c r="D33" s="45">
        <f>B33*C33</f>
        <v>77058.65400000001</v>
      </c>
      <c r="E33" s="43">
        <f>B33</f>
        <v>1133215.5</v>
      </c>
      <c r="F33" s="44">
        <f>C33</f>
        <v>0.068</v>
      </c>
      <c r="G33" s="45">
        <f>B33*F33</f>
        <v>77058.65400000001</v>
      </c>
      <c r="H33" s="45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0.602881975237103</v>
      </c>
    </row>
    <row r="34" spans="1:10" ht="13.5" thickBot="1">
      <c r="A34" s="47" t="s">
        <v>33</v>
      </c>
      <c r="B34" s="48"/>
      <c r="C34" s="49"/>
      <c r="D34" s="50">
        <f>B34*C34</f>
        <v>0</v>
      </c>
      <c r="E34" s="48">
        <f>B34</f>
        <v>0</v>
      </c>
      <c r="F34" s="49">
        <f>C34</f>
        <v>0</v>
      </c>
      <c r="G34" s="50">
        <f>B34*F34</f>
        <v>0</v>
      </c>
      <c r="H34" s="51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55">
        <f>SUM(D33:D34)</f>
        <v>77058.65400000001</v>
      </c>
      <c r="E35" s="54"/>
      <c r="F35" s="54"/>
      <c r="G35" s="55">
        <f>SUM(G33:G34)</f>
        <v>77058.65400000001</v>
      </c>
      <c r="H35" s="55">
        <f t="shared" si="0"/>
        <v>0</v>
      </c>
      <c r="I35" s="56">
        <f t="shared" si="1"/>
        <v>0</v>
      </c>
      <c r="J35" s="56">
        <f>SUM(J33:J34)</f>
        <v>0.602881975237103</v>
      </c>
    </row>
    <row r="36" spans="1:10" ht="12.75">
      <c r="A36" s="57" t="s">
        <v>4</v>
      </c>
      <c r="B36" s="58">
        <v>1</v>
      </c>
      <c r="C36" s="59">
        <f>B14</f>
        <v>191.34</v>
      </c>
      <c r="D36" s="115">
        <f>B36*C36</f>
        <v>191.34</v>
      </c>
      <c r="E36" s="58">
        <f>B36</f>
        <v>1</v>
      </c>
      <c r="F36" s="59">
        <f>C14</f>
        <v>191.684412</v>
      </c>
      <c r="G36" s="45">
        <f>B36*F36</f>
        <v>191.684412</v>
      </c>
      <c r="H36" s="60">
        <f t="shared" si="0"/>
        <v>0.3444120000000055</v>
      </c>
      <c r="I36" s="46">
        <f t="shared" si="1"/>
        <v>0.0018000000000000286</v>
      </c>
      <c r="J36" s="46">
        <f>G36/$G$53</f>
        <v>0.001499676816684634</v>
      </c>
    </row>
    <row r="37" spans="1:10" ht="12.75">
      <c r="A37" s="47" t="s">
        <v>6</v>
      </c>
      <c r="B37" s="61">
        <f>B36</f>
        <v>1</v>
      </c>
      <c r="C37" s="62">
        <f>B15+B16</f>
        <v>7.22</v>
      </c>
      <c r="D37" s="63">
        <f>B37*C37</f>
        <v>7.22</v>
      </c>
      <c r="E37" s="61">
        <f>B37</f>
        <v>1</v>
      </c>
      <c r="F37" s="62">
        <f>C15+C16</f>
        <v>7.22</v>
      </c>
      <c r="G37" s="50">
        <f>B37*F37</f>
        <v>7.22</v>
      </c>
      <c r="H37" s="64">
        <f t="shared" si="0"/>
        <v>0</v>
      </c>
      <c r="I37" s="46">
        <f t="shared" si="1"/>
        <v>0</v>
      </c>
      <c r="J37" s="46">
        <f>G37/$G$53</f>
        <v>5.648694384425509E-05</v>
      </c>
    </row>
    <row r="38" spans="1:10" ht="12.75">
      <c r="A38" s="65" t="s">
        <v>7</v>
      </c>
      <c r="B38" s="66">
        <f>D29</f>
        <v>2500</v>
      </c>
      <c r="C38" s="67">
        <f>B17</f>
        <v>3.9178</v>
      </c>
      <c r="D38" s="63">
        <f>B38*C38</f>
        <v>9794.5</v>
      </c>
      <c r="E38" s="66">
        <f>B38</f>
        <v>2500</v>
      </c>
      <c r="F38" s="67">
        <f>C17</f>
        <v>3.92485204</v>
      </c>
      <c r="G38" s="50">
        <f>B38*F38</f>
        <v>9812.1301</v>
      </c>
      <c r="H38" s="64">
        <f t="shared" si="0"/>
        <v>17.63010000000031</v>
      </c>
      <c r="I38" s="46">
        <f t="shared" si="1"/>
        <v>0.0018000000000000318</v>
      </c>
      <c r="J38" s="46">
        <f>G38/$G$53</f>
        <v>0.07676693101817522</v>
      </c>
    </row>
    <row r="39" spans="1:10" ht="12.75">
      <c r="A39" s="68" t="s">
        <v>9</v>
      </c>
      <c r="B39" s="66">
        <f>D29</f>
        <v>2500</v>
      </c>
      <c r="C39" s="70">
        <f>B19</f>
        <v>0</v>
      </c>
      <c r="D39" s="63">
        <f>B39*C39</f>
        <v>0</v>
      </c>
      <c r="E39" s="69">
        <f>B39</f>
        <v>2500</v>
      </c>
      <c r="F39" s="70">
        <f>C19</f>
        <v>0</v>
      </c>
      <c r="G39" s="50">
        <f>B39*F39</f>
        <v>0</v>
      </c>
      <c r="H39" s="64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D29</f>
        <v>2500</v>
      </c>
      <c r="C40" s="49">
        <f>B18</f>
        <v>-0.6722</v>
      </c>
      <c r="D40" s="116">
        <f>B40*C40</f>
        <v>-1680.5</v>
      </c>
      <c r="E40" s="69">
        <f>B40</f>
        <v>2500</v>
      </c>
      <c r="F40" s="70">
        <f>C18</f>
        <v>-0.2938775326703352</v>
      </c>
      <c r="G40" s="50">
        <f>B40*F40</f>
        <v>-734.6938316758379</v>
      </c>
      <c r="H40" s="64">
        <f t="shared" si="0"/>
        <v>945.8061683241621</v>
      </c>
      <c r="I40" s="46">
        <f t="shared" si="1"/>
        <v>-0.5628123584196144</v>
      </c>
      <c r="J40" s="46">
        <f>G40/$G$53</f>
        <v>-0.005748006816148707</v>
      </c>
    </row>
    <row r="41" spans="1:10" ht="13.5" thickBot="1">
      <c r="A41" s="71" t="s">
        <v>35</v>
      </c>
      <c r="B41" s="72"/>
      <c r="C41" s="73"/>
      <c r="D41" s="74">
        <f>SUM(D36:D40)</f>
        <v>8312.56</v>
      </c>
      <c r="E41" s="72"/>
      <c r="F41" s="73"/>
      <c r="G41" s="74">
        <f>SUM(G36:G40)</f>
        <v>9276.340680324161</v>
      </c>
      <c r="H41" s="74">
        <f t="shared" si="0"/>
        <v>963.780680324162</v>
      </c>
      <c r="I41" s="75">
        <f t="shared" si="1"/>
        <v>0.1159427036104596</v>
      </c>
      <c r="J41" s="75">
        <f>SUM(J36:J40)</f>
        <v>0.0725750879625554</v>
      </c>
    </row>
    <row r="42" spans="1:10" ht="12.75">
      <c r="A42" s="65" t="s">
        <v>10</v>
      </c>
      <c r="B42" s="76">
        <f>D29*I29</f>
        <v>2587.25</v>
      </c>
      <c r="C42" s="77">
        <f>B20</f>
        <v>2.4275</v>
      </c>
      <c r="D42" s="64">
        <f>B42*C42</f>
        <v>6280.5493750000005</v>
      </c>
      <c r="E42" s="76">
        <f>B42</f>
        <v>2587.25</v>
      </c>
      <c r="F42" s="77">
        <f>C20</f>
        <v>2.5273</v>
      </c>
      <c r="G42" s="64">
        <f>E42*F42</f>
        <v>6538.756925</v>
      </c>
      <c r="H42" s="60">
        <f t="shared" si="0"/>
        <v>258.2075499999992</v>
      </c>
      <c r="I42" s="46">
        <f t="shared" si="1"/>
        <v>0.04111225540679698</v>
      </c>
      <c r="J42" s="46">
        <f>G42/$G$53</f>
        <v>0.051157118453422315</v>
      </c>
    </row>
    <row r="43" spans="1:10" ht="26.25" thickBot="1">
      <c r="A43" s="65" t="s">
        <v>11</v>
      </c>
      <c r="B43" s="76">
        <f>B42</f>
        <v>2587.25</v>
      </c>
      <c r="C43" s="79">
        <f>B21</f>
        <v>1.942</v>
      </c>
      <c r="D43" s="80">
        <f>B43*C43</f>
        <v>5024.4394999999995</v>
      </c>
      <c r="E43" s="78">
        <f>B43</f>
        <v>2587.25</v>
      </c>
      <c r="F43" s="79">
        <f>C21</f>
        <v>2.0128</v>
      </c>
      <c r="G43" s="80">
        <f>E43*F43</f>
        <v>5207.6168</v>
      </c>
      <c r="H43" s="64">
        <f t="shared" si="0"/>
        <v>183.1773000000003</v>
      </c>
      <c r="I43" s="46">
        <f t="shared" si="1"/>
        <v>0.03645726055612777</v>
      </c>
      <c r="J43" s="46">
        <f>G43/$G$53</f>
        <v>0.04074270882880878</v>
      </c>
    </row>
    <row r="44" spans="1:10" ht="13.5" thickBot="1">
      <c r="A44" s="71" t="s">
        <v>36</v>
      </c>
      <c r="B44" s="73"/>
      <c r="C44" s="73"/>
      <c r="D44" s="74">
        <f>SUM(D42:D43)</f>
        <v>11304.988875</v>
      </c>
      <c r="E44" s="73"/>
      <c r="F44" s="73"/>
      <c r="G44" s="74">
        <f>SUM(G42:G43)</f>
        <v>11746.373725</v>
      </c>
      <c r="H44" s="74">
        <f t="shared" si="0"/>
        <v>441.38485000000037</v>
      </c>
      <c r="I44" s="75">
        <f t="shared" si="1"/>
        <v>0.03904336880649963</v>
      </c>
      <c r="J44" s="75">
        <f>SUM(J42:J43)</f>
        <v>0.09189982728223109</v>
      </c>
    </row>
    <row r="45" spans="1:10" ht="13.5" thickBot="1">
      <c r="A45" s="52" t="s">
        <v>37</v>
      </c>
      <c r="B45" s="54"/>
      <c r="C45" s="54"/>
      <c r="D45" s="55">
        <f>D41+D44</f>
        <v>19617.548875</v>
      </c>
      <c r="E45" s="54"/>
      <c r="F45" s="54"/>
      <c r="G45" s="55">
        <f>G41+G44</f>
        <v>21022.71440532416</v>
      </c>
      <c r="H45" s="55">
        <f t="shared" si="0"/>
        <v>1405.1655303241605</v>
      </c>
      <c r="I45" s="56">
        <f t="shared" si="1"/>
        <v>0.07162798672136152</v>
      </c>
      <c r="J45" s="56">
        <f>G45/$G$53</f>
        <v>0.1644749152447865</v>
      </c>
    </row>
    <row r="46" spans="1:10" ht="12.75">
      <c r="A46" s="47" t="s">
        <v>12</v>
      </c>
      <c r="B46" s="76">
        <f>B29*I29</f>
        <v>1133215.5</v>
      </c>
      <c r="C46" s="81">
        <f>B22</f>
        <v>0.0052</v>
      </c>
      <c r="D46" s="82">
        <f>B46*C46</f>
        <v>5892.7206</v>
      </c>
      <c r="E46" s="76">
        <f>B46</f>
        <v>1133215.5</v>
      </c>
      <c r="F46" s="77">
        <f>C22</f>
        <v>0.0052</v>
      </c>
      <c r="G46" s="82">
        <f>E46*F46</f>
        <v>5892.7206</v>
      </c>
      <c r="H46" s="83">
        <f t="shared" si="0"/>
        <v>0</v>
      </c>
      <c r="I46" s="46">
        <f t="shared" si="1"/>
        <v>0</v>
      </c>
      <c r="J46" s="46">
        <f>G46/$G$53</f>
        <v>0.04610273928283728</v>
      </c>
    </row>
    <row r="47" spans="1:10" ht="12.75">
      <c r="A47" s="47" t="s">
        <v>13</v>
      </c>
      <c r="B47" s="78">
        <f>B46</f>
        <v>1133215.5</v>
      </c>
      <c r="C47" s="84">
        <f>B23</f>
        <v>0.0013</v>
      </c>
      <c r="D47" s="85">
        <f>B47*C47</f>
        <v>1473.18015</v>
      </c>
      <c r="E47" s="78">
        <f>B47</f>
        <v>1133215.5</v>
      </c>
      <c r="F47" s="79">
        <f>C23</f>
        <v>0.0013</v>
      </c>
      <c r="G47" s="85">
        <f>E47*F47</f>
        <v>1473.18015</v>
      </c>
      <c r="H47" s="64">
        <f t="shared" si="0"/>
        <v>0</v>
      </c>
      <c r="I47" s="46">
        <f t="shared" si="1"/>
        <v>0</v>
      </c>
      <c r="J47" s="46">
        <f>G47/$G$53</f>
        <v>0.01152568482070932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87">
        <f>B48*C48</f>
        <v>0.25</v>
      </c>
      <c r="E48" s="86">
        <f>B48</f>
        <v>1</v>
      </c>
      <c r="F48" s="88">
        <f>C24</f>
        <v>0.25</v>
      </c>
      <c r="G48" s="87">
        <f>E48*F48</f>
        <v>0.25</v>
      </c>
      <c r="H48" s="89">
        <f t="shared" si="0"/>
        <v>0</v>
      </c>
      <c r="I48" s="46">
        <f t="shared" si="1"/>
        <v>0</v>
      </c>
      <c r="J48" s="46">
        <f>G48/$G$53</f>
        <v>1.955919108180578E-06</v>
      </c>
    </row>
    <row r="49" spans="1:10" ht="13.5" thickBot="1">
      <c r="A49" s="52" t="s">
        <v>38</v>
      </c>
      <c r="B49" s="54"/>
      <c r="C49" s="54"/>
      <c r="D49" s="55">
        <f>SUM(D46:D48)</f>
        <v>7366.15075</v>
      </c>
      <c r="E49" s="54"/>
      <c r="F49" s="54"/>
      <c r="G49" s="55">
        <f>SUM(G46:G48)</f>
        <v>7366.15075</v>
      </c>
      <c r="H49" s="55"/>
      <c r="I49" s="56"/>
      <c r="J49" s="56">
        <f>SUM(J46:J48)</f>
        <v>0.05763038002265478</v>
      </c>
    </row>
    <row r="50" spans="1:10" ht="13.5" thickBot="1">
      <c r="A50" s="52" t="s">
        <v>15</v>
      </c>
      <c r="B50" s="90">
        <f>B29</f>
        <v>1095000</v>
      </c>
      <c r="C50" s="91">
        <f>B25</f>
        <v>0.00700000021606684</v>
      </c>
      <c r="D50" s="92">
        <f>B50*C50</f>
        <v>7665.00023659319</v>
      </c>
      <c r="E50" s="93">
        <f>B50</f>
        <v>1095000</v>
      </c>
      <c r="F50" s="94">
        <f>C25</f>
        <v>0.00700000021606684</v>
      </c>
      <c r="G50" s="92">
        <f>E50*F50</f>
        <v>7665.00023659319</v>
      </c>
      <c r="H50" s="55">
        <f>G50-D50</f>
        <v>0</v>
      </c>
      <c r="I50" s="56">
        <f>IF(ISERROR(H50/D50),0,H50/D50)</f>
        <v>0</v>
      </c>
      <c r="J50" s="56">
        <f>G50/$G$53</f>
        <v>0.059968481707845085</v>
      </c>
    </row>
    <row r="51" spans="1:10" ht="13.5" thickBot="1">
      <c r="A51" s="95" t="s">
        <v>39</v>
      </c>
      <c r="B51" s="96"/>
      <c r="C51" s="96"/>
      <c r="D51" s="97">
        <f>D50+D49+D45+D35</f>
        <v>111707.3538615932</v>
      </c>
      <c r="E51" s="96"/>
      <c r="F51" s="96"/>
      <c r="G51" s="97">
        <f>G50+G49+G45+G35</f>
        <v>113112.51939191736</v>
      </c>
      <c r="H51" s="97">
        <f>G51-D51</f>
        <v>1405.1655303241569</v>
      </c>
      <c r="I51" s="98">
        <f>IF(ISERROR(H51/D51),0,H51/D51)</f>
        <v>0.012578988596088081</v>
      </c>
      <c r="J51" s="98">
        <f>J50+J49+J45+J35</f>
        <v>0.8849557522123893</v>
      </c>
    </row>
    <row r="52" spans="1:10" ht="13.5" thickBot="1">
      <c r="A52" s="99" t="s">
        <v>40</v>
      </c>
      <c r="B52" s="100"/>
      <c r="C52" s="101">
        <v>0.13</v>
      </c>
      <c r="D52" s="102">
        <f>C52*D51</f>
        <v>14521.956002007117</v>
      </c>
      <c r="E52" s="101"/>
      <c r="F52" s="101">
        <f>C52</f>
        <v>0.13</v>
      </c>
      <c r="G52" s="102">
        <f>F52*G51</f>
        <v>14704.627520949258</v>
      </c>
      <c r="H52" s="102">
        <f>G52-D52</f>
        <v>182.67151894214112</v>
      </c>
      <c r="I52" s="103">
        <f>IF(ISERROR(H52/D52),0,H52/D52)</f>
        <v>0.012578988596088131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97">
        <f>D52+D51</f>
        <v>126229.30986360033</v>
      </c>
      <c r="E53" s="104"/>
      <c r="F53" s="104"/>
      <c r="G53" s="97">
        <f>G52+G51</f>
        <v>127817.14691286662</v>
      </c>
      <c r="H53" s="97">
        <f>G53-D53</f>
        <v>1587.8370492662943</v>
      </c>
      <c r="I53" s="98">
        <f>IF(ISERROR(H53/D53),0,H53/D53)</f>
        <v>0.012578988596088058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08">
        <f>D53*C54</f>
        <v>-12622.930986360034</v>
      </c>
      <c r="E54" s="107"/>
      <c r="F54" s="107">
        <f>C54</f>
        <v>-0.1</v>
      </c>
      <c r="G54" s="108">
        <f>G53*F54</f>
        <v>-12781.714691286663</v>
      </c>
      <c r="H54" s="109"/>
      <c r="I54" s="110"/>
      <c r="J54" s="110"/>
    </row>
    <row r="55" spans="1:10" ht="18.75" thickBot="1">
      <c r="A55" s="111" t="s">
        <v>43</v>
      </c>
      <c r="B55" s="104"/>
      <c r="C55" s="104"/>
      <c r="D55" s="112">
        <f>D53+D54</f>
        <v>113606.37887724029</v>
      </c>
      <c r="E55" s="104"/>
      <c r="F55" s="104"/>
      <c r="G55" s="112">
        <f>G53+G54</f>
        <v>115035.43222157996</v>
      </c>
      <c r="H55" s="113">
        <f>G55-D55</f>
        <v>1429.0533443396707</v>
      </c>
      <c r="I55" s="114">
        <f>IF(ISERROR(H55/D55),0,H55/D55)</f>
        <v>0.01257898859608811</v>
      </c>
      <c r="J55" s="114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66"/>
  <sheetViews>
    <sheetView zoomScale="90" zoomScaleNormal="90" workbookViewId="0" topLeftCell="A9">
      <selection activeCell="G30" sqref="G30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5" max="5" width="9.28125" style="0" bestFit="1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  <col min="12" max="12" width="9.57421875" style="0" bestFit="1" customWidth="1"/>
    <col min="15" max="15" width="9.28125" style="0" bestFit="1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56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9.28</v>
      </c>
      <c r="C14" s="117">
        <v>9.33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0</v>
      </c>
      <c r="C15" s="118">
        <v>0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0.19</v>
      </c>
      <c r="C16" s="15">
        <v>0.19</v>
      </c>
      <c r="D16" s="2"/>
      <c r="E16" s="2"/>
      <c r="F16" s="2"/>
      <c r="G16" s="2"/>
      <c r="H16" s="2"/>
      <c r="I16" s="2"/>
      <c r="J16" s="2"/>
    </row>
    <row r="17" spans="1:15" ht="12.75">
      <c r="A17" s="11" t="s">
        <v>7</v>
      </c>
      <c r="B17" s="12">
        <v>0.0302</v>
      </c>
      <c r="C17" s="12">
        <v>0.0304</v>
      </c>
      <c r="D17" s="2"/>
      <c r="E17" s="2"/>
      <c r="F17" s="2"/>
      <c r="G17" s="2"/>
      <c r="H17" s="2"/>
      <c r="I17" s="2"/>
      <c r="J17" s="2"/>
      <c r="M17" t="s">
        <v>76</v>
      </c>
      <c r="O17">
        <v>-0.0018</v>
      </c>
    </row>
    <row r="18" spans="1:15" ht="12.75">
      <c r="A18" s="8" t="s">
        <v>8</v>
      </c>
      <c r="B18" s="13">
        <v>-0.0018</v>
      </c>
      <c r="C18" s="13">
        <f>O21</f>
        <v>-0.005699999999999999</v>
      </c>
      <c r="D18" s="2"/>
      <c r="E18" s="2"/>
      <c r="F18" s="119"/>
      <c r="H18" s="2"/>
      <c r="I18" s="2"/>
      <c r="J18" s="2"/>
      <c r="L18" s="13">
        <v>-0.0012127500491071314</v>
      </c>
      <c r="M18" t="s">
        <v>77</v>
      </c>
      <c r="O18">
        <v>-0.0037</v>
      </c>
    </row>
    <row r="19" spans="1:13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  <c r="M19" t="s">
        <v>79</v>
      </c>
    </row>
    <row r="20" spans="1:15" ht="12.75">
      <c r="A20" s="11" t="s">
        <v>10</v>
      </c>
      <c r="B20" s="13">
        <v>0.006</v>
      </c>
      <c r="C20" s="13">
        <v>0.0068</v>
      </c>
      <c r="D20" s="2"/>
      <c r="E20" s="2"/>
      <c r="F20" s="2"/>
      <c r="G20" s="2"/>
      <c r="H20" s="2"/>
      <c r="I20" s="2"/>
      <c r="J20" s="2"/>
      <c r="M20" t="s">
        <v>80</v>
      </c>
      <c r="O20">
        <v>-0.0002</v>
      </c>
    </row>
    <row r="21" spans="1:15" ht="12.75" customHeight="1">
      <c r="A21" s="11" t="s">
        <v>11</v>
      </c>
      <c r="B21" s="13">
        <v>0.005</v>
      </c>
      <c r="C21" s="13">
        <v>0.0054</v>
      </c>
      <c r="D21" s="2"/>
      <c r="E21" s="2"/>
      <c r="F21" s="2"/>
      <c r="G21" s="2"/>
      <c r="H21" s="2"/>
      <c r="I21" s="2"/>
      <c r="J21" s="2"/>
      <c r="O21" s="144">
        <f>SUM(O17:O20)</f>
        <v>-0.005699999999999999</v>
      </c>
    </row>
    <row r="22" spans="1:13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  <c r="M22" t="s">
        <v>78</v>
      </c>
    </row>
    <row r="23" spans="1:15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  <c r="O23" s="144">
        <f>SUM(O21:O22)</f>
        <v>-0.005699999999999999</v>
      </c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500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1000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IF(B29&gt;B30,B30,B29)</f>
        <v>500</v>
      </c>
      <c r="C33" s="44">
        <v>0.071</v>
      </c>
      <c r="D33" s="148">
        <f>B33*C33</f>
        <v>35.5</v>
      </c>
      <c r="E33" s="43">
        <f>B33</f>
        <v>500</v>
      </c>
      <c r="F33" s="44">
        <f>C33</f>
        <v>0.071</v>
      </c>
      <c r="G33" s="148">
        <f>E33*F33</f>
        <v>35.5</v>
      </c>
      <c r="H33" s="148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0.44313640108936936</v>
      </c>
    </row>
    <row r="34" spans="1:10" ht="13.5" thickBot="1">
      <c r="A34" s="47" t="s">
        <v>33</v>
      </c>
      <c r="B34" s="48">
        <f>IF(B29&gt;B30,B29*I30-B33,0)</f>
        <v>0</v>
      </c>
      <c r="C34" s="49">
        <v>0.083</v>
      </c>
      <c r="D34" s="149">
        <f>B34*C34</f>
        <v>0</v>
      </c>
      <c r="E34" s="48">
        <f>B34</f>
        <v>0</v>
      </c>
      <c r="F34" s="49">
        <f>C34</f>
        <v>0.083</v>
      </c>
      <c r="G34" s="149">
        <f>E34*F34</f>
        <v>0</v>
      </c>
      <c r="H34" s="149">
        <f t="shared" si="0"/>
        <v>0</v>
      </c>
      <c r="I34" s="46">
        <f t="shared" si="1"/>
        <v>0</v>
      </c>
      <c r="J34" s="46">
        <f>G34/$G$53</f>
        <v>0</v>
      </c>
    </row>
    <row r="35" spans="1:10" ht="13.5" thickBot="1">
      <c r="A35" s="52" t="s">
        <v>34</v>
      </c>
      <c r="B35" s="53"/>
      <c r="C35" s="54"/>
      <c r="D35" s="150">
        <f>SUM(D33:D34)</f>
        <v>35.5</v>
      </c>
      <c r="E35" s="54"/>
      <c r="F35" s="54"/>
      <c r="G35" s="150">
        <f>SUM(G33:G34)</f>
        <v>35.5</v>
      </c>
      <c r="H35" s="150">
        <f t="shared" si="0"/>
        <v>0</v>
      </c>
      <c r="I35" s="56">
        <f t="shared" si="1"/>
        <v>0</v>
      </c>
      <c r="J35" s="56">
        <f>SUM(J33:J34)</f>
        <v>0.44313640108936936</v>
      </c>
    </row>
    <row r="36" spans="1:10" ht="12.75">
      <c r="A36" s="57" t="s">
        <v>4</v>
      </c>
      <c r="B36" s="58">
        <v>1</v>
      </c>
      <c r="C36" s="59">
        <f>B14</f>
        <v>9.28</v>
      </c>
      <c r="D36" s="115">
        <f>B36*C36</f>
        <v>9.28</v>
      </c>
      <c r="E36" s="58">
        <f>B36</f>
        <v>1</v>
      </c>
      <c r="F36" s="59">
        <f>C14</f>
        <v>9.33</v>
      </c>
      <c r="G36" s="115">
        <f>E36*F36</f>
        <v>9.33</v>
      </c>
      <c r="H36" s="115">
        <f t="shared" si="0"/>
        <v>0.05000000000000071</v>
      </c>
      <c r="I36" s="46">
        <f t="shared" si="1"/>
        <v>0.005387931034482835</v>
      </c>
      <c r="J36" s="46">
        <f>G36/$G$53</f>
        <v>0.11646373583560045</v>
      </c>
    </row>
    <row r="37" spans="1:10" ht="12.75">
      <c r="A37" s="47" t="s">
        <v>6</v>
      </c>
      <c r="B37" s="61">
        <f>B36</f>
        <v>1</v>
      </c>
      <c r="C37" s="62">
        <f>B15+B16</f>
        <v>0.19</v>
      </c>
      <c r="D37" s="63">
        <f>B37*C37</f>
        <v>0.19</v>
      </c>
      <c r="E37" s="61">
        <f>B37</f>
        <v>1</v>
      </c>
      <c r="F37" s="62">
        <f>C15+C16</f>
        <v>0.19</v>
      </c>
      <c r="G37" s="63">
        <f>E37*F37</f>
        <v>0.19</v>
      </c>
      <c r="H37" s="63">
        <f t="shared" si="0"/>
        <v>0</v>
      </c>
      <c r="I37" s="46">
        <f t="shared" si="1"/>
        <v>0</v>
      </c>
      <c r="J37" s="46">
        <f>G37/$G$53</f>
        <v>0.002371715949492399</v>
      </c>
    </row>
    <row r="38" spans="1:10" ht="12.75">
      <c r="A38" s="65" t="s">
        <v>7</v>
      </c>
      <c r="B38" s="66">
        <f>B$29</f>
        <v>500</v>
      </c>
      <c r="C38" s="67">
        <f>B17</f>
        <v>0.0302</v>
      </c>
      <c r="D38" s="63">
        <f>B38*C38</f>
        <v>15.100000000000001</v>
      </c>
      <c r="E38" s="66">
        <f>B38</f>
        <v>500</v>
      </c>
      <c r="F38" s="67">
        <f>C17</f>
        <v>0.0304</v>
      </c>
      <c r="G38" s="63">
        <f>E38*F38</f>
        <v>15.2</v>
      </c>
      <c r="H38" s="63">
        <f t="shared" si="0"/>
        <v>0.09999999999999787</v>
      </c>
      <c r="I38" s="46">
        <f t="shared" si="1"/>
        <v>0.006622516556291249</v>
      </c>
      <c r="J38" s="46">
        <f>G38/$G$53</f>
        <v>0.18973727595939194</v>
      </c>
    </row>
    <row r="39" spans="1:10" ht="12.75">
      <c r="A39" s="68" t="s">
        <v>9</v>
      </c>
      <c r="B39" s="66">
        <f>B$29</f>
        <v>500</v>
      </c>
      <c r="C39" s="70">
        <f>B19</f>
        <v>0</v>
      </c>
      <c r="D39" s="63">
        <f>B39*C39</f>
        <v>0</v>
      </c>
      <c r="E39" s="69">
        <f>B39</f>
        <v>500</v>
      </c>
      <c r="F39" s="70">
        <f>C19</f>
        <v>0</v>
      </c>
      <c r="G39" s="63">
        <f>E39*F39</f>
        <v>0</v>
      </c>
      <c r="H39" s="63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500</v>
      </c>
      <c r="C40" s="49">
        <f>B18</f>
        <v>-0.0018</v>
      </c>
      <c r="D40" s="116">
        <f>B40*C40</f>
        <v>-0.9</v>
      </c>
      <c r="E40" s="69">
        <f>B40</f>
        <v>500</v>
      </c>
      <c r="F40" s="70">
        <f>C18</f>
        <v>-0.005699999999999999</v>
      </c>
      <c r="G40" s="116">
        <f>E40*F40</f>
        <v>-2.8499999999999996</v>
      </c>
      <c r="H40" s="116">
        <f t="shared" si="0"/>
        <v>-1.9499999999999997</v>
      </c>
      <c r="I40" s="46">
        <f t="shared" si="1"/>
        <v>2.1666666666666665</v>
      </c>
      <c r="J40" s="46">
        <f>G40/$G$53</f>
        <v>-0.03557573924238598</v>
      </c>
    </row>
    <row r="41" spans="1:10" ht="13.5" thickBot="1">
      <c r="A41" s="71" t="s">
        <v>35</v>
      </c>
      <c r="B41" s="72"/>
      <c r="C41" s="73"/>
      <c r="D41" s="151">
        <f>SUM(D36:D40)</f>
        <v>23.67</v>
      </c>
      <c r="E41" s="72"/>
      <c r="F41" s="73"/>
      <c r="G41" s="151">
        <f>SUM(G36:G40)</f>
        <v>21.869999999999997</v>
      </c>
      <c r="H41" s="151">
        <f t="shared" si="0"/>
        <v>-1.8000000000000043</v>
      </c>
      <c r="I41" s="75">
        <f t="shared" si="1"/>
        <v>-0.07604562737642603</v>
      </c>
      <c r="J41" s="75">
        <f>SUM(J36:J40)</f>
        <v>0.2729969885020988</v>
      </c>
    </row>
    <row r="42" spans="1:10" ht="12.75">
      <c r="A42" s="65" t="s">
        <v>10</v>
      </c>
      <c r="B42" s="76">
        <f>B$29*I$29</f>
        <v>522.7</v>
      </c>
      <c r="C42" s="77">
        <f>B20</f>
        <v>0.006</v>
      </c>
      <c r="D42" s="63">
        <f>B42*C42</f>
        <v>3.1362000000000005</v>
      </c>
      <c r="E42" s="76">
        <f>B42</f>
        <v>522.7</v>
      </c>
      <c r="F42" s="77">
        <f>C20</f>
        <v>0.0068</v>
      </c>
      <c r="G42" s="63">
        <f>E42*F42</f>
        <v>3.55436</v>
      </c>
      <c r="H42" s="63">
        <f t="shared" si="0"/>
        <v>0.4181599999999994</v>
      </c>
      <c r="I42" s="46">
        <f t="shared" si="1"/>
        <v>0.13333333333333314</v>
      </c>
      <c r="J42" s="46">
        <f>G42/$G$53</f>
        <v>0.04436806474862002</v>
      </c>
    </row>
    <row r="43" spans="1:10" ht="26.25" thickBot="1">
      <c r="A43" s="65" t="s">
        <v>11</v>
      </c>
      <c r="B43" s="76">
        <f>B$29*I$29</f>
        <v>522.7</v>
      </c>
      <c r="C43" s="79">
        <f>B21</f>
        <v>0.005</v>
      </c>
      <c r="D43" s="152">
        <f>B43*C43</f>
        <v>2.6135</v>
      </c>
      <c r="E43" s="78">
        <f>B43</f>
        <v>522.7</v>
      </c>
      <c r="F43" s="79">
        <f>C21</f>
        <v>0.0054</v>
      </c>
      <c r="G43" s="152">
        <f>E43*F43</f>
        <v>2.8225800000000003</v>
      </c>
      <c r="H43" s="152">
        <f t="shared" si="0"/>
        <v>0.20908000000000015</v>
      </c>
      <c r="I43" s="46">
        <f t="shared" si="1"/>
        <v>0.08000000000000006</v>
      </c>
      <c r="J43" s="46">
        <f>G43/$G$53</f>
        <v>0.035233463182727666</v>
      </c>
    </row>
    <row r="44" spans="1:10" ht="13.5" thickBot="1">
      <c r="A44" s="71" t="s">
        <v>36</v>
      </c>
      <c r="B44" s="73"/>
      <c r="C44" s="73"/>
      <c r="D44" s="151">
        <f>SUM(D42:D43)</f>
        <v>5.749700000000001</v>
      </c>
      <c r="E44" s="73"/>
      <c r="F44" s="73"/>
      <c r="G44" s="151">
        <f>SUM(G42:G43)</f>
        <v>6.37694</v>
      </c>
      <c r="H44" s="151">
        <f t="shared" si="0"/>
        <v>0.6272399999999996</v>
      </c>
      <c r="I44" s="75">
        <f t="shared" si="1"/>
        <v>0.109090909090909</v>
      </c>
      <c r="J44" s="75">
        <f>SUM(J42:J43)</f>
        <v>0.07960152793134768</v>
      </c>
    </row>
    <row r="45" spans="1:10" ht="13.5" thickBot="1">
      <c r="A45" s="52" t="s">
        <v>37</v>
      </c>
      <c r="B45" s="54"/>
      <c r="C45" s="54"/>
      <c r="D45" s="150">
        <f>D41+D44</f>
        <v>29.419700000000002</v>
      </c>
      <c r="E45" s="54"/>
      <c r="F45" s="54"/>
      <c r="G45" s="150">
        <f>G41+G44</f>
        <v>28.24694</v>
      </c>
      <c r="H45" s="150">
        <f t="shared" si="0"/>
        <v>-1.1727600000000038</v>
      </c>
      <c r="I45" s="56">
        <f t="shared" si="1"/>
        <v>-0.0398630849396834</v>
      </c>
      <c r="J45" s="56">
        <f>G45/$G$53</f>
        <v>0.3525985164334465</v>
      </c>
    </row>
    <row r="46" spans="1:10" ht="12.75">
      <c r="A46" s="47" t="s">
        <v>12</v>
      </c>
      <c r="B46" s="76">
        <f>B29*I29</f>
        <v>522.7</v>
      </c>
      <c r="C46" s="81">
        <f>B22</f>
        <v>0.0052</v>
      </c>
      <c r="D46" s="153">
        <f>B46*C46</f>
        <v>2.7180400000000002</v>
      </c>
      <c r="E46" s="76">
        <f>B46</f>
        <v>522.7</v>
      </c>
      <c r="F46" s="77">
        <f>C22</f>
        <v>0.0052</v>
      </c>
      <c r="G46" s="153">
        <f>E46*F46</f>
        <v>2.7180400000000002</v>
      </c>
      <c r="H46" s="153">
        <f t="shared" si="0"/>
        <v>0</v>
      </c>
      <c r="I46" s="46">
        <f t="shared" si="1"/>
        <v>0</v>
      </c>
      <c r="J46" s="46">
        <f>G46/$G$53</f>
        <v>0.0339285201018859</v>
      </c>
    </row>
    <row r="47" spans="1:10" ht="12.75">
      <c r="A47" s="47" t="s">
        <v>13</v>
      </c>
      <c r="B47" s="78">
        <f>B46</f>
        <v>522.7</v>
      </c>
      <c r="C47" s="84">
        <f>B23</f>
        <v>0.0013</v>
      </c>
      <c r="D47" s="154">
        <f>B47*C47</f>
        <v>0.6795100000000001</v>
      </c>
      <c r="E47" s="78">
        <f>B47</f>
        <v>522.7</v>
      </c>
      <c r="F47" s="79">
        <f>C23</f>
        <v>0.0013</v>
      </c>
      <c r="G47" s="154">
        <f>E47*F47</f>
        <v>0.6795100000000001</v>
      </c>
      <c r="H47" s="154">
        <f t="shared" si="0"/>
        <v>0</v>
      </c>
      <c r="I47" s="46">
        <f t="shared" si="1"/>
        <v>0</v>
      </c>
      <c r="J47" s="46">
        <f>G47/$G$53</f>
        <v>0.008482130025471475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155">
        <f>B48*C48</f>
        <v>0.25</v>
      </c>
      <c r="E48" s="86">
        <f>B48</f>
        <v>1</v>
      </c>
      <c r="F48" s="88">
        <f>C24</f>
        <v>0.25</v>
      </c>
      <c r="G48" s="155">
        <f>E48*F48</f>
        <v>0.25</v>
      </c>
      <c r="H48" s="155">
        <f t="shared" si="0"/>
        <v>0</v>
      </c>
      <c r="I48" s="46">
        <f t="shared" si="1"/>
        <v>0</v>
      </c>
      <c r="J48" s="46">
        <f>G48/$G$53</f>
        <v>0.0031206788809110516</v>
      </c>
    </row>
    <row r="49" spans="1:10" ht="13.5" thickBot="1">
      <c r="A49" s="52" t="s">
        <v>38</v>
      </c>
      <c r="B49" s="54"/>
      <c r="C49" s="54"/>
      <c r="D49" s="150">
        <f>SUM(D46:D48)</f>
        <v>3.6475500000000003</v>
      </c>
      <c r="E49" s="54"/>
      <c r="F49" s="54"/>
      <c r="G49" s="150">
        <f>SUM(G46:G48)</f>
        <v>3.6475500000000003</v>
      </c>
      <c r="H49" s="150"/>
      <c r="I49" s="56"/>
      <c r="J49" s="56">
        <f>SUM(J46:J48)</f>
        <v>0.04553132900826843</v>
      </c>
    </row>
    <row r="50" spans="1:10" ht="13.5" thickBot="1">
      <c r="A50" s="52" t="s">
        <v>15</v>
      </c>
      <c r="B50" s="90">
        <f>B29</f>
        <v>500</v>
      </c>
      <c r="C50" s="91">
        <f>B25</f>
        <v>0.00700000021606684</v>
      </c>
      <c r="D50" s="156">
        <f>B50*C50</f>
        <v>3.50000010803342</v>
      </c>
      <c r="E50" s="93">
        <f>B50</f>
        <v>500</v>
      </c>
      <c r="F50" s="94">
        <f>C25</f>
        <v>0.00700000021606684</v>
      </c>
      <c r="G50" s="156">
        <f>E50*F50</f>
        <v>3.50000010803342</v>
      </c>
      <c r="H50" s="156">
        <f>G50-D50</f>
        <v>0</v>
      </c>
      <c r="I50" s="56">
        <f>IF(ISERROR(H50/D50),0,H50/D50)</f>
        <v>0</v>
      </c>
      <c r="J50" s="56">
        <f>G50/$G$53</f>
        <v>0.043689505681305175</v>
      </c>
    </row>
    <row r="51" spans="1:10" ht="13.5" thickBot="1">
      <c r="A51" s="95" t="s">
        <v>39</v>
      </c>
      <c r="B51" s="96"/>
      <c r="C51" s="96"/>
      <c r="D51" s="157">
        <f>D50+D49+D45+D35</f>
        <v>72.06725010803342</v>
      </c>
      <c r="E51" s="96"/>
      <c r="F51" s="96"/>
      <c r="G51" s="157">
        <f>G50+G49+G45+G35</f>
        <v>70.89449010803341</v>
      </c>
      <c r="H51" s="157">
        <f>G51-D51</f>
        <v>-1.172760000000011</v>
      </c>
      <c r="I51" s="98">
        <f>IF(ISERROR(H51/D51),0,H51/D51)</f>
        <v>-0.01627313374996227</v>
      </c>
      <c r="J51" s="98">
        <f>J50+J49+J45+J35</f>
        <v>0.8849557522123894</v>
      </c>
    </row>
    <row r="52" spans="1:10" ht="13.5" thickBot="1">
      <c r="A52" s="99" t="s">
        <v>40</v>
      </c>
      <c r="B52" s="100"/>
      <c r="C52" s="101">
        <v>0.13</v>
      </c>
      <c r="D52" s="158">
        <f>C52*D51</f>
        <v>9.368742514044344</v>
      </c>
      <c r="E52" s="101"/>
      <c r="F52" s="101">
        <f>C52</f>
        <v>0.13</v>
      </c>
      <c r="G52" s="158">
        <f>F52*G51</f>
        <v>9.216283714044344</v>
      </c>
      <c r="H52" s="158">
        <f>G52-D52</f>
        <v>-0.15245879999999978</v>
      </c>
      <c r="I52" s="103">
        <f>IF(ISERROR(H52/D52),0,H52/D52)</f>
        <v>-0.016273133749962098</v>
      </c>
      <c r="J52" s="103">
        <f>G52/$G$53</f>
        <v>0.11504424778761062</v>
      </c>
    </row>
    <row r="53" spans="1:10" ht="13.5" thickBot="1">
      <c r="A53" s="95" t="s">
        <v>41</v>
      </c>
      <c r="B53" s="104"/>
      <c r="C53" s="104"/>
      <c r="D53" s="157">
        <f>D52+D51</f>
        <v>81.43599262207776</v>
      </c>
      <c r="E53" s="104"/>
      <c r="F53" s="104"/>
      <c r="G53" s="157">
        <f>G52+G51</f>
        <v>80.11077382207776</v>
      </c>
      <c r="H53" s="157">
        <f>G53-D53</f>
        <v>-1.3252188000000018</v>
      </c>
      <c r="I53" s="98">
        <f>IF(ISERROR(H53/D53),0,H53/D53)</f>
        <v>-0.016273133749962143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47">
        <f>D53*C54</f>
        <v>-8.143599262207777</v>
      </c>
      <c r="E54" s="107"/>
      <c r="F54" s="107">
        <f>C54</f>
        <v>-0.1</v>
      </c>
      <c r="G54" s="147">
        <f>G53*F54</f>
        <v>-8.011077382207777</v>
      </c>
      <c r="H54" s="147"/>
      <c r="I54" s="110"/>
      <c r="J54" s="110"/>
    </row>
    <row r="55" spans="1:10" ht="18.75" thickBot="1">
      <c r="A55" s="111" t="s">
        <v>43</v>
      </c>
      <c r="B55" s="104"/>
      <c r="C55" s="104"/>
      <c r="D55" s="113">
        <f>D53+D54</f>
        <v>73.29239335986999</v>
      </c>
      <c r="E55" s="104"/>
      <c r="F55" s="104"/>
      <c r="G55" s="113">
        <f>G53+G54</f>
        <v>72.09969643986999</v>
      </c>
      <c r="H55" s="113">
        <f>G55-D55</f>
        <v>-1.192696920000003</v>
      </c>
      <c r="I55" s="114">
        <f>IF(ISERROR(H55/D55),0,H55/D55)</f>
        <v>-0.016273133749962164</v>
      </c>
      <c r="J55" s="114"/>
    </row>
    <row r="59" ht="12.75">
      <c r="C59" s="139"/>
    </row>
    <row r="64" ht="12.75">
      <c r="G64" s="138"/>
    </row>
    <row r="66" ht="12.75">
      <c r="H66" s="138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5"/>
  <sheetViews>
    <sheetView zoomScale="75" zoomScaleNormal="75" workbookViewId="0" topLeftCell="A10">
      <selection activeCell="C18" sqref="C18"/>
    </sheetView>
  </sheetViews>
  <sheetFormatPr defaultColWidth="9.140625" defaultRowHeight="12.75"/>
  <cols>
    <col min="1" max="1" width="64.28125" style="0" customWidth="1"/>
    <col min="2" max="2" width="14.8515625" style="0" customWidth="1"/>
    <col min="3" max="3" width="17.57421875" style="0" customWidth="1"/>
    <col min="4" max="4" width="17.8515625" style="0" customWidth="1"/>
    <col min="6" max="6" width="13.140625" style="0" customWidth="1"/>
    <col min="7" max="7" width="18.57421875" style="0" customWidth="1"/>
    <col min="8" max="8" width="15.140625" style="0" customWidth="1"/>
    <col min="9" max="9" width="13.421875" style="0" customWidth="1"/>
    <col min="10" max="10" width="13.140625" style="0" customWidth="1"/>
  </cols>
  <sheetData>
    <row r="9" spans="1:10" ht="18">
      <c r="A9" s="1" t="s">
        <v>45</v>
      </c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>
      <c r="A11" s="143" t="s">
        <v>49</v>
      </c>
      <c r="B11" s="143"/>
      <c r="C11" s="143"/>
      <c r="D11" s="143"/>
      <c r="E11" s="3"/>
      <c r="F11" s="3"/>
      <c r="G11" s="2"/>
      <c r="H11" s="2"/>
      <c r="I11" s="2"/>
      <c r="J11" s="2"/>
    </row>
    <row r="12" spans="1:10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3.5" thickBot="1">
      <c r="A13" s="4" t="s">
        <v>1</v>
      </c>
      <c r="B13" s="5" t="s">
        <v>2</v>
      </c>
      <c r="C13" s="5" t="s">
        <v>3</v>
      </c>
      <c r="D13" s="2"/>
      <c r="E13" s="2"/>
      <c r="F13" s="2"/>
      <c r="G13" s="2"/>
      <c r="H13" s="2"/>
      <c r="I13" s="2"/>
      <c r="J13" s="2"/>
    </row>
    <row r="14" spans="1:10" ht="12.75">
      <c r="A14" s="6" t="s">
        <v>4</v>
      </c>
      <c r="B14" s="117">
        <v>9.28</v>
      </c>
      <c r="C14" s="117">
        <v>9.296704</v>
      </c>
      <c r="D14" s="2"/>
      <c r="E14" s="2"/>
      <c r="F14" s="2"/>
      <c r="G14" s="2"/>
      <c r="H14" s="2"/>
      <c r="I14" s="2"/>
      <c r="J14" s="2"/>
    </row>
    <row r="15" spans="1:10" ht="12.75">
      <c r="A15" s="8" t="s">
        <v>5</v>
      </c>
      <c r="B15" s="118">
        <v>0</v>
      </c>
      <c r="C15" s="118">
        <v>0</v>
      </c>
      <c r="D15" s="2"/>
      <c r="E15" s="2"/>
      <c r="F15" s="2"/>
      <c r="G15" s="2"/>
      <c r="H15" s="2"/>
      <c r="I15" s="2"/>
      <c r="J15" s="2"/>
    </row>
    <row r="16" spans="1:10" ht="12.75">
      <c r="A16" s="8" t="s">
        <v>6</v>
      </c>
      <c r="B16" s="15">
        <v>0.19</v>
      </c>
      <c r="C16" s="15">
        <v>0.19</v>
      </c>
      <c r="D16" s="2"/>
      <c r="E16" s="2"/>
      <c r="F16" s="2"/>
      <c r="G16" s="2"/>
      <c r="H16" s="2"/>
      <c r="I16" s="2"/>
      <c r="J16" s="2"/>
    </row>
    <row r="17" spans="1:10" ht="12.75">
      <c r="A17" s="11" t="s">
        <v>7</v>
      </c>
      <c r="B17" s="12">
        <v>0.0302</v>
      </c>
      <c r="C17" s="12">
        <v>0.03025436</v>
      </c>
      <c r="D17" s="2"/>
      <c r="E17" s="2"/>
      <c r="F17" s="2"/>
      <c r="G17" s="2"/>
      <c r="H17" s="2"/>
      <c r="I17" s="2"/>
      <c r="J17" s="2"/>
    </row>
    <row r="18" spans="1:10" ht="12.75">
      <c r="A18" s="8" t="s">
        <v>8</v>
      </c>
      <c r="B18" s="13">
        <v>-0.0018</v>
      </c>
      <c r="C18" s="13">
        <v>-0.0012127500491071314</v>
      </c>
      <c r="D18" s="2" t="s">
        <v>46</v>
      </c>
      <c r="E18" s="2"/>
      <c r="F18" s="119"/>
      <c r="G18" s="2"/>
      <c r="H18" s="2"/>
      <c r="I18" s="2"/>
      <c r="J18" s="2"/>
    </row>
    <row r="19" spans="1:10" ht="12.75">
      <c r="A19" s="11" t="s">
        <v>9</v>
      </c>
      <c r="B19" s="12">
        <v>0</v>
      </c>
      <c r="C19" s="12">
        <v>0</v>
      </c>
      <c r="D19" s="2"/>
      <c r="E19" s="2"/>
      <c r="F19" s="2"/>
      <c r="G19" s="2"/>
      <c r="H19" s="2"/>
      <c r="I19" s="2"/>
      <c r="J19" s="2"/>
    </row>
    <row r="20" spans="1:10" ht="12.75">
      <c r="A20" s="11" t="s">
        <v>10</v>
      </c>
      <c r="B20" s="13">
        <v>0.006</v>
      </c>
      <c r="C20" s="13">
        <v>0.0062</v>
      </c>
      <c r="D20" s="2"/>
      <c r="E20" s="2"/>
      <c r="F20" s="2"/>
      <c r="G20" s="2"/>
      <c r="H20" s="2"/>
      <c r="I20" s="2"/>
      <c r="J20" s="2"/>
    </row>
    <row r="21" spans="1:10" ht="12.75" customHeight="1">
      <c r="A21" s="11" t="s">
        <v>11</v>
      </c>
      <c r="B21" s="13">
        <v>0.005</v>
      </c>
      <c r="C21" s="13">
        <v>0.0052</v>
      </c>
      <c r="D21" s="2"/>
      <c r="E21" s="2"/>
      <c r="F21" s="2"/>
      <c r="G21" s="2"/>
      <c r="H21" s="2"/>
      <c r="I21" s="2"/>
      <c r="J21" s="2"/>
    </row>
    <row r="22" spans="1:10" ht="12.75">
      <c r="A22" s="11" t="s">
        <v>12</v>
      </c>
      <c r="B22" s="14">
        <v>0.0052</v>
      </c>
      <c r="C22" s="14">
        <v>0.0052</v>
      </c>
      <c r="D22" s="2"/>
      <c r="E22" s="2"/>
      <c r="F22" s="2"/>
      <c r="G22" s="2"/>
      <c r="H22" s="2"/>
      <c r="I22" s="2"/>
      <c r="J22" s="2"/>
    </row>
    <row r="23" spans="1:10" ht="12.75">
      <c r="A23" s="11" t="s">
        <v>13</v>
      </c>
      <c r="B23" s="14">
        <v>0.0013</v>
      </c>
      <c r="C23" s="14">
        <v>0.0013</v>
      </c>
      <c r="D23" s="2"/>
      <c r="E23" s="2"/>
      <c r="F23" s="2"/>
      <c r="G23" s="2"/>
      <c r="H23" s="2"/>
      <c r="I23" s="2"/>
      <c r="J23" s="2"/>
    </row>
    <row r="24" spans="1:10" ht="12.75">
      <c r="A24" s="11" t="s">
        <v>14</v>
      </c>
      <c r="B24" s="15">
        <v>0.25</v>
      </c>
      <c r="C24" s="15">
        <v>0.25</v>
      </c>
      <c r="D24" s="2"/>
      <c r="E24" s="2"/>
      <c r="F24" s="2"/>
      <c r="G24" s="2"/>
      <c r="H24" s="2"/>
      <c r="I24" s="2"/>
      <c r="J24" s="2"/>
    </row>
    <row r="25" spans="1:10" ht="12.75">
      <c r="A25" s="11" t="s">
        <v>15</v>
      </c>
      <c r="B25" s="16">
        <v>0.00700000021606684</v>
      </c>
      <c r="C25" s="16">
        <v>0.00700000021606684</v>
      </c>
      <c r="D25" s="2"/>
      <c r="E25" s="2"/>
      <c r="F25" s="2"/>
      <c r="G25" s="2"/>
      <c r="H25" s="2"/>
      <c r="I25" s="2"/>
      <c r="J25" s="2"/>
    </row>
    <row r="26" spans="1:10" ht="13.5" thickBot="1">
      <c r="A26" s="17" t="s">
        <v>16</v>
      </c>
      <c r="B26" s="18">
        <v>1.0454</v>
      </c>
      <c r="C26" s="18">
        <v>1.0454</v>
      </c>
      <c r="D26" s="19"/>
      <c r="E26" s="2"/>
      <c r="F26" s="2"/>
      <c r="G26" s="2"/>
      <c r="H26" s="2"/>
      <c r="I26" s="2"/>
      <c r="J26" s="2"/>
    </row>
    <row r="27" spans="1:10" ht="12.7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ht="13.5" thickBot="1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ht="19.5" thickBot="1">
      <c r="A29" s="21" t="s">
        <v>17</v>
      </c>
      <c r="B29" s="22">
        <v>600</v>
      </c>
      <c r="C29" s="23" t="s">
        <v>18</v>
      </c>
      <c r="D29" s="24"/>
      <c r="E29" s="25" t="s">
        <v>19</v>
      </c>
      <c r="F29" s="2"/>
      <c r="G29" s="26" t="s">
        <v>20</v>
      </c>
      <c r="H29" s="27"/>
      <c r="I29" s="28">
        <f>B26</f>
        <v>1.0454</v>
      </c>
      <c r="J29" s="2"/>
    </row>
    <row r="30" spans="1:10" ht="19.5" thickBot="1">
      <c r="A30" s="21" t="s">
        <v>21</v>
      </c>
      <c r="B30" s="29">
        <v>600</v>
      </c>
      <c r="C30" s="23" t="s">
        <v>18</v>
      </c>
      <c r="D30" s="30" t="s">
        <v>22</v>
      </c>
      <c r="E30" s="31"/>
      <c r="F30" s="2"/>
      <c r="G30" s="32" t="s">
        <v>23</v>
      </c>
      <c r="H30" s="33"/>
      <c r="I30" s="34">
        <f>C26</f>
        <v>1.0454</v>
      </c>
      <c r="J30" s="2"/>
    </row>
    <row r="31" spans="1:10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6.25" thickBot="1">
      <c r="A32" s="35" t="s">
        <v>0</v>
      </c>
      <c r="B32" s="36" t="s">
        <v>24</v>
      </c>
      <c r="C32" s="37" t="s">
        <v>25</v>
      </c>
      <c r="D32" s="38" t="s">
        <v>26</v>
      </c>
      <c r="E32" s="37" t="s">
        <v>24</v>
      </c>
      <c r="F32" s="37" t="s">
        <v>27</v>
      </c>
      <c r="G32" s="38" t="s">
        <v>28</v>
      </c>
      <c r="H32" s="39" t="s">
        <v>29</v>
      </c>
      <c r="I32" s="40" t="s">
        <v>30</v>
      </c>
      <c r="J32" s="41" t="s">
        <v>31</v>
      </c>
    </row>
    <row r="33" spans="1:10" ht="12.75">
      <c r="A33" s="42" t="s">
        <v>32</v>
      </c>
      <c r="B33" s="43">
        <f>IF(B29&gt;B30,600,B29)</f>
        <v>600</v>
      </c>
      <c r="C33" s="44">
        <v>0.068</v>
      </c>
      <c r="D33" s="45">
        <f>B33*C33</f>
        <v>40.800000000000004</v>
      </c>
      <c r="E33" s="43">
        <f>B33</f>
        <v>600</v>
      </c>
      <c r="F33" s="44">
        <f>C33</f>
        <v>0.068</v>
      </c>
      <c r="G33" s="45">
        <f>B33*F33</f>
        <v>40.800000000000004</v>
      </c>
      <c r="H33" s="45">
        <f aca="true" t="shared" si="0" ref="H33:H48">G33-D33</f>
        <v>0</v>
      </c>
      <c r="I33" s="46">
        <f aca="true" t="shared" si="1" ref="I33:I48">IF(ISERROR(H33/D33),0,H33/D33)</f>
        <v>0</v>
      </c>
      <c r="J33" s="46">
        <f>G33/$G$53</f>
        <v>0.42209115225893723</v>
      </c>
    </row>
    <row r="34" spans="1:10" ht="13.5" thickBot="1">
      <c r="A34" s="47" t="s">
        <v>33</v>
      </c>
      <c r="B34" s="48">
        <f>B29*I29-B33</f>
        <v>27.24000000000001</v>
      </c>
      <c r="C34" s="49">
        <v>0.079</v>
      </c>
      <c r="D34" s="50">
        <f>B34*C34</f>
        <v>2.1519600000000008</v>
      </c>
      <c r="E34" s="48">
        <f>B34</f>
        <v>27.24000000000001</v>
      </c>
      <c r="F34" s="49">
        <f>C34</f>
        <v>0.079</v>
      </c>
      <c r="G34" s="50">
        <f>B34*F34</f>
        <v>2.1519600000000008</v>
      </c>
      <c r="H34" s="51">
        <f t="shared" si="0"/>
        <v>0</v>
      </c>
      <c r="I34" s="46">
        <f t="shared" si="1"/>
        <v>0</v>
      </c>
      <c r="J34" s="46">
        <f>G34/$G$53</f>
        <v>0.02226282539252801</v>
      </c>
    </row>
    <row r="35" spans="1:10" ht="13.5" thickBot="1">
      <c r="A35" s="52" t="s">
        <v>34</v>
      </c>
      <c r="B35" s="53"/>
      <c r="C35" s="54"/>
      <c r="D35" s="55">
        <f>SUM(D33:D34)</f>
        <v>42.95196000000001</v>
      </c>
      <c r="E35" s="54"/>
      <c r="F35" s="54"/>
      <c r="G35" s="55">
        <f>SUM(G33:G34)</f>
        <v>42.95196000000001</v>
      </c>
      <c r="H35" s="55">
        <f t="shared" si="0"/>
        <v>0</v>
      </c>
      <c r="I35" s="56">
        <f t="shared" si="1"/>
        <v>0</v>
      </c>
      <c r="J35" s="56">
        <f>SUM(J33:J34)</f>
        <v>0.4443539776514652</v>
      </c>
    </row>
    <row r="36" spans="1:10" ht="12.75">
      <c r="A36" s="57" t="s">
        <v>4</v>
      </c>
      <c r="B36" s="58">
        <v>1</v>
      </c>
      <c r="C36" s="59">
        <f>B14</f>
        <v>9.28</v>
      </c>
      <c r="D36" s="115">
        <f>B36*C36</f>
        <v>9.28</v>
      </c>
      <c r="E36" s="58">
        <f>B36</f>
        <v>1</v>
      </c>
      <c r="F36" s="59">
        <f>C14</f>
        <v>9.296704</v>
      </c>
      <c r="G36" s="45">
        <f>B36*F36</f>
        <v>9.296704</v>
      </c>
      <c r="H36" s="60">
        <f t="shared" si="0"/>
        <v>0.01670400000000072</v>
      </c>
      <c r="I36" s="46">
        <f t="shared" si="1"/>
        <v>0.0018000000000000776</v>
      </c>
      <c r="J36" s="46">
        <f>G36/$G$53</f>
        <v>0.0961778554796635</v>
      </c>
    </row>
    <row r="37" spans="1:10" ht="12.75">
      <c r="A37" s="47" t="s">
        <v>6</v>
      </c>
      <c r="B37" s="61">
        <f>B36</f>
        <v>1</v>
      </c>
      <c r="C37" s="62">
        <f>B15+B16</f>
        <v>0.19</v>
      </c>
      <c r="D37" s="63">
        <f>B37*C37</f>
        <v>0.19</v>
      </c>
      <c r="E37" s="61">
        <f>B37</f>
        <v>1</v>
      </c>
      <c r="F37" s="62">
        <f>C15+C16</f>
        <v>0.19</v>
      </c>
      <c r="G37" s="50">
        <f>B37*F37</f>
        <v>0.19</v>
      </c>
      <c r="H37" s="64">
        <f t="shared" si="0"/>
        <v>0</v>
      </c>
      <c r="I37" s="46">
        <f t="shared" si="1"/>
        <v>0</v>
      </c>
      <c r="J37" s="46">
        <f>G37/$G$53</f>
        <v>0.001965620561990149</v>
      </c>
    </row>
    <row r="38" spans="1:10" ht="12.75">
      <c r="A38" s="65" t="s">
        <v>7</v>
      </c>
      <c r="B38" s="66">
        <f>B$29</f>
        <v>600</v>
      </c>
      <c r="C38" s="67">
        <f>B17</f>
        <v>0.0302</v>
      </c>
      <c r="D38" s="63">
        <f>B38*C38</f>
        <v>18.12</v>
      </c>
      <c r="E38" s="66">
        <f>B38</f>
        <v>600</v>
      </c>
      <c r="F38" s="67">
        <f>C17</f>
        <v>0.03025436</v>
      </c>
      <c r="G38" s="50">
        <f>B38*F38</f>
        <v>18.152616000000002</v>
      </c>
      <c r="H38" s="64">
        <f t="shared" si="0"/>
        <v>0.032616000000000867</v>
      </c>
      <c r="I38" s="46">
        <f t="shared" si="1"/>
        <v>0.0018000000000000477</v>
      </c>
      <c r="J38" s="46">
        <f>G38/$G$53</f>
        <v>0.1877955540184809</v>
      </c>
    </row>
    <row r="39" spans="1:10" ht="12.75">
      <c r="A39" s="68" t="s">
        <v>9</v>
      </c>
      <c r="B39" s="66">
        <f>B$29</f>
        <v>600</v>
      </c>
      <c r="C39" s="70">
        <f>B19</f>
        <v>0</v>
      </c>
      <c r="D39" s="63">
        <f>B39*C39</f>
        <v>0</v>
      </c>
      <c r="E39" s="69">
        <f>B39</f>
        <v>600</v>
      </c>
      <c r="F39" s="70">
        <f>C19</f>
        <v>0</v>
      </c>
      <c r="G39" s="50">
        <f>B39*F39</f>
        <v>0</v>
      </c>
      <c r="H39" s="64">
        <f t="shared" si="0"/>
        <v>0</v>
      </c>
      <c r="I39" s="46">
        <f t="shared" si="1"/>
        <v>0</v>
      </c>
      <c r="J39" s="46">
        <f>G39/$G$53</f>
        <v>0</v>
      </c>
    </row>
    <row r="40" spans="1:10" ht="13.5" thickBot="1">
      <c r="A40" s="47" t="s">
        <v>8</v>
      </c>
      <c r="B40" s="66">
        <f>B$29</f>
        <v>600</v>
      </c>
      <c r="C40" s="49">
        <f>B18</f>
        <v>-0.0018</v>
      </c>
      <c r="D40" s="116">
        <f>B40*C40</f>
        <v>-1.08</v>
      </c>
      <c r="E40" s="69">
        <f>B40</f>
        <v>600</v>
      </c>
      <c r="F40" s="70">
        <f>C18</f>
        <v>-0.0012127500491071314</v>
      </c>
      <c r="G40" s="50">
        <f>B40*F40</f>
        <v>-0.7276500294642788</v>
      </c>
      <c r="H40" s="64">
        <f t="shared" si="0"/>
        <v>0.35234997053572126</v>
      </c>
      <c r="I40" s="46">
        <f t="shared" si="1"/>
        <v>-0.3262499727182604</v>
      </c>
      <c r="J40" s="46">
        <f>G40/$G$53</f>
        <v>-0.007527809788672232</v>
      </c>
    </row>
    <row r="41" spans="1:10" ht="13.5" thickBot="1">
      <c r="A41" s="71" t="s">
        <v>35</v>
      </c>
      <c r="B41" s="72"/>
      <c r="C41" s="73"/>
      <c r="D41" s="74">
        <f>SUM(D36:D40)</f>
        <v>26.509999999999998</v>
      </c>
      <c r="E41" s="72"/>
      <c r="F41" s="73"/>
      <c r="G41" s="74">
        <f>SUM(G36:G40)</f>
        <v>26.911669970535723</v>
      </c>
      <c r="H41" s="74">
        <f t="shared" si="0"/>
        <v>0.40166997053572473</v>
      </c>
      <c r="I41" s="75">
        <f t="shared" si="1"/>
        <v>0.01515163977879007</v>
      </c>
      <c r="J41" s="75">
        <f>SUM(J36:J40)</f>
        <v>0.2784112202714623</v>
      </c>
    </row>
    <row r="42" spans="1:10" ht="12.75">
      <c r="A42" s="65" t="s">
        <v>10</v>
      </c>
      <c r="B42" s="76">
        <f>B$29*I$29</f>
        <v>627.24</v>
      </c>
      <c r="C42" s="77">
        <f>B20</f>
        <v>0.006</v>
      </c>
      <c r="D42" s="64">
        <f>B42*C42</f>
        <v>3.76344</v>
      </c>
      <c r="E42" s="76">
        <f>B42</f>
        <v>627.24</v>
      </c>
      <c r="F42" s="77">
        <f>C20</f>
        <v>0.0062</v>
      </c>
      <c r="G42" s="64">
        <f>E42*F42</f>
        <v>3.888888</v>
      </c>
      <c r="H42" s="60">
        <f t="shared" si="0"/>
        <v>0.125448</v>
      </c>
      <c r="I42" s="46">
        <f t="shared" si="1"/>
        <v>0.03333333333333333</v>
      </c>
      <c r="J42" s="46">
        <f>G42/$G$53</f>
        <v>0.04023199061093024</v>
      </c>
    </row>
    <row r="43" spans="1:10" ht="26.25" thickBot="1">
      <c r="A43" s="65" t="s">
        <v>11</v>
      </c>
      <c r="B43" s="76">
        <f>B$29*I$29</f>
        <v>627.24</v>
      </c>
      <c r="C43" s="79">
        <f>B21</f>
        <v>0.005</v>
      </c>
      <c r="D43" s="80">
        <f>B43*C43</f>
        <v>3.1362</v>
      </c>
      <c r="E43" s="78">
        <f>B43</f>
        <v>627.24</v>
      </c>
      <c r="F43" s="79">
        <f>C21</f>
        <v>0.0052</v>
      </c>
      <c r="G43" s="80">
        <f>E43*F43</f>
        <v>3.261648</v>
      </c>
      <c r="H43" s="64">
        <f t="shared" si="0"/>
        <v>0.125448</v>
      </c>
      <c r="I43" s="46">
        <f t="shared" si="1"/>
        <v>0.04</v>
      </c>
      <c r="J43" s="46">
        <f>G43/$G$53</f>
        <v>0.03374295986723181</v>
      </c>
    </row>
    <row r="44" spans="1:10" ht="13.5" thickBot="1">
      <c r="A44" s="71" t="s">
        <v>36</v>
      </c>
      <c r="B44" s="73"/>
      <c r="C44" s="73"/>
      <c r="D44" s="74">
        <f>SUM(D42:D43)</f>
        <v>6.89964</v>
      </c>
      <c r="E44" s="73"/>
      <c r="F44" s="73"/>
      <c r="G44" s="74">
        <f>SUM(G42:G43)</f>
        <v>7.150536000000001</v>
      </c>
      <c r="H44" s="74">
        <f t="shared" si="0"/>
        <v>0.2508960000000009</v>
      </c>
      <c r="I44" s="75">
        <f t="shared" si="1"/>
        <v>0.036363636363636494</v>
      </c>
      <c r="J44" s="75">
        <f>SUM(J42:J43)</f>
        <v>0.07397495047816205</v>
      </c>
    </row>
    <row r="45" spans="1:10" ht="13.5" thickBot="1">
      <c r="A45" s="52" t="s">
        <v>37</v>
      </c>
      <c r="B45" s="54"/>
      <c r="C45" s="54"/>
      <c r="D45" s="55">
        <f>D41+D44</f>
        <v>33.409639999999996</v>
      </c>
      <c r="E45" s="54"/>
      <c r="F45" s="54"/>
      <c r="G45" s="55">
        <f>G41+G44</f>
        <v>34.06220597053572</v>
      </c>
      <c r="H45" s="55">
        <f t="shared" si="0"/>
        <v>0.6525659705357256</v>
      </c>
      <c r="I45" s="56">
        <f t="shared" si="1"/>
        <v>0.019532265853080898</v>
      </c>
      <c r="J45" s="56">
        <f>G45/$G$53</f>
        <v>0.3523861707496243</v>
      </c>
    </row>
    <row r="46" spans="1:10" ht="12.75">
      <c r="A46" s="47" t="s">
        <v>12</v>
      </c>
      <c r="B46" s="76">
        <f>B29*I29</f>
        <v>627.24</v>
      </c>
      <c r="C46" s="81">
        <f>B22</f>
        <v>0.0052</v>
      </c>
      <c r="D46" s="82">
        <f>B46*C46</f>
        <v>3.261648</v>
      </c>
      <c r="E46" s="76">
        <f>B46</f>
        <v>627.24</v>
      </c>
      <c r="F46" s="77">
        <f>C22</f>
        <v>0.0052</v>
      </c>
      <c r="G46" s="82">
        <f>E46*F46</f>
        <v>3.261648</v>
      </c>
      <c r="H46" s="83">
        <f t="shared" si="0"/>
        <v>0</v>
      </c>
      <c r="I46" s="46">
        <f t="shared" si="1"/>
        <v>0</v>
      </c>
      <c r="J46" s="46">
        <f>G46/$G$53</f>
        <v>0.03374295986723181</v>
      </c>
    </row>
    <row r="47" spans="1:10" ht="12.75">
      <c r="A47" s="47" t="s">
        <v>13</v>
      </c>
      <c r="B47" s="78">
        <f>B46</f>
        <v>627.24</v>
      </c>
      <c r="C47" s="84">
        <f>B23</f>
        <v>0.0013</v>
      </c>
      <c r="D47" s="85">
        <f>B47*C47</f>
        <v>0.815412</v>
      </c>
      <c r="E47" s="78">
        <f>B47</f>
        <v>627.24</v>
      </c>
      <c r="F47" s="79">
        <f>C23</f>
        <v>0.0013</v>
      </c>
      <c r="G47" s="85">
        <f>E47*F47</f>
        <v>0.815412</v>
      </c>
      <c r="H47" s="64">
        <f t="shared" si="0"/>
        <v>0</v>
      </c>
      <c r="I47" s="46">
        <f t="shared" si="1"/>
        <v>0</v>
      </c>
      <c r="J47" s="46">
        <f>G47/$G$53</f>
        <v>0.008435739966807953</v>
      </c>
    </row>
    <row r="48" spans="1:10" ht="13.5" thickBot="1">
      <c r="A48" s="47" t="s">
        <v>14</v>
      </c>
      <c r="B48" s="86">
        <f>B36</f>
        <v>1</v>
      </c>
      <c r="C48" s="76">
        <f>B24</f>
        <v>0.25</v>
      </c>
      <c r="D48" s="87">
        <f>B48*C48</f>
        <v>0.25</v>
      </c>
      <c r="E48" s="86">
        <f>B48</f>
        <v>1</v>
      </c>
      <c r="F48" s="88">
        <f>C24</f>
        <v>0.25</v>
      </c>
      <c r="G48" s="87">
        <f>E48*F48</f>
        <v>0.25</v>
      </c>
      <c r="H48" s="89">
        <f t="shared" si="0"/>
        <v>0</v>
      </c>
      <c r="I48" s="46">
        <f t="shared" si="1"/>
        <v>0</v>
      </c>
      <c r="J48" s="46">
        <f>G48/$G$53</f>
        <v>0.00258634284472388</v>
      </c>
    </row>
    <row r="49" spans="1:10" ht="13.5" thickBot="1">
      <c r="A49" s="52" t="s">
        <v>38</v>
      </c>
      <c r="B49" s="54"/>
      <c r="C49" s="54"/>
      <c r="D49" s="55">
        <f>SUM(D46:D48)</f>
        <v>4.32706</v>
      </c>
      <c r="E49" s="54"/>
      <c r="F49" s="54"/>
      <c r="G49" s="55">
        <f>SUM(G46:G48)</f>
        <v>4.32706</v>
      </c>
      <c r="H49" s="55"/>
      <c r="I49" s="56"/>
      <c r="J49" s="56">
        <f>SUM(J46:J48)</f>
        <v>0.04476504267876364</v>
      </c>
    </row>
    <row r="50" spans="1:10" ht="13.5" thickBot="1">
      <c r="A50" s="52" t="s">
        <v>15</v>
      </c>
      <c r="B50" s="90">
        <f>B29</f>
        <v>600</v>
      </c>
      <c r="C50" s="91">
        <f>B25</f>
        <v>0.00700000021606684</v>
      </c>
      <c r="D50" s="92">
        <f>B50*C50</f>
        <v>4.200000129640104</v>
      </c>
      <c r="E50" s="93">
        <f>B50</f>
        <v>600</v>
      </c>
      <c r="F50" s="94">
        <f>C25</f>
        <v>0.00700000021606684</v>
      </c>
      <c r="G50" s="92">
        <f>E50*F50</f>
        <v>4.200000129640104</v>
      </c>
      <c r="H50" s="55">
        <f>G50-D50</f>
        <v>0</v>
      </c>
      <c r="I50" s="56">
        <f>IF(ISERROR(H50/D50),0,H50/D50)</f>
        <v>0</v>
      </c>
      <c r="J50" s="56">
        <f>G50/$G$53</f>
        <v>0.0434505611325362</v>
      </c>
    </row>
    <row r="51" spans="1:10" ht="13.5" thickBot="1">
      <c r="A51" s="95" t="s">
        <v>39</v>
      </c>
      <c r="B51" s="96"/>
      <c r="C51" s="96"/>
      <c r="D51" s="97">
        <f>D50+D49+D45+D35</f>
        <v>84.8886601296401</v>
      </c>
      <c r="E51" s="96"/>
      <c r="F51" s="96"/>
      <c r="G51" s="97">
        <f>G50+G49+G45+G35</f>
        <v>85.54122610017583</v>
      </c>
      <c r="H51" s="97">
        <f>G51-D51</f>
        <v>0.6525659705357327</v>
      </c>
      <c r="I51" s="98">
        <f>IF(ISERROR(H51/D51),0,H51/D51)</f>
        <v>0.007687316180266578</v>
      </c>
      <c r="J51" s="98">
        <f>J50+J49+J45+J35</f>
        <v>0.8849557522123894</v>
      </c>
    </row>
    <row r="52" spans="1:10" ht="13.5" thickBot="1">
      <c r="A52" s="99" t="s">
        <v>40</v>
      </c>
      <c r="B52" s="100"/>
      <c r="C52" s="101">
        <v>0.13</v>
      </c>
      <c r="D52" s="102">
        <f>C52*D51</f>
        <v>11.035525816853214</v>
      </c>
      <c r="E52" s="101"/>
      <c r="F52" s="101">
        <f>C52</f>
        <v>0.13</v>
      </c>
      <c r="G52" s="102">
        <f>F52*G51</f>
        <v>11.12035939302286</v>
      </c>
      <c r="H52" s="102">
        <f>G52-D52</f>
        <v>0.08483357616964504</v>
      </c>
      <c r="I52" s="103">
        <f>IF(ISERROR(H52/D52),0,H52/D52)</f>
        <v>0.007687316180266558</v>
      </c>
      <c r="J52" s="103">
        <f>G52/$G$53</f>
        <v>0.11504424778761063</v>
      </c>
    </row>
    <row r="53" spans="1:10" ht="13.5" thickBot="1">
      <c r="A53" s="95" t="s">
        <v>41</v>
      </c>
      <c r="B53" s="104"/>
      <c r="C53" s="104"/>
      <c r="D53" s="97">
        <f>D52+D51</f>
        <v>95.92418594649331</v>
      </c>
      <c r="E53" s="104"/>
      <c r="F53" s="104"/>
      <c r="G53" s="97">
        <f>G52+G51</f>
        <v>96.66158549319869</v>
      </c>
      <c r="H53" s="97">
        <f>G53-D53</f>
        <v>0.737399546705376</v>
      </c>
      <c r="I53" s="98">
        <f>IF(ISERROR(H53/D53),0,H53/D53)</f>
        <v>0.007687316180266558</v>
      </c>
      <c r="J53" s="98">
        <f>G53/$G$53</f>
        <v>1</v>
      </c>
    </row>
    <row r="54" spans="1:10" ht="13.5" thickBot="1">
      <c r="A54" s="105" t="s">
        <v>42</v>
      </c>
      <c r="B54" s="106"/>
      <c r="C54" s="107">
        <v>-0.1</v>
      </c>
      <c r="D54" s="108">
        <f>D53*C54</f>
        <v>-9.592418594649331</v>
      </c>
      <c r="E54" s="107"/>
      <c r="F54" s="107">
        <f>C54</f>
        <v>-0.1</v>
      </c>
      <c r="G54" s="108">
        <f>G53*F54</f>
        <v>-9.666158549319869</v>
      </c>
      <c r="H54" s="109"/>
      <c r="I54" s="110"/>
      <c r="J54" s="110"/>
    </row>
    <row r="55" spans="1:10" ht="18.75" thickBot="1">
      <c r="A55" s="111" t="s">
        <v>43</v>
      </c>
      <c r="B55" s="104"/>
      <c r="C55" s="104"/>
      <c r="D55" s="112">
        <f>D53+D54</f>
        <v>86.33176735184398</v>
      </c>
      <c r="E55" s="104"/>
      <c r="F55" s="104"/>
      <c r="G55" s="112">
        <f>G53+G54</f>
        <v>86.99542694387881</v>
      </c>
      <c r="H55" s="113">
        <f>G55-D55</f>
        <v>0.6636595920348327</v>
      </c>
      <c r="I55" s="114">
        <f>IF(ISERROR(H55/D55),0,H55/D55)</f>
        <v>0.007687316180266492</v>
      </c>
      <c r="J55" s="114"/>
    </row>
  </sheetData>
  <mergeCells count="1">
    <mergeCell ref="A11:D11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whitby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sreffle</dc:creator>
  <cp:keywords/>
  <dc:description/>
  <cp:lastModifiedBy>sreffle</cp:lastModifiedBy>
  <cp:lastPrinted>2012-01-04T16:55:54Z</cp:lastPrinted>
  <dcterms:created xsi:type="dcterms:W3CDTF">2011-09-29T22:51:34Z</dcterms:created>
  <dcterms:modified xsi:type="dcterms:W3CDTF">2012-01-04T16:55:57Z</dcterms:modified>
  <cp:category/>
  <cp:version/>
  <cp:contentType/>
  <cp:contentStatus/>
</cp:coreProperties>
</file>