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0815" tabRatio="892" activeTab="1"/>
  </bookViews>
  <sheets>
    <sheet name="App.2-V Bill Impacts RS" sheetId="1" r:id="rId1"/>
    <sheet name="App.2-V Bill Impacts GS&lt;50" sheetId="2" r:id="rId2"/>
  </sheets>
  <definedNames>
    <definedName name="_xlfn.BAHTTEXT" hidden="1">#NAME?</definedName>
    <definedName name="_xlnm.Print_Area" localSheetId="1">'App.2-V Bill Impacts GS&lt;50'!$A$1:$Q$58</definedName>
    <definedName name="_xlnm.Print_Area" localSheetId="0">'App.2-V Bill Impacts RS'!$A$1:$Q$58</definedName>
  </definedNames>
  <calcPr fullCalcOnLoad="1"/>
</workbook>
</file>

<file path=xl/sharedStrings.xml><?xml version="1.0" encoding="utf-8"?>
<sst xmlns="http://schemas.openxmlformats.org/spreadsheetml/2006/main" count="150" uniqueCount="56">
  <si>
    <t>Applicants must provide bill impacts for residential at 800 kWh and GS&lt;50kW at 2000 kWh. In addition, their filing should cover the range that is relevant</t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</si>
  <si>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</si>
  <si>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</si>
  <si>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>($)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</si>
  <si>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</si>
  <si>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</si>
  <si>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</si>
  <si>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</si>
  <si>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</si>
  <si>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</si>
  <si>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</si>
  <si>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</si>
  <si>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</si>
  <si>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</si>
  <si>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</si>
  <si>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Monthly Service Charge</t>
  </si>
  <si>
    <t>Smart Meter Rate Adder</t>
  </si>
  <si>
    <t>Service Charge Rate Adder(s)</t>
  </si>
  <si>
    <t>Service Charge Rate Rider(s)</t>
  </si>
  <si>
    <t>Distribution Volumetric Rate</t>
  </si>
  <si>
    <t>Low Voltage Rate Adder</t>
  </si>
  <si>
    <t>Volumetric Rate Adder(s)</t>
  </si>
  <si>
    <t>Smart Meter Disposition Rider</t>
  </si>
  <si>
    <t>LRAM &amp; SSM Rate Rider</t>
  </si>
  <si>
    <t>Deferral/Variance Account Disposition Rate Rider</t>
  </si>
  <si>
    <t>Sub-Total A - Distribution</t>
  </si>
  <si>
    <t>RTSR - Network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</si>
  <si>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</si>
  <si>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</si>
  <si>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</si>
  <si>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</si>
  <si>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Standard Supply Service Charge</t>
  </si>
  <si>
    <t>Debt Retirement Charge (DRC)</t>
  </si>
  <si>
    <t>Total Bill (before Taxes)</t>
  </si>
  <si>
    <t>HST</t>
  </si>
  <si>
    <t>Total Bill (including Sub-total B)</t>
  </si>
  <si>
    <t>Loss Factor (%)</t>
  </si>
  <si>
    <t>Customer Class:</t>
  </si>
  <si>
    <t>Bill Impacts</t>
  </si>
  <si>
    <t>Total Bill (including OCEB)</t>
  </si>
  <si>
    <t>Residential</t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</si>
  <si>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</si>
  <si>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</si>
  <si>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</si>
  <si>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</si>
  <si>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</si>
  <si>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</si>
  <si>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</si>
  <si>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</si>
  <si>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Monthly</t>
  </si>
  <si>
    <t>per kWh</t>
  </si>
  <si>
    <t>Shared Tax Savings Rider</t>
  </si>
  <si>
    <t>Energy Tier 1</t>
  </si>
  <si>
    <t>Energy Tier 2</t>
  </si>
  <si>
    <t>Smart Meter Incremental  Revenue Requirement Rider</t>
  </si>
  <si>
    <t>General Service &lt; 50 kW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</si>
</sst>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(#\)"/>
    <numFmt numFmtId="177" formatCode="&quot;$&quot;#,##0_);[Red]\(&quot;$&quot;#,##0\);&quot;$&quot;\ \-"/>
    <numFmt numFmtId="178" formatCode="0.0%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_-* #,##0.0_-;\-* #,##0.0_-;_-* &quot;-&quot;??_-;_-@_-"/>
    <numFmt numFmtId="182" formatCode="_-* #,##0_-;\-* #,##0_-;_-* &quot;-&quot;??_-;_-@_-"/>
    <numFmt numFmtId="183" formatCode="_-&quot;$&quot;* #,##0.0000_-;\-&quot;$&quot;* #,##0.0000_-;_-&quot;$&quot;* &quot;-&quot;??_-;_-@_-"/>
    <numFmt numFmtId="184" formatCode="_-&quot;$&quot;* #,##0.0000000_-;\-&quot;$&quot;* #,##0.0000000_-;_-&quot;$&quot;* &quot;-&quot;??_-;_-@_-"/>
    <numFmt numFmtId="185" formatCode="0.0"/>
    <numFmt numFmtId="186" formatCode="\(#\)\l"/>
    <numFmt numFmtId="187" formatCode="0.000%"/>
    <numFmt numFmtId="188" formatCode="0.0000%"/>
    <numFmt numFmtId="189" formatCode="_-&quot;$&quot;* #,##0.000_-;\-&quot;$&quot;* #,##0.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-* #,##0.0000_-;\-* #,##0.0000_-;_-* &quot;-&quot;????_-;_-@_-"/>
    <numFmt numFmtId="193" formatCode="0.00000%"/>
    <numFmt numFmtId="194" formatCode="_-&quot;$&quot;* #,##0.00000_-;\-&quot;$&quot;* #,##0.00000_-;_-&quot;$&quot;* &quot;-&quot;?????_-;_-@_-"/>
    <numFmt numFmtId="195" formatCode="_-&quot;$&quot;* #,##0.000000_-;\-&quot;$&quot;* #,##0.000000_-;_-&quot;$&quot;* &quot;-&quot;??????_-;_-@_-"/>
    <numFmt numFmtId="196" formatCode="[$-1009]mmmm\ d\,\ yyyy"/>
    <numFmt numFmtId="197" formatCode="[$-1009]mmmm\ d\,\ yyyy;@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 quotePrefix="1">
      <alignment horizontal="center"/>
      <protection/>
    </xf>
    <xf numFmtId="0" fontId="3" fillId="0" borderId="15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 vertical="top"/>
      <protection/>
    </xf>
    <xf numFmtId="0" fontId="0" fillId="2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183" fontId="0" fillId="4" borderId="16" xfId="44" applyNumberFormat="1" applyFill="1" applyBorder="1" applyAlignment="1" applyProtection="1">
      <alignment vertical="top"/>
      <protection locked="0"/>
    </xf>
    <xf numFmtId="0" fontId="0" fillId="0" borderId="16" xfId="0" applyFill="1" applyBorder="1" applyAlignment="1" applyProtection="1">
      <alignment vertical="top"/>
      <protection/>
    </xf>
    <xf numFmtId="44" fontId="0" fillId="0" borderId="12" xfId="44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44" fontId="0" fillId="0" borderId="16" xfId="0" applyNumberFormat="1" applyBorder="1" applyAlignment="1" applyProtection="1">
      <alignment vertical="top"/>
      <protection/>
    </xf>
    <xf numFmtId="10" fontId="0" fillId="0" borderId="12" xfId="59" applyNumberFormat="1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4" borderId="0" xfId="0" applyFill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4" fontId="3" fillId="0" borderId="19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4" fontId="3" fillId="0" borderId="17" xfId="0" applyNumberFormat="1" applyFont="1" applyBorder="1" applyAlignment="1" applyProtection="1">
      <alignment/>
      <protection/>
    </xf>
    <xf numFmtId="10" fontId="3" fillId="0" borderId="19" xfId="59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2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44" fontId="0" fillId="0" borderId="16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44" fontId="3" fillId="0" borderId="19" xfId="0" applyNumberFormat="1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17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/>
      <protection/>
    </xf>
    <xf numFmtId="44" fontId="3" fillId="0" borderId="17" xfId="0" applyNumberFormat="1" applyFont="1" applyBorder="1" applyAlignment="1" applyProtection="1">
      <alignment vertical="top"/>
      <protection/>
    </xf>
    <xf numFmtId="10" fontId="3" fillId="0" borderId="19" xfId="59" applyNumberFormat="1" applyFont="1" applyBorder="1" applyAlignment="1" applyProtection="1">
      <alignment vertical="top"/>
      <protection/>
    </xf>
    <xf numFmtId="184" fontId="0" fillId="4" borderId="16" xfId="44" applyNumberForma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/>
    </xf>
    <xf numFmtId="9" fontId="0" fillId="0" borderId="17" xfId="0" applyNumberFormat="1" applyBorder="1" applyAlignment="1" applyProtection="1">
      <alignment vertical="top"/>
      <protection/>
    </xf>
    <xf numFmtId="9" fontId="0" fillId="0" borderId="18" xfId="0" applyNumberFormat="1" applyBorder="1" applyAlignment="1" applyProtection="1">
      <alignment vertical="top"/>
      <protection/>
    </xf>
    <xf numFmtId="9" fontId="3" fillId="0" borderId="17" xfId="0" applyNumberFormat="1" applyFont="1" applyBorder="1" applyAlignment="1" applyProtection="1">
      <alignment vertical="top"/>
      <protection/>
    </xf>
    <xf numFmtId="9" fontId="3" fillId="0" borderId="20" xfId="0" applyNumberFormat="1" applyFont="1" applyBorder="1" applyAlignment="1" applyProtection="1">
      <alignment vertical="top"/>
      <protection/>
    </xf>
    <xf numFmtId="9" fontId="0" fillId="4" borderId="16" xfId="0" applyNumberForma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/>
    </xf>
    <xf numFmtId="44" fontId="0" fillId="0" borderId="12" xfId="0" applyNumberForma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10" fontId="0" fillId="4" borderId="10" xfId="59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44" fontId="3" fillId="0" borderId="21" xfId="0" applyNumberFormat="1" applyFont="1" applyBorder="1" applyAlignment="1" applyProtection="1">
      <alignment vertical="top"/>
      <protection/>
    </xf>
    <xf numFmtId="10" fontId="3" fillId="0" borderId="21" xfId="59" applyNumberFormat="1" applyFont="1" applyBorder="1" applyAlignment="1" applyProtection="1">
      <alignment vertical="top"/>
      <protection/>
    </xf>
    <xf numFmtId="44" fontId="3" fillId="0" borderId="22" xfId="0" applyNumberFormat="1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22" xfId="0" applyFont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26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3" fontId="0" fillId="4" borderId="16" xfId="44" applyNumberFormat="1" applyFont="1" applyFill="1" applyBorder="1" applyAlignment="1" applyProtection="1">
      <alignment vertical="top"/>
      <protection locked="0"/>
    </xf>
    <xf numFmtId="44" fontId="0" fillId="0" borderId="12" xfId="44" applyFont="1" applyBorder="1" applyAlignment="1" applyProtection="1">
      <alignment vertical="top"/>
      <protection/>
    </xf>
    <xf numFmtId="10" fontId="0" fillId="0" borderId="12" xfId="59" applyNumberFormat="1" applyFont="1" applyBorder="1" applyAlignment="1" applyProtection="1">
      <alignment vertical="top"/>
      <protection/>
    </xf>
    <xf numFmtId="183" fontId="0" fillId="4" borderId="16" xfId="44" applyNumberFormat="1" applyFont="1" applyFill="1" applyBorder="1" applyAlignment="1" applyProtection="1">
      <alignment vertical="center"/>
      <protection locked="0"/>
    </xf>
    <xf numFmtId="44" fontId="0" fillId="0" borderId="12" xfId="44" applyFont="1" applyBorder="1" applyAlignment="1" applyProtection="1">
      <alignment vertical="center"/>
      <protection/>
    </xf>
    <xf numFmtId="10" fontId="0" fillId="0" borderId="12" xfId="59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 wrapText="1"/>
      <protection locked="0"/>
    </xf>
    <xf numFmtId="0" fontId="4" fillId="4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16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wrapText="1"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8"/>
  <sheetViews>
    <sheetView showGridLines="0" zoomScalePageLayoutView="0" workbookViewId="0" topLeftCell="A9">
      <selection activeCell="L23" sqref="L23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4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8.851562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4:18" ht="18.75" customHeight="1">
      <c r="D1" s="84" t="s">
        <v>38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/>
    </row>
    <row r="2" spans="14:18" ht="7.5" customHeight="1">
      <c r="N2"/>
      <c r="O2"/>
      <c r="P2"/>
      <c r="Q2"/>
      <c r="R2"/>
    </row>
    <row r="3" spans="14:18" ht="7.5" customHeight="1">
      <c r="N3"/>
      <c r="O3"/>
      <c r="P3"/>
      <c r="Q3"/>
      <c r="R3"/>
    </row>
    <row r="4" spans="2:17" ht="15.75">
      <c r="B4" s="5"/>
      <c r="D4" s="61" t="s">
        <v>37</v>
      </c>
      <c r="F4" s="83" t="s">
        <v>40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7.5" customHeight="1">
      <c r="B5" s="5"/>
      <c r="D5" s="7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2:9" ht="12.75">
      <c r="B6" s="5"/>
      <c r="D6" s="72"/>
      <c r="F6" s="2" t="s">
        <v>4</v>
      </c>
      <c r="G6" s="2"/>
      <c r="H6" s="3">
        <v>800</v>
      </c>
      <c r="I6" s="2" t="s">
        <v>5</v>
      </c>
    </row>
    <row r="7" spans="2:4" ht="10.5" customHeight="1">
      <c r="B7" s="5"/>
      <c r="D7" s="72"/>
    </row>
    <row r="8" spans="2:17" ht="12.75">
      <c r="B8" s="4"/>
      <c r="D8" s="72"/>
      <c r="F8" s="6"/>
      <c r="G8" s="6"/>
      <c r="H8" s="91" t="s">
        <v>6</v>
      </c>
      <c r="I8" s="92"/>
      <c r="J8" s="93"/>
      <c r="L8" s="91" t="s">
        <v>7</v>
      </c>
      <c r="M8" s="92"/>
      <c r="N8" s="93"/>
      <c r="P8" s="91" t="s">
        <v>8</v>
      </c>
      <c r="Q8" s="93"/>
    </row>
    <row r="9" spans="2:17" ht="12.75">
      <c r="B9" s="4"/>
      <c r="D9" s="72"/>
      <c r="F9" s="85" t="s">
        <v>9</v>
      </c>
      <c r="G9" s="7"/>
      <c r="H9" s="8" t="s">
        <v>10</v>
      </c>
      <c r="I9" s="8" t="s">
        <v>11</v>
      </c>
      <c r="J9" s="9" t="s">
        <v>12</v>
      </c>
      <c r="L9" s="8" t="s">
        <v>10</v>
      </c>
      <c r="M9" s="10" t="s">
        <v>11</v>
      </c>
      <c r="N9" s="9" t="s">
        <v>12</v>
      </c>
      <c r="P9" s="87" t="s">
        <v>13</v>
      </c>
      <c r="Q9" s="89" t="s">
        <v>14</v>
      </c>
    </row>
    <row r="10" spans="2:17" ht="12.75">
      <c r="B10" s="4"/>
      <c r="D10" s="72"/>
      <c r="F10" s="86"/>
      <c r="G10" s="7"/>
      <c r="H10" s="11" t="s">
        <v>3</v>
      </c>
      <c r="I10" s="11"/>
      <c r="J10" s="12" t="s">
        <v>3</v>
      </c>
      <c r="L10" s="11" t="s">
        <v>3</v>
      </c>
      <c r="M10" s="12"/>
      <c r="N10" s="12" t="s">
        <v>3</v>
      </c>
      <c r="P10" s="88"/>
      <c r="Q10" s="90"/>
    </row>
    <row r="11" spans="4:17" ht="12.75">
      <c r="D11" s="13" t="s">
        <v>15</v>
      </c>
      <c r="E11" s="13"/>
      <c r="F11" s="14" t="s">
        <v>49</v>
      </c>
      <c r="G11" s="15"/>
      <c r="H11" s="73">
        <v>9.88</v>
      </c>
      <c r="I11" s="17">
        <v>1</v>
      </c>
      <c r="J11" s="74">
        <f>I11*H11</f>
        <v>9.88</v>
      </c>
      <c r="K11" s="13"/>
      <c r="L11" s="73">
        <v>9.88</v>
      </c>
      <c r="M11" s="19">
        <v>1</v>
      </c>
      <c r="N11" s="74">
        <f>M11*L11</f>
        <v>9.88</v>
      </c>
      <c r="O11" s="13"/>
      <c r="P11" s="20">
        <f>N11-J11</f>
        <v>0</v>
      </c>
      <c r="Q11" s="75">
        <f>IF((J11)=0,"",(P11/J11))</f>
        <v>0</v>
      </c>
    </row>
    <row r="12" spans="4:17" ht="12.75">
      <c r="D12" s="13" t="s">
        <v>16</v>
      </c>
      <c r="E12" s="13"/>
      <c r="F12" s="14" t="s">
        <v>49</v>
      </c>
      <c r="G12" s="15"/>
      <c r="H12" s="73">
        <v>1.97</v>
      </c>
      <c r="I12" s="17">
        <v>1</v>
      </c>
      <c r="J12" s="74">
        <f aca="true" t="shared" si="0" ref="J12:J25">I12*H12</f>
        <v>1.97</v>
      </c>
      <c r="K12" s="13"/>
      <c r="L12" s="73"/>
      <c r="M12" s="19">
        <v>1</v>
      </c>
      <c r="N12" s="74">
        <f>M12*L12</f>
        <v>0</v>
      </c>
      <c r="O12" s="13"/>
      <c r="P12" s="20">
        <f>N12-J12</f>
        <v>-1.97</v>
      </c>
      <c r="Q12" s="75">
        <f>IF((J12)=0,"",(P12/J12))</f>
        <v>-1</v>
      </c>
    </row>
    <row r="13" spans="4:17" ht="12.75" hidden="1">
      <c r="D13" s="13" t="s">
        <v>17</v>
      </c>
      <c r="E13" s="13"/>
      <c r="F13" s="14"/>
      <c r="G13" s="15"/>
      <c r="H13" s="73"/>
      <c r="I13" s="17">
        <v>1</v>
      </c>
      <c r="J13" s="74">
        <f t="shared" si="0"/>
        <v>0</v>
      </c>
      <c r="K13" s="13"/>
      <c r="L13" s="73"/>
      <c r="M13" s="19">
        <v>1</v>
      </c>
      <c r="N13" s="74">
        <f aca="true" t="shared" si="1" ref="N13:N25">M13*L13</f>
        <v>0</v>
      </c>
      <c r="O13" s="13"/>
      <c r="P13" s="20">
        <f aca="true" t="shared" si="2" ref="P13:P25">N13-J13</f>
        <v>0</v>
      </c>
      <c r="Q13" s="75">
        <f aca="true" t="shared" si="3" ref="Q13:Q25">IF((J13)=0,"",(P13/J13))</f>
      </c>
    </row>
    <row r="14" spans="4:17" ht="12.75" hidden="1">
      <c r="D14" s="13" t="s">
        <v>18</v>
      </c>
      <c r="E14" s="13"/>
      <c r="F14" s="14"/>
      <c r="G14" s="15"/>
      <c r="H14" s="73"/>
      <c r="I14" s="17">
        <v>1</v>
      </c>
      <c r="J14" s="74">
        <f t="shared" si="0"/>
        <v>0</v>
      </c>
      <c r="K14" s="13"/>
      <c r="L14" s="73"/>
      <c r="M14" s="19">
        <v>1</v>
      </c>
      <c r="N14" s="74">
        <f t="shared" si="1"/>
        <v>0</v>
      </c>
      <c r="O14" s="13"/>
      <c r="P14" s="20">
        <f t="shared" si="2"/>
        <v>0</v>
      </c>
      <c r="Q14" s="75">
        <f t="shared" si="3"/>
      </c>
    </row>
    <row r="15" spans="4:17" ht="12.75">
      <c r="D15" s="13" t="s">
        <v>19</v>
      </c>
      <c r="E15" s="13"/>
      <c r="F15" s="14" t="s">
        <v>50</v>
      </c>
      <c r="G15" s="15"/>
      <c r="H15" s="73">
        <v>0.0124</v>
      </c>
      <c r="I15" s="17">
        <f>H6</f>
        <v>800</v>
      </c>
      <c r="J15" s="74">
        <f t="shared" si="0"/>
        <v>9.92</v>
      </c>
      <c r="K15" s="13"/>
      <c r="L15" s="73">
        <v>0.0124</v>
      </c>
      <c r="M15" s="19">
        <f>H6</f>
        <v>800</v>
      </c>
      <c r="N15" s="74">
        <f t="shared" si="1"/>
        <v>9.92</v>
      </c>
      <c r="O15" s="13"/>
      <c r="P15" s="20">
        <f t="shared" si="2"/>
        <v>0</v>
      </c>
      <c r="Q15" s="75">
        <f t="shared" si="3"/>
        <v>0</v>
      </c>
    </row>
    <row r="16" spans="4:17" ht="12.75" hidden="1">
      <c r="D16" s="13" t="s">
        <v>20</v>
      </c>
      <c r="E16" s="13"/>
      <c r="F16" s="14"/>
      <c r="G16" s="15"/>
      <c r="H16" s="73"/>
      <c r="I16" s="17">
        <f aca="true" t="shared" si="4" ref="I16:I21">I15</f>
        <v>800</v>
      </c>
      <c r="J16" s="74">
        <f t="shared" si="0"/>
        <v>0</v>
      </c>
      <c r="K16" s="13"/>
      <c r="L16" s="73"/>
      <c r="M16" s="19">
        <f aca="true" t="shared" si="5" ref="M16:M21">M15</f>
        <v>800</v>
      </c>
      <c r="N16" s="74">
        <f t="shared" si="1"/>
        <v>0</v>
      </c>
      <c r="O16" s="13"/>
      <c r="P16" s="20">
        <f t="shared" si="2"/>
        <v>0</v>
      </c>
      <c r="Q16" s="75">
        <f t="shared" si="3"/>
      </c>
    </row>
    <row r="17" spans="4:17" ht="12.75" hidden="1">
      <c r="D17" s="13" t="s">
        <v>21</v>
      </c>
      <c r="E17" s="13"/>
      <c r="F17" s="14"/>
      <c r="G17" s="15"/>
      <c r="H17" s="73"/>
      <c r="I17" s="17">
        <f>I16</f>
        <v>800</v>
      </c>
      <c r="J17" s="74">
        <f t="shared" si="0"/>
        <v>0</v>
      </c>
      <c r="K17" s="13"/>
      <c r="L17" s="73"/>
      <c r="M17" s="19">
        <f>M16</f>
        <v>800</v>
      </c>
      <c r="N17" s="74">
        <f t="shared" si="1"/>
        <v>0</v>
      </c>
      <c r="O17" s="13"/>
      <c r="P17" s="20">
        <f t="shared" si="2"/>
        <v>0</v>
      </c>
      <c r="Q17" s="75">
        <f t="shared" si="3"/>
      </c>
    </row>
    <row r="18" spans="4:17" ht="12.75">
      <c r="D18" s="80" t="s">
        <v>51</v>
      </c>
      <c r="E18" s="13"/>
      <c r="F18" s="14" t="s">
        <v>50</v>
      </c>
      <c r="G18" s="15"/>
      <c r="H18" s="73">
        <v>-0.0003</v>
      </c>
      <c r="I18" s="17">
        <f>I17</f>
        <v>800</v>
      </c>
      <c r="J18" s="74">
        <f t="shared" si="0"/>
        <v>-0.24</v>
      </c>
      <c r="K18" s="13"/>
      <c r="L18" s="73">
        <v>-0.0003</v>
      </c>
      <c r="M18" s="19">
        <f>M17</f>
        <v>800</v>
      </c>
      <c r="N18" s="74">
        <f t="shared" si="1"/>
        <v>-0.24</v>
      </c>
      <c r="O18" s="13"/>
      <c r="P18" s="20">
        <f t="shared" si="2"/>
        <v>0</v>
      </c>
      <c r="Q18" s="75">
        <f t="shared" si="3"/>
        <v>0</v>
      </c>
    </row>
    <row r="19" spans="4:17" ht="12.75" hidden="1">
      <c r="D19" s="13" t="s">
        <v>22</v>
      </c>
      <c r="E19" s="13"/>
      <c r="F19" s="14"/>
      <c r="G19" s="15"/>
      <c r="H19" s="73"/>
      <c r="I19" s="17">
        <f t="shared" si="4"/>
        <v>800</v>
      </c>
      <c r="J19" s="74">
        <f t="shared" si="0"/>
        <v>0</v>
      </c>
      <c r="K19" s="13"/>
      <c r="L19" s="73"/>
      <c r="M19" s="19">
        <f t="shared" si="5"/>
        <v>800</v>
      </c>
      <c r="N19" s="74">
        <f t="shared" si="1"/>
        <v>0</v>
      </c>
      <c r="O19" s="13"/>
      <c r="P19" s="20">
        <f t="shared" si="2"/>
        <v>0</v>
      </c>
      <c r="Q19" s="75">
        <f t="shared" si="3"/>
      </c>
    </row>
    <row r="20" spans="4:17" ht="12.75">
      <c r="D20" s="13" t="s">
        <v>23</v>
      </c>
      <c r="E20" s="13"/>
      <c r="F20" s="14" t="s">
        <v>50</v>
      </c>
      <c r="G20" s="15"/>
      <c r="H20" s="73">
        <f>0.0004+0.0006</f>
        <v>0.001</v>
      </c>
      <c r="I20" s="17">
        <f t="shared" si="4"/>
        <v>800</v>
      </c>
      <c r="J20" s="74">
        <f t="shared" si="0"/>
        <v>0.8</v>
      </c>
      <c r="K20" s="13"/>
      <c r="L20" s="73">
        <f>0.0004+0.0006</f>
        <v>0.001</v>
      </c>
      <c r="M20" s="19">
        <f t="shared" si="5"/>
        <v>800</v>
      </c>
      <c r="N20" s="74">
        <f t="shared" si="1"/>
        <v>0.8</v>
      </c>
      <c r="O20" s="13"/>
      <c r="P20" s="20">
        <f t="shared" si="2"/>
        <v>0</v>
      </c>
      <c r="Q20" s="75">
        <f t="shared" si="3"/>
        <v>0</v>
      </c>
    </row>
    <row r="21" spans="4:17" ht="12.75" customHeight="1">
      <c r="D21" s="22" t="s">
        <v>24</v>
      </c>
      <c r="E21" s="13"/>
      <c r="F21" s="14" t="s">
        <v>50</v>
      </c>
      <c r="G21" s="15"/>
      <c r="H21" s="73">
        <v>0.001</v>
      </c>
      <c r="I21" s="17">
        <f t="shared" si="4"/>
        <v>800</v>
      </c>
      <c r="J21" s="74">
        <f t="shared" si="0"/>
        <v>0.8</v>
      </c>
      <c r="K21" s="13"/>
      <c r="L21" s="73">
        <v>0.001</v>
      </c>
      <c r="M21" s="19">
        <f t="shared" si="5"/>
        <v>800</v>
      </c>
      <c r="N21" s="74">
        <f t="shared" si="1"/>
        <v>0.8</v>
      </c>
      <c r="O21" s="13"/>
      <c r="P21" s="20">
        <f t="shared" si="2"/>
        <v>0</v>
      </c>
      <c r="Q21" s="75">
        <f t="shared" si="3"/>
        <v>0</v>
      </c>
    </row>
    <row r="22" spans="4:17" ht="12.75">
      <c r="D22" s="81" t="s">
        <v>22</v>
      </c>
      <c r="E22" s="13"/>
      <c r="F22" s="14" t="s">
        <v>49</v>
      </c>
      <c r="G22" s="15"/>
      <c r="H22" s="73"/>
      <c r="I22" s="24"/>
      <c r="J22" s="74">
        <f t="shared" si="0"/>
        <v>0</v>
      </c>
      <c r="K22" s="13"/>
      <c r="L22" s="73">
        <v>-0.97</v>
      </c>
      <c r="M22" s="25">
        <v>1</v>
      </c>
      <c r="N22" s="74">
        <f t="shared" si="1"/>
        <v>-0.97</v>
      </c>
      <c r="O22" s="13"/>
      <c r="P22" s="20">
        <f t="shared" si="2"/>
        <v>-0.97</v>
      </c>
      <c r="Q22" s="75" t="e">
        <f>P22/J22</f>
        <v>#DIV/0!</v>
      </c>
    </row>
    <row r="23" spans="4:17" ht="26.25" thickBot="1">
      <c r="D23" s="82" t="s">
        <v>54</v>
      </c>
      <c r="E23" s="13"/>
      <c r="F23" s="14" t="s">
        <v>49</v>
      </c>
      <c r="G23" s="15"/>
      <c r="H23" s="73"/>
      <c r="I23" s="24"/>
      <c r="J23" s="74">
        <f t="shared" si="0"/>
        <v>0</v>
      </c>
      <c r="K23" s="13"/>
      <c r="L23" s="73">
        <v>2.28</v>
      </c>
      <c r="M23" s="25">
        <v>1</v>
      </c>
      <c r="N23" s="74">
        <f t="shared" si="1"/>
        <v>2.28</v>
      </c>
      <c r="O23" s="13"/>
      <c r="P23" s="20">
        <f t="shared" si="2"/>
        <v>2.28</v>
      </c>
      <c r="Q23" s="75" t="e">
        <f>P23/J23</f>
        <v>#DIV/0!</v>
      </c>
    </row>
    <row r="24" spans="4:17" ht="12.75" hidden="1">
      <c r="D24" s="23"/>
      <c r="E24" s="13"/>
      <c r="F24" s="14"/>
      <c r="G24" s="15"/>
      <c r="H24" s="73"/>
      <c r="I24" s="24"/>
      <c r="J24" s="74">
        <f t="shared" si="0"/>
        <v>0</v>
      </c>
      <c r="K24" s="13"/>
      <c r="L24" s="73"/>
      <c r="M24" s="25"/>
      <c r="N24" s="74">
        <f t="shared" si="1"/>
        <v>0</v>
      </c>
      <c r="O24" s="13"/>
      <c r="P24" s="20">
        <f t="shared" si="2"/>
        <v>0</v>
      </c>
      <c r="Q24" s="75">
        <f t="shared" si="3"/>
      </c>
    </row>
    <row r="25" spans="4:17" ht="13.5" hidden="1" thickBot="1">
      <c r="D25" s="23"/>
      <c r="E25" s="13"/>
      <c r="F25" s="14"/>
      <c r="G25" s="15"/>
      <c r="H25" s="73"/>
      <c r="I25" s="24"/>
      <c r="J25" s="74">
        <f t="shared" si="0"/>
        <v>0</v>
      </c>
      <c r="K25" s="13"/>
      <c r="L25" s="73"/>
      <c r="M25" s="25"/>
      <c r="N25" s="74">
        <f t="shared" si="1"/>
        <v>0</v>
      </c>
      <c r="O25" s="13"/>
      <c r="P25" s="20">
        <f t="shared" si="2"/>
        <v>0</v>
      </c>
      <c r="Q25" s="75">
        <f t="shared" si="3"/>
      </c>
    </row>
    <row r="26" spans="4:17" ht="13.5" thickBot="1">
      <c r="D26" s="2" t="s">
        <v>25</v>
      </c>
      <c r="G26" s="26"/>
      <c r="H26" s="27"/>
      <c r="I26" s="28"/>
      <c r="J26" s="29">
        <f>SUM(J11:J25)</f>
        <v>23.130000000000006</v>
      </c>
      <c r="L26" s="27"/>
      <c r="M26" s="30"/>
      <c r="N26" s="29">
        <f>SUM(N11:N25)</f>
        <v>22.470000000000006</v>
      </c>
      <c r="P26" s="31">
        <f aca="true" t="shared" si="6" ref="P26:P42">N26-J26</f>
        <v>-0.6600000000000001</v>
      </c>
      <c r="Q26" s="32">
        <f aca="true" t="shared" si="7" ref="Q26:Q42">IF((J26)=0,"",(P26/J26))</f>
        <v>-0.028534370946822308</v>
      </c>
    </row>
    <row r="27" spans="4:17" ht="12.75">
      <c r="D27" s="33" t="s">
        <v>26</v>
      </c>
      <c r="E27" s="33"/>
      <c r="F27" s="34" t="s">
        <v>50</v>
      </c>
      <c r="G27" s="35"/>
      <c r="H27" s="76">
        <v>0.0058</v>
      </c>
      <c r="I27" s="36">
        <f>H6*(1+H44)</f>
        <v>835.8399999999999</v>
      </c>
      <c r="J27" s="77">
        <f>I27*H27</f>
        <v>4.847871999999999</v>
      </c>
      <c r="K27" s="33"/>
      <c r="L27" s="76">
        <v>0.0058</v>
      </c>
      <c r="M27" s="37">
        <f>H6*(1+L44)</f>
        <v>835.8399999999999</v>
      </c>
      <c r="N27" s="77">
        <f>M27*L27</f>
        <v>4.847871999999999</v>
      </c>
      <c r="O27" s="33"/>
      <c r="P27" s="38">
        <f t="shared" si="6"/>
        <v>0</v>
      </c>
      <c r="Q27" s="78">
        <f t="shared" si="7"/>
        <v>0</v>
      </c>
    </row>
    <row r="28" spans="4:17" ht="13.5" thickBot="1">
      <c r="D28" s="39" t="s">
        <v>27</v>
      </c>
      <c r="E28" s="33"/>
      <c r="F28" s="34" t="s">
        <v>50</v>
      </c>
      <c r="G28" s="35"/>
      <c r="H28" s="76">
        <v>0.0047</v>
      </c>
      <c r="I28" s="36">
        <f>I27</f>
        <v>835.8399999999999</v>
      </c>
      <c r="J28" s="77">
        <f>I28*H28</f>
        <v>3.928448</v>
      </c>
      <c r="K28" s="33"/>
      <c r="L28" s="76">
        <v>0.0047</v>
      </c>
      <c r="M28" s="37">
        <f>M27</f>
        <v>835.8399999999999</v>
      </c>
      <c r="N28" s="77">
        <f>M28*L28</f>
        <v>3.928448</v>
      </c>
      <c r="O28" s="33"/>
      <c r="P28" s="38">
        <f t="shared" si="6"/>
        <v>0</v>
      </c>
      <c r="Q28" s="78">
        <f t="shared" si="7"/>
        <v>0</v>
      </c>
    </row>
    <row r="29" spans="4:17" ht="13.5" thickBot="1">
      <c r="D29" s="40" t="s">
        <v>28</v>
      </c>
      <c r="E29" s="13"/>
      <c r="F29" s="13"/>
      <c r="G29" s="15"/>
      <c r="H29" s="41"/>
      <c r="I29" s="42"/>
      <c r="J29" s="43">
        <f>SUM(J26:J28)</f>
        <v>31.906320000000004</v>
      </c>
      <c r="K29" s="44"/>
      <c r="L29" s="45"/>
      <c r="M29" s="46"/>
      <c r="N29" s="43">
        <f>SUM(N26:N28)</f>
        <v>31.246320000000004</v>
      </c>
      <c r="O29" s="44"/>
      <c r="P29" s="47">
        <f t="shared" si="6"/>
        <v>-0.6600000000000001</v>
      </c>
      <c r="Q29" s="48">
        <f t="shared" si="7"/>
        <v>-0.02068555696802389</v>
      </c>
    </row>
    <row r="30" spans="4:17" ht="12.75" customHeight="1">
      <c r="D30" s="22" t="s">
        <v>29</v>
      </c>
      <c r="E30" s="13"/>
      <c r="F30" s="14" t="s">
        <v>50</v>
      </c>
      <c r="G30" s="15"/>
      <c r="H30" s="16">
        <v>0.0052</v>
      </c>
      <c r="I30" s="17">
        <f>I28</f>
        <v>835.8399999999999</v>
      </c>
      <c r="J30" s="18">
        <f aca="true" t="shared" si="8" ref="J30:J37">I30*H30</f>
        <v>4.346367999999999</v>
      </c>
      <c r="K30" s="13"/>
      <c r="L30" s="16">
        <v>0.0052</v>
      </c>
      <c r="M30" s="19">
        <f>M28</f>
        <v>835.8399999999999</v>
      </c>
      <c r="N30" s="18">
        <f aca="true" t="shared" si="9" ref="N30:N37">M30*L30</f>
        <v>4.346367999999999</v>
      </c>
      <c r="O30" s="13"/>
      <c r="P30" s="20">
        <f t="shared" si="6"/>
        <v>0</v>
      </c>
      <c r="Q30" s="21">
        <f t="shared" si="7"/>
        <v>0</v>
      </c>
    </row>
    <row r="31" spans="4:17" ht="12.75" customHeight="1">
      <c r="D31" s="22" t="s">
        <v>30</v>
      </c>
      <c r="E31" s="13"/>
      <c r="F31" s="14" t="s">
        <v>50</v>
      </c>
      <c r="G31" s="15"/>
      <c r="H31" s="16">
        <v>0.0013</v>
      </c>
      <c r="I31" s="17">
        <f>I28</f>
        <v>835.8399999999999</v>
      </c>
      <c r="J31" s="18">
        <f t="shared" si="8"/>
        <v>1.0865919999999998</v>
      </c>
      <c r="K31" s="13"/>
      <c r="L31" s="16">
        <v>0.0013</v>
      </c>
      <c r="M31" s="19">
        <f>M28</f>
        <v>835.8399999999999</v>
      </c>
      <c r="N31" s="18">
        <f t="shared" si="9"/>
        <v>1.0865919999999998</v>
      </c>
      <c r="O31" s="13"/>
      <c r="P31" s="20">
        <f t="shared" si="6"/>
        <v>0</v>
      </c>
      <c r="Q31" s="21">
        <f t="shared" si="7"/>
        <v>0</v>
      </c>
    </row>
    <row r="32" spans="4:17" ht="12.75" customHeight="1">
      <c r="D32" s="22"/>
      <c r="E32" s="13"/>
      <c r="F32" s="14"/>
      <c r="G32" s="15"/>
      <c r="H32" s="49"/>
      <c r="I32" s="17">
        <f>I28</f>
        <v>835.8399999999999</v>
      </c>
      <c r="J32" s="18">
        <f t="shared" si="8"/>
        <v>0</v>
      </c>
      <c r="K32" s="13"/>
      <c r="L32" s="49"/>
      <c r="M32" s="19">
        <f>M28</f>
        <v>835.8399999999999</v>
      </c>
      <c r="N32" s="18">
        <f t="shared" si="9"/>
        <v>0</v>
      </c>
      <c r="O32" s="13"/>
      <c r="P32" s="20">
        <f t="shared" si="6"/>
        <v>0</v>
      </c>
      <c r="Q32" s="21">
        <f t="shared" si="7"/>
      </c>
    </row>
    <row r="33" spans="4:17" ht="12.75" customHeight="1">
      <c r="D33" s="13" t="s">
        <v>31</v>
      </c>
      <c r="E33" s="13"/>
      <c r="F33" s="14" t="s">
        <v>49</v>
      </c>
      <c r="G33" s="15"/>
      <c r="H33" s="16">
        <v>0.25</v>
      </c>
      <c r="I33" s="17">
        <v>1</v>
      </c>
      <c r="J33" s="18">
        <f t="shared" si="8"/>
        <v>0.25</v>
      </c>
      <c r="K33" s="13"/>
      <c r="L33" s="16">
        <v>0.25</v>
      </c>
      <c r="M33" s="19">
        <v>1</v>
      </c>
      <c r="N33" s="18">
        <f t="shared" si="9"/>
        <v>0.25</v>
      </c>
      <c r="O33" s="13"/>
      <c r="P33" s="20">
        <f t="shared" si="6"/>
        <v>0</v>
      </c>
      <c r="Q33" s="21">
        <f t="shared" si="7"/>
        <v>0</v>
      </c>
    </row>
    <row r="34" spans="4:17" ht="12.75" customHeight="1">
      <c r="D34" s="13" t="s">
        <v>32</v>
      </c>
      <c r="E34" s="13"/>
      <c r="F34" s="14"/>
      <c r="G34" s="15"/>
      <c r="H34" s="16">
        <v>0.007</v>
      </c>
      <c r="I34" s="17">
        <f>I31</f>
        <v>835.8399999999999</v>
      </c>
      <c r="J34" s="18">
        <f t="shared" si="8"/>
        <v>5.850879999999999</v>
      </c>
      <c r="K34" s="13"/>
      <c r="L34" s="16">
        <v>0.007</v>
      </c>
      <c r="M34" s="19">
        <f>M31</f>
        <v>835.8399999999999</v>
      </c>
      <c r="N34" s="18">
        <f t="shared" si="9"/>
        <v>5.850879999999999</v>
      </c>
      <c r="O34" s="13"/>
      <c r="P34" s="20">
        <f t="shared" si="6"/>
        <v>0</v>
      </c>
      <c r="Q34" s="21">
        <f t="shared" si="7"/>
        <v>0</v>
      </c>
    </row>
    <row r="35" spans="4:17" ht="12.75" customHeight="1">
      <c r="D35" s="72" t="s">
        <v>52</v>
      </c>
      <c r="F35" s="14" t="s">
        <v>50</v>
      </c>
      <c r="G35" s="7"/>
      <c r="H35" s="73">
        <v>0.071</v>
      </c>
      <c r="I35" s="17">
        <f>H6*(1+H44)</f>
        <v>835.8399999999999</v>
      </c>
      <c r="J35" s="74">
        <f>H35*I35</f>
        <v>59.34463999999999</v>
      </c>
      <c r="K35" s="13"/>
      <c r="L35" s="73">
        <v>0.071</v>
      </c>
      <c r="M35" s="17">
        <f>+I35</f>
        <v>835.8399999999999</v>
      </c>
      <c r="N35" s="18">
        <f t="shared" si="9"/>
        <v>59.34463999999999</v>
      </c>
      <c r="O35" s="13"/>
      <c r="P35" s="20">
        <f t="shared" si="6"/>
        <v>0</v>
      </c>
      <c r="Q35" s="21">
        <f t="shared" si="7"/>
        <v>0</v>
      </c>
    </row>
    <row r="36" spans="4:17" ht="12.75" customHeight="1">
      <c r="D36" s="72" t="s">
        <v>53</v>
      </c>
      <c r="F36" s="14" t="s">
        <v>50</v>
      </c>
      <c r="G36" s="7"/>
      <c r="H36" s="73">
        <v>0.083</v>
      </c>
      <c r="I36" s="17"/>
      <c r="J36" s="74">
        <f>H36*I36</f>
        <v>0</v>
      </c>
      <c r="K36" s="13"/>
      <c r="L36" s="73">
        <v>0.083</v>
      </c>
      <c r="M36" s="17"/>
      <c r="N36" s="18">
        <f t="shared" si="9"/>
        <v>0</v>
      </c>
      <c r="O36" s="13"/>
      <c r="P36" s="20">
        <f t="shared" si="6"/>
        <v>0</v>
      </c>
      <c r="Q36" s="21">
        <f t="shared" si="7"/>
      </c>
    </row>
    <row r="37" spans="4:17" ht="12.75" customHeight="1" thickBot="1">
      <c r="D37" s="23"/>
      <c r="E37" s="13"/>
      <c r="F37" s="14"/>
      <c r="G37" s="15"/>
      <c r="H37" s="16"/>
      <c r="I37" s="24"/>
      <c r="J37" s="18">
        <f t="shared" si="8"/>
        <v>0</v>
      </c>
      <c r="K37" s="13"/>
      <c r="L37" s="16"/>
      <c r="M37" s="25"/>
      <c r="N37" s="18">
        <f t="shared" si="9"/>
        <v>0</v>
      </c>
      <c r="O37" s="13"/>
      <c r="P37" s="20">
        <f t="shared" si="6"/>
        <v>0</v>
      </c>
      <c r="Q37" s="21">
        <f t="shared" si="7"/>
      </c>
    </row>
    <row r="38" spans="4:17" ht="13.5" thickBot="1">
      <c r="D38" s="50" t="s">
        <v>33</v>
      </c>
      <c r="E38" s="13"/>
      <c r="F38" s="13"/>
      <c r="G38" s="13"/>
      <c r="H38" s="51"/>
      <c r="I38" s="52"/>
      <c r="J38" s="43">
        <f>SUM(J29:J37)</f>
        <v>102.78479999999999</v>
      </c>
      <c r="K38" s="44"/>
      <c r="L38" s="53"/>
      <c r="M38" s="54"/>
      <c r="N38" s="43">
        <f>SUM(N29:N37)</f>
        <v>102.1248</v>
      </c>
      <c r="O38" s="44"/>
      <c r="P38" s="47">
        <f t="shared" si="6"/>
        <v>-0.6599999999999966</v>
      </c>
      <c r="Q38" s="48">
        <f t="shared" si="7"/>
        <v>-0.006421182898638677</v>
      </c>
    </row>
    <row r="39" spans="4:17" ht="13.5" thickBot="1">
      <c r="D39" s="15" t="s">
        <v>34</v>
      </c>
      <c r="E39" s="13"/>
      <c r="F39" s="13"/>
      <c r="G39" s="13"/>
      <c r="H39" s="55">
        <v>0.13</v>
      </c>
      <c r="I39" s="56"/>
      <c r="J39" s="57">
        <f>J38*H39</f>
        <v>13.362024</v>
      </c>
      <c r="K39" s="13"/>
      <c r="L39" s="55">
        <v>0.13</v>
      </c>
      <c r="M39" s="58"/>
      <c r="N39" s="57">
        <f>N38*L39</f>
        <v>13.276224</v>
      </c>
      <c r="O39" s="13"/>
      <c r="P39" s="20">
        <f t="shared" si="6"/>
        <v>-0.08580000000000076</v>
      </c>
      <c r="Q39" s="21">
        <f t="shared" si="7"/>
        <v>-0.006421182898638767</v>
      </c>
    </row>
    <row r="40" spans="4:17" ht="13.5" thickBot="1">
      <c r="D40" s="40" t="s">
        <v>35</v>
      </c>
      <c r="E40" s="13"/>
      <c r="F40" s="13"/>
      <c r="G40" s="13"/>
      <c r="H40" s="41"/>
      <c r="I40" s="42"/>
      <c r="J40" s="43">
        <f>ROUND(SUM(J38:J39),2)</f>
        <v>116.15</v>
      </c>
      <c r="K40" s="44"/>
      <c r="L40" s="45"/>
      <c r="M40" s="46"/>
      <c r="N40" s="43">
        <f>ROUND(SUM(N38:N39),2)</f>
        <v>115.4</v>
      </c>
      <c r="O40" s="44"/>
      <c r="P40" s="47">
        <f t="shared" si="6"/>
        <v>-0.75</v>
      </c>
      <c r="Q40" s="48">
        <f t="shared" si="7"/>
        <v>-0.0064571674558760225</v>
      </c>
    </row>
    <row r="41" spans="4:17" ht="15" thickBot="1">
      <c r="D41" s="70" t="s">
        <v>1</v>
      </c>
      <c r="E41" s="13"/>
      <c r="F41" s="13"/>
      <c r="G41" s="13"/>
      <c r="H41" s="41"/>
      <c r="I41" s="67"/>
      <c r="J41" s="43">
        <f>ROUND(-J40*10%,2)</f>
        <v>-11.62</v>
      </c>
      <c r="K41" s="44"/>
      <c r="L41" s="45"/>
      <c r="M41" s="46"/>
      <c r="N41" s="43">
        <f>ROUND(-N40*10%,2)</f>
        <v>-11.54</v>
      </c>
      <c r="O41" s="44"/>
      <c r="P41" s="47">
        <f t="shared" si="6"/>
        <v>0.08000000000000007</v>
      </c>
      <c r="Q41" s="48">
        <f t="shared" si="7"/>
        <v>-0.0068846815834767705</v>
      </c>
    </row>
    <row r="42" spans="4:17" ht="13.5" thickBot="1">
      <c r="D42" s="40" t="s">
        <v>39</v>
      </c>
      <c r="E42" s="13"/>
      <c r="F42" s="13"/>
      <c r="G42" s="13"/>
      <c r="H42" s="69"/>
      <c r="I42" s="68"/>
      <c r="J42" s="62">
        <f>J40+J41</f>
        <v>104.53</v>
      </c>
      <c r="K42" s="44"/>
      <c r="L42" s="66"/>
      <c r="M42" s="65"/>
      <c r="N42" s="62">
        <f>N40+N41</f>
        <v>103.86000000000001</v>
      </c>
      <c r="O42" s="44"/>
      <c r="P42" s="64">
        <f t="shared" si="6"/>
        <v>-0.6699999999999875</v>
      </c>
      <c r="Q42" s="63">
        <f t="shared" si="7"/>
        <v>-0.00640964316464161</v>
      </c>
    </row>
    <row r="43" ht="10.5" customHeight="1"/>
    <row r="44" spans="4:12" ht="12.75">
      <c r="D44" s="2" t="s">
        <v>36</v>
      </c>
      <c r="H44" s="59">
        <v>0.0448</v>
      </c>
      <c r="L44" s="59">
        <v>0.0448</v>
      </c>
    </row>
    <row r="45" ht="10.5" customHeight="1"/>
    <row r="46" ht="10.5" customHeight="1">
      <c r="C46" s="79" t="s">
        <v>2</v>
      </c>
    </row>
    <row r="47" ht="10.5" customHeight="1"/>
    <row r="48" spans="2:3" ht="12.75">
      <c r="B48" s="2"/>
      <c r="C48" s="1" t="s">
        <v>41</v>
      </c>
    </row>
    <row r="49" ht="12.75">
      <c r="C49" s="1" t="s">
        <v>42</v>
      </c>
    </row>
    <row r="51" ht="12.75">
      <c r="C51" s="1" t="s">
        <v>0</v>
      </c>
    </row>
    <row r="52" ht="12.75">
      <c r="C52" s="1" t="s">
        <v>43</v>
      </c>
    </row>
    <row r="54" ht="12.75">
      <c r="C54" s="1" t="s">
        <v>44</v>
      </c>
    </row>
    <row r="55" ht="12.75">
      <c r="C55" s="1" t="s">
        <v>45</v>
      </c>
    </row>
    <row r="56" ht="12.75">
      <c r="C56" s="1" t="s">
        <v>46</v>
      </c>
    </row>
    <row r="57" ht="12.75">
      <c r="C57" s="1" t="s">
        <v>47</v>
      </c>
    </row>
    <row r="58" ht="12.75">
      <c r="C58" s="1" t="s">
        <v>48</v>
      </c>
    </row>
  </sheetData>
  <sheetProtection selectLockedCells="1"/>
  <mergeCells count="8">
    <mergeCell ref="F4:Q4"/>
    <mergeCell ref="D1:Q1"/>
    <mergeCell ref="F9:F10"/>
    <mergeCell ref="P9:P10"/>
    <mergeCell ref="Q9:Q10"/>
    <mergeCell ref="H8:J8"/>
    <mergeCell ref="L8:N8"/>
    <mergeCell ref="P8:Q8"/>
  </mergeCells>
  <dataValidations count="2">
    <dataValidation type="list" allowBlank="1" showInputMessage="1" showErrorMessage="1" sqref="G11:G25 G27:G28 G30:G34 G37">
      <formula1>$B$4:$B$9</formula1>
    </dataValidation>
    <dataValidation type="list" allowBlank="1" showInputMessage="1" showErrorMessage="1" prompt="Select Charge Unit - monthly, per kWh, per kW" sqref="F27:F28 F30:F37 F11:F25">
      <formula1>"Monthly, per kWh, per kW"</formula1>
    </dataValidation>
  </dataValidations>
  <printOptions/>
  <pageMargins left="0.75" right="0.75" top="1" bottom="1" header="0.5" footer="0.5"/>
  <pageSetup fitToHeight="1" fitToWidth="1" horizontalDpi="600" verticalDpi="600" orientation="portrait" scale="69" r:id="rId1"/>
  <headerFooter alignWithMargins="0">
    <oddFooter>&amp;C9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8"/>
  <sheetViews>
    <sheetView showGridLines="0" tabSelected="1" zoomScalePageLayoutView="0" workbookViewId="0" topLeftCell="A4">
      <selection activeCell="L26" sqref="L26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1.28515625" style="1" customWidth="1"/>
    <col min="4" max="4" width="46.57421875" style="1" customWidth="1"/>
    <col min="5" max="5" width="1.28515625" style="1" customWidth="1"/>
    <col min="6" max="6" width="11.28125" style="1" customWidth="1"/>
    <col min="7" max="7" width="1.28515625" style="1" customWidth="1"/>
    <col min="8" max="8" width="12.28125" style="1" customWidth="1"/>
    <col min="9" max="9" width="8.57421875" style="1" customWidth="1"/>
    <col min="10" max="10" width="9.7109375" style="1" customWidth="1"/>
    <col min="11" max="11" width="2.8515625" style="1" customWidth="1"/>
    <col min="12" max="12" width="12.140625" style="1" customWidth="1"/>
    <col min="13" max="13" width="8.57421875" style="1" customWidth="1"/>
    <col min="14" max="14" width="9.7109375" style="1" customWidth="1"/>
    <col min="15" max="15" width="2.8515625" style="1" customWidth="1"/>
    <col min="16" max="16" width="8.8515625" style="1" customWidth="1"/>
    <col min="17" max="17" width="8.7109375" style="1" customWidth="1"/>
    <col min="18" max="18" width="3.8515625" style="1" customWidth="1"/>
    <col min="19" max="16384" width="9.140625" style="1" customWidth="1"/>
  </cols>
  <sheetData>
    <row r="1" spans="4:18" ht="18.75" customHeight="1">
      <c r="D1" s="84" t="s">
        <v>38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/>
    </row>
    <row r="2" spans="14:18" ht="7.5" customHeight="1">
      <c r="N2"/>
      <c r="O2"/>
      <c r="P2"/>
      <c r="Q2"/>
      <c r="R2"/>
    </row>
    <row r="3" spans="14:18" ht="7.5" customHeight="1">
      <c r="N3"/>
      <c r="O3"/>
      <c r="P3"/>
      <c r="Q3"/>
      <c r="R3"/>
    </row>
    <row r="4" spans="2:17" ht="15.75">
      <c r="B4" s="5"/>
      <c r="D4" s="61" t="s">
        <v>37</v>
      </c>
      <c r="F4" s="83" t="s">
        <v>55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7.5" customHeight="1">
      <c r="B5" s="5"/>
      <c r="D5" s="7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2:9" ht="12.75">
      <c r="B6" s="5"/>
      <c r="D6" s="72"/>
      <c r="F6" s="2" t="s">
        <v>4</v>
      </c>
      <c r="G6" s="2"/>
      <c r="H6" s="3">
        <v>2000</v>
      </c>
      <c r="I6" s="2" t="s">
        <v>5</v>
      </c>
    </row>
    <row r="7" spans="2:4" ht="10.5" customHeight="1">
      <c r="B7" s="5"/>
      <c r="D7" s="72"/>
    </row>
    <row r="8" spans="2:17" ht="12.75">
      <c r="B8" s="4"/>
      <c r="D8" s="72"/>
      <c r="F8" s="6"/>
      <c r="G8" s="6"/>
      <c r="H8" s="91" t="s">
        <v>6</v>
      </c>
      <c r="I8" s="92"/>
      <c r="J8" s="93"/>
      <c r="L8" s="91" t="s">
        <v>7</v>
      </c>
      <c r="M8" s="92"/>
      <c r="N8" s="93"/>
      <c r="P8" s="91" t="s">
        <v>8</v>
      </c>
      <c r="Q8" s="93"/>
    </row>
    <row r="9" spans="2:17" ht="12.75">
      <c r="B9" s="4"/>
      <c r="D9" s="72"/>
      <c r="F9" s="85" t="s">
        <v>9</v>
      </c>
      <c r="G9" s="7"/>
      <c r="H9" s="8" t="s">
        <v>10</v>
      </c>
      <c r="I9" s="8" t="s">
        <v>11</v>
      </c>
      <c r="J9" s="9" t="s">
        <v>12</v>
      </c>
      <c r="L9" s="8" t="s">
        <v>10</v>
      </c>
      <c r="M9" s="10" t="s">
        <v>11</v>
      </c>
      <c r="N9" s="9" t="s">
        <v>12</v>
      </c>
      <c r="P9" s="87" t="s">
        <v>13</v>
      </c>
      <c r="Q9" s="89" t="s">
        <v>14</v>
      </c>
    </row>
    <row r="10" spans="2:17" ht="12.75">
      <c r="B10" s="4"/>
      <c r="D10" s="72"/>
      <c r="F10" s="86"/>
      <c r="G10" s="7"/>
      <c r="H10" s="11" t="s">
        <v>3</v>
      </c>
      <c r="I10" s="11"/>
      <c r="J10" s="12" t="s">
        <v>3</v>
      </c>
      <c r="L10" s="11" t="s">
        <v>3</v>
      </c>
      <c r="M10" s="12"/>
      <c r="N10" s="12" t="s">
        <v>3</v>
      </c>
      <c r="P10" s="88"/>
      <c r="Q10" s="90"/>
    </row>
    <row r="11" spans="4:17" ht="12.75">
      <c r="D11" s="13" t="s">
        <v>15</v>
      </c>
      <c r="E11" s="13"/>
      <c r="F11" s="14" t="s">
        <v>49</v>
      </c>
      <c r="G11" s="15"/>
      <c r="H11" s="73">
        <v>17.89</v>
      </c>
      <c r="I11" s="17">
        <v>1</v>
      </c>
      <c r="J11" s="74">
        <f>I11*H11</f>
        <v>17.89</v>
      </c>
      <c r="K11" s="13"/>
      <c r="L11" s="73">
        <v>17.89</v>
      </c>
      <c r="M11" s="19">
        <v>1</v>
      </c>
      <c r="N11" s="74">
        <f>M11*L11</f>
        <v>17.89</v>
      </c>
      <c r="O11" s="13"/>
      <c r="P11" s="20">
        <f>N11-J11</f>
        <v>0</v>
      </c>
      <c r="Q11" s="75">
        <f>IF((J11)=0,"",(P11/J11))</f>
        <v>0</v>
      </c>
    </row>
    <row r="12" spans="4:17" ht="12.75">
      <c r="D12" s="13" t="s">
        <v>16</v>
      </c>
      <c r="E12" s="13"/>
      <c r="F12" s="14" t="s">
        <v>49</v>
      </c>
      <c r="G12" s="15"/>
      <c r="H12" s="73">
        <v>1.97</v>
      </c>
      <c r="I12" s="17">
        <v>1</v>
      </c>
      <c r="J12" s="74">
        <f aca="true" t="shared" si="0" ref="J12:J25">I12*H12</f>
        <v>1.97</v>
      </c>
      <c r="K12" s="13"/>
      <c r="L12" s="73"/>
      <c r="M12" s="19">
        <v>1</v>
      </c>
      <c r="N12" s="74">
        <f>M12*L12</f>
        <v>0</v>
      </c>
      <c r="O12" s="13"/>
      <c r="P12" s="20">
        <f>N12-J12</f>
        <v>-1.97</v>
      </c>
      <c r="Q12" s="75">
        <f>IF((J12)=0,"",(P12/J12))</f>
        <v>-1</v>
      </c>
    </row>
    <row r="13" spans="4:17" ht="12.75" hidden="1">
      <c r="D13" s="13" t="s">
        <v>17</v>
      </c>
      <c r="E13" s="13"/>
      <c r="F13" s="14"/>
      <c r="G13" s="15"/>
      <c r="H13" s="73"/>
      <c r="I13" s="17">
        <v>1</v>
      </c>
      <c r="J13" s="74">
        <f t="shared" si="0"/>
        <v>0</v>
      </c>
      <c r="K13" s="13"/>
      <c r="L13" s="73"/>
      <c r="M13" s="19">
        <v>1</v>
      </c>
      <c r="N13" s="74">
        <f aca="true" t="shared" si="1" ref="N13:N25">M13*L13</f>
        <v>0</v>
      </c>
      <c r="O13" s="13"/>
      <c r="P13" s="20">
        <f aca="true" t="shared" si="2" ref="P13:P42">N13-J13</f>
        <v>0</v>
      </c>
      <c r="Q13" s="75">
        <f aca="true" t="shared" si="3" ref="Q13:Q42">IF((J13)=0,"",(P13/J13))</f>
      </c>
    </row>
    <row r="14" spans="4:17" ht="12.75" hidden="1">
      <c r="D14" s="13" t="s">
        <v>18</v>
      </c>
      <c r="E14" s="13"/>
      <c r="F14" s="14"/>
      <c r="G14" s="15"/>
      <c r="H14" s="73"/>
      <c r="I14" s="17">
        <v>1</v>
      </c>
      <c r="J14" s="74">
        <f t="shared" si="0"/>
        <v>0</v>
      </c>
      <c r="K14" s="13"/>
      <c r="L14" s="73"/>
      <c r="M14" s="19">
        <v>1</v>
      </c>
      <c r="N14" s="74">
        <f t="shared" si="1"/>
        <v>0</v>
      </c>
      <c r="O14" s="13"/>
      <c r="P14" s="20">
        <f t="shared" si="2"/>
        <v>0</v>
      </c>
      <c r="Q14" s="75">
        <f t="shared" si="3"/>
      </c>
    </row>
    <row r="15" spans="4:17" ht="12.75">
      <c r="D15" s="13" t="s">
        <v>19</v>
      </c>
      <c r="E15" s="13"/>
      <c r="F15" s="14" t="s">
        <v>50</v>
      </c>
      <c r="G15" s="15"/>
      <c r="H15" s="73">
        <v>0.0131</v>
      </c>
      <c r="I15" s="17">
        <f>H6</f>
        <v>2000</v>
      </c>
      <c r="J15" s="74">
        <f t="shared" si="0"/>
        <v>26.200000000000003</v>
      </c>
      <c r="K15" s="13"/>
      <c r="L15" s="73">
        <v>0.0131</v>
      </c>
      <c r="M15" s="19">
        <f>H6</f>
        <v>2000</v>
      </c>
      <c r="N15" s="74">
        <f t="shared" si="1"/>
        <v>26.200000000000003</v>
      </c>
      <c r="O15" s="13"/>
      <c r="P15" s="20">
        <f t="shared" si="2"/>
        <v>0</v>
      </c>
      <c r="Q15" s="75">
        <f t="shared" si="3"/>
        <v>0</v>
      </c>
    </row>
    <row r="16" spans="4:17" ht="12.75" hidden="1">
      <c r="D16" s="13" t="s">
        <v>20</v>
      </c>
      <c r="E16" s="13"/>
      <c r="F16" s="14"/>
      <c r="G16" s="15"/>
      <c r="H16" s="73"/>
      <c r="I16" s="17">
        <f aca="true" t="shared" si="4" ref="I16:I21">I15</f>
        <v>2000</v>
      </c>
      <c r="J16" s="74">
        <f t="shared" si="0"/>
        <v>0</v>
      </c>
      <c r="K16" s="13"/>
      <c r="L16" s="73"/>
      <c r="M16" s="19">
        <f aca="true" t="shared" si="5" ref="M16:M21">M15</f>
        <v>2000</v>
      </c>
      <c r="N16" s="74">
        <f t="shared" si="1"/>
        <v>0</v>
      </c>
      <c r="O16" s="13"/>
      <c r="P16" s="20">
        <f t="shared" si="2"/>
        <v>0</v>
      </c>
      <c r="Q16" s="75">
        <f t="shared" si="3"/>
      </c>
    </row>
    <row r="17" spans="4:17" ht="12.75" hidden="1">
      <c r="D17" s="13" t="s">
        <v>21</v>
      </c>
      <c r="E17" s="13"/>
      <c r="F17" s="14"/>
      <c r="G17" s="15"/>
      <c r="H17" s="73"/>
      <c r="I17" s="17">
        <f>I16</f>
        <v>2000</v>
      </c>
      <c r="J17" s="74">
        <f t="shared" si="0"/>
        <v>0</v>
      </c>
      <c r="K17" s="13"/>
      <c r="L17" s="73"/>
      <c r="M17" s="19">
        <f>M16</f>
        <v>2000</v>
      </c>
      <c r="N17" s="74">
        <f t="shared" si="1"/>
        <v>0</v>
      </c>
      <c r="O17" s="13"/>
      <c r="P17" s="20">
        <f t="shared" si="2"/>
        <v>0</v>
      </c>
      <c r="Q17" s="75">
        <f t="shared" si="3"/>
      </c>
    </row>
    <row r="18" spans="4:17" ht="12.75">
      <c r="D18" s="80" t="s">
        <v>51</v>
      </c>
      <c r="E18" s="13"/>
      <c r="F18" s="14" t="s">
        <v>50</v>
      </c>
      <c r="G18" s="15"/>
      <c r="H18" s="73">
        <v>-0.0002</v>
      </c>
      <c r="I18" s="17">
        <f>I17</f>
        <v>2000</v>
      </c>
      <c r="J18" s="74">
        <f t="shared" si="0"/>
        <v>-0.4</v>
      </c>
      <c r="K18" s="13"/>
      <c r="L18" s="73">
        <v>-0.0002</v>
      </c>
      <c r="M18" s="19">
        <f>M17</f>
        <v>2000</v>
      </c>
      <c r="N18" s="74">
        <f t="shared" si="1"/>
        <v>-0.4</v>
      </c>
      <c r="O18" s="13"/>
      <c r="P18" s="20">
        <f t="shared" si="2"/>
        <v>0</v>
      </c>
      <c r="Q18" s="75">
        <f t="shared" si="3"/>
        <v>0</v>
      </c>
    </row>
    <row r="19" spans="4:17" ht="12.75" hidden="1">
      <c r="D19" s="13" t="s">
        <v>22</v>
      </c>
      <c r="E19" s="13"/>
      <c r="F19" s="14"/>
      <c r="G19" s="15"/>
      <c r="H19" s="73"/>
      <c r="I19" s="17">
        <f t="shared" si="4"/>
        <v>2000</v>
      </c>
      <c r="J19" s="74">
        <f t="shared" si="0"/>
        <v>0</v>
      </c>
      <c r="K19" s="13"/>
      <c r="L19" s="73"/>
      <c r="M19" s="19">
        <f t="shared" si="5"/>
        <v>2000</v>
      </c>
      <c r="N19" s="74">
        <f t="shared" si="1"/>
        <v>0</v>
      </c>
      <c r="O19" s="13"/>
      <c r="P19" s="20">
        <f t="shared" si="2"/>
        <v>0</v>
      </c>
      <c r="Q19" s="75">
        <f t="shared" si="3"/>
      </c>
    </row>
    <row r="20" spans="4:17" ht="12.75">
      <c r="D20" s="13" t="s">
        <v>23</v>
      </c>
      <c r="E20" s="13"/>
      <c r="F20" s="14" t="s">
        <v>50</v>
      </c>
      <c r="G20" s="15"/>
      <c r="H20" s="73">
        <v>0.0001</v>
      </c>
      <c r="I20" s="17">
        <f t="shared" si="4"/>
        <v>2000</v>
      </c>
      <c r="J20" s="74">
        <f t="shared" si="0"/>
        <v>0.2</v>
      </c>
      <c r="K20" s="13"/>
      <c r="L20" s="73">
        <v>0.0001</v>
      </c>
      <c r="M20" s="19">
        <f t="shared" si="5"/>
        <v>2000</v>
      </c>
      <c r="N20" s="74">
        <f t="shared" si="1"/>
        <v>0.2</v>
      </c>
      <c r="O20" s="13"/>
      <c r="P20" s="20">
        <f t="shared" si="2"/>
        <v>0</v>
      </c>
      <c r="Q20" s="75">
        <f t="shared" si="3"/>
        <v>0</v>
      </c>
    </row>
    <row r="21" spans="4:17" ht="12.75" customHeight="1">
      <c r="D21" s="22" t="s">
        <v>24</v>
      </c>
      <c r="E21" s="13"/>
      <c r="F21" s="14" t="s">
        <v>50</v>
      </c>
      <c r="G21" s="15"/>
      <c r="H21" s="73">
        <v>0.001</v>
      </c>
      <c r="I21" s="17">
        <f t="shared" si="4"/>
        <v>2000</v>
      </c>
      <c r="J21" s="74">
        <f t="shared" si="0"/>
        <v>2</v>
      </c>
      <c r="K21" s="13"/>
      <c r="L21" s="73">
        <v>0.001</v>
      </c>
      <c r="M21" s="19">
        <f t="shared" si="5"/>
        <v>2000</v>
      </c>
      <c r="N21" s="74">
        <f t="shared" si="1"/>
        <v>2</v>
      </c>
      <c r="O21" s="13"/>
      <c r="P21" s="20">
        <f t="shared" si="2"/>
        <v>0</v>
      </c>
      <c r="Q21" s="75">
        <f t="shared" si="3"/>
        <v>0</v>
      </c>
    </row>
    <row r="22" spans="4:17" ht="12.75">
      <c r="D22" s="81" t="s">
        <v>22</v>
      </c>
      <c r="E22" s="13"/>
      <c r="F22" s="14" t="s">
        <v>49</v>
      </c>
      <c r="G22" s="15"/>
      <c r="H22" s="73"/>
      <c r="I22" s="24"/>
      <c r="J22" s="74">
        <f t="shared" si="0"/>
        <v>0</v>
      </c>
      <c r="K22" s="13"/>
      <c r="L22" s="73">
        <v>-0.97</v>
      </c>
      <c r="M22" s="25">
        <v>1</v>
      </c>
      <c r="N22" s="74">
        <f t="shared" si="1"/>
        <v>-0.97</v>
      </c>
      <c r="O22" s="13"/>
      <c r="P22" s="20">
        <f t="shared" si="2"/>
        <v>-0.97</v>
      </c>
      <c r="Q22" s="75" t="e">
        <f>P22/J22</f>
        <v>#DIV/0!</v>
      </c>
    </row>
    <row r="23" spans="4:17" ht="26.25" thickBot="1">
      <c r="D23" s="82" t="s">
        <v>54</v>
      </c>
      <c r="E23" s="13"/>
      <c r="F23" s="14" t="s">
        <v>49</v>
      </c>
      <c r="G23" s="15"/>
      <c r="H23" s="73"/>
      <c r="I23" s="24"/>
      <c r="J23" s="74">
        <f t="shared" si="0"/>
        <v>0</v>
      </c>
      <c r="K23" s="13"/>
      <c r="L23" s="73">
        <v>2.28</v>
      </c>
      <c r="M23" s="25">
        <v>1</v>
      </c>
      <c r="N23" s="74">
        <f t="shared" si="1"/>
        <v>2.28</v>
      </c>
      <c r="O23" s="13"/>
      <c r="P23" s="20">
        <f t="shared" si="2"/>
        <v>2.28</v>
      </c>
      <c r="Q23" s="75" t="e">
        <f>P23/J23</f>
        <v>#DIV/0!</v>
      </c>
    </row>
    <row r="24" spans="4:17" ht="13.5" hidden="1" thickBot="1">
      <c r="D24" s="23"/>
      <c r="E24" s="13"/>
      <c r="F24" s="14"/>
      <c r="G24" s="15"/>
      <c r="H24" s="73"/>
      <c r="I24" s="24"/>
      <c r="J24" s="74">
        <f t="shared" si="0"/>
        <v>0</v>
      </c>
      <c r="K24" s="13"/>
      <c r="L24" s="73"/>
      <c r="M24" s="25"/>
      <c r="N24" s="74">
        <f t="shared" si="1"/>
        <v>0</v>
      </c>
      <c r="O24" s="13"/>
      <c r="P24" s="20">
        <f t="shared" si="2"/>
        <v>0</v>
      </c>
      <c r="Q24" s="75">
        <f t="shared" si="3"/>
      </c>
    </row>
    <row r="25" spans="4:17" ht="13.5" hidden="1" thickBot="1">
      <c r="D25" s="23"/>
      <c r="E25" s="13"/>
      <c r="F25" s="14"/>
      <c r="G25" s="15"/>
      <c r="H25" s="73"/>
      <c r="I25" s="24"/>
      <c r="J25" s="74">
        <f t="shared" si="0"/>
        <v>0</v>
      </c>
      <c r="K25" s="13"/>
      <c r="L25" s="73"/>
      <c r="M25" s="25"/>
      <c r="N25" s="74">
        <f t="shared" si="1"/>
        <v>0</v>
      </c>
      <c r="O25" s="13"/>
      <c r="P25" s="20">
        <f t="shared" si="2"/>
        <v>0</v>
      </c>
      <c r="Q25" s="75">
        <f t="shared" si="3"/>
      </c>
    </row>
    <row r="26" spans="4:17" ht="13.5" thickBot="1">
      <c r="D26" s="2" t="s">
        <v>25</v>
      </c>
      <c r="G26" s="26"/>
      <c r="H26" s="27"/>
      <c r="I26" s="28"/>
      <c r="J26" s="29">
        <f>SUM(J11:J25)</f>
        <v>47.86000000000001</v>
      </c>
      <c r="L26" s="27"/>
      <c r="M26" s="30"/>
      <c r="N26" s="29">
        <f>SUM(N11:N25)</f>
        <v>47.20000000000001</v>
      </c>
      <c r="P26" s="31">
        <f t="shared" si="2"/>
        <v>-0.6599999999999966</v>
      </c>
      <c r="Q26" s="32">
        <f t="shared" si="3"/>
        <v>-0.013790221479314595</v>
      </c>
    </row>
    <row r="27" spans="4:17" ht="12.75">
      <c r="D27" s="33" t="s">
        <v>26</v>
      </c>
      <c r="E27" s="33"/>
      <c r="F27" s="34" t="s">
        <v>50</v>
      </c>
      <c r="G27" s="35"/>
      <c r="H27" s="76">
        <v>0.0055</v>
      </c>
      <c r="I27" s="36">
        <f>H6*(1+H44)</f>
        <v>2089.6</v>
      </c>
      <c r="J27" s="77">
        <f>I27*H27</f>
        <v>11.492799999999999</v>
      </c>
      <c r="K27" s="33"/>
      <c r="L27" s="76">
        <v>0.0055</v>
      </c>
      <c r="M27" s="37">
        <f>H6*(1+L44)</f>
        <v>2089.6</v>
      </c>
      <c r="N27" s="77">
        <f>M27*L27</f>
        <v>11.492799999999999</v>
      </c>
      <c r="O27" s="33"/>
      <c r="P27" s="38">
        <f t="shared" si="2"/>
        <v>0</v>
      </c>
      <c r="Q27" s="78">
        <f t="shared" si="3"/>
        <v>0</v>
      </c>
    </row>
    <row r="28" spans="4:17" ht="13.5" thickBot="1">
      <c r="D28" s="39" t="s">
        <v>27</v>
      </c>
      <c r="E28" s="33"/>
      <c r="F28" s="34" t="s">
        <v>50</v>
      </c>
      <c r="G28" s="35"/>
      <c r="H28" s="76">
        <v>0.0044</v>
      </c>
      <c r="I28" s="36">
        <f>I27</f>
        <v>2089.6</v>
      </c>
      <c r="J28" s="77">
        <f>I28*H28</f>
        <v>9.19424</v>
      </c>
      <c r="K28" s="33"/>
      <c r="L28" s="76">
        <v>0.0044</v>
      </c>
      <c r="M28" s="37">
        <f>M27</f>
        <v>2089.6</v>
      </c>
      <c r="N28" s="77">
        <f>M28*L28</f>
        <v>9.19424</v>
      </c>
      <c r="O28" s="33"/>
      <c r="P28" s="38">
        <f t="shared" si="2"/>
        <v>0</v>
      </c>
      <c r="Q28" s="78">
        <f t="shared" si="3"/>
        <v>0</v>
      </c>
    </row>
    <row r="29" spans="4:17" ht="13.5" thickBot="1">
      <c r="D29" s="40" t="s">
        <v>28</v>
      </c>
      <c r="E29" s="13"/>
      <c r="F29" s="13"/>
      <c r="G29" s="15"/>
      <c r="H29" s="41"/>
      <c r="I29" s="42"/>
      <c r="J29" s="43">
        <f>SUM(J26:J28)</f>
        <v>68.54704000000001</v>
      </c>
      <c r="K29" s="44"/>
      <c r="L29" s="45"/>
      <c r="M29" s="46"/>
      <c r="N29" s="43">
        <f>SUM(N26:N28)</f>
        <v>67.88704000000001</v>
      </c>
      <c r="O29" s="44"/>
      <c r="P29" s="47">
        <f t="shared" si="2"/>
        <v>-0.6599999999999966</v>
      </c>
      <c r="Q29" s="48">
        <f t="shared" si="3"/>
        <v>-0.009628424509650547</v>
      </c>
    </row>
    <row r="30" spans="4:17" ht="12.75" customHeight="1">
      <c r="D30" s="22" t="s">
        <v>29</v>
      </c>
      <c r="E30" s="13"/>
      <c r="F30" s="14" t="s">
        <v>50</v>
      </c>
      <c r="G30" s="15"/>
      <c r="H30" s="16">
        <v>0.0052</v>
      </c>
      <c r="I30" s="17">
        <f>I28</f>
        <v>2089.6</v>
      </c>
      <c r="J30" s="18">
        <f aca="true" t="shared" si="6" ref="J30:J37">I30*H30</f>
        <v>10.86592</v>
      </c>
      <c r="K30" s="13"/>
      <c r="L30" s="16">
        <v>0.0052</v>
      </c>
      <c r="M30" s="19">
        <f>M28</f>
        <v>2089.6</v>
      </c>
      <c r="N30" s="18">
        <f aca="true" t="shared" si="7" ref="N30:N37">M30*L30</f>
        <v>10.86592</v>
      </c>
      <c r="O30" s="13"/>
      <c r="P30" s="20">
        <f t="shared" si="2"/>
        <v>0</v>
      </c>
      <c r="Q30" s="21">
        <f t="shared" si="3"/>
        <v>0</v>
      </c>
    </row>
    <row r="31" spans="4:17" ht="12.75" customHeight="1">
      <c r="D31" s="22" t="s">
        <v>30</v>
      </c>
      <c r="E31" s="13"/>
      <c r="F31" s="14" t="s">
        <v>50</v>
      </c>
      <c r="G31" s="15"/>
      <c r="H31" s="16">
        <v>0.0013</v>
      </c>
      <c r="I31" s="17">
        <f>I28</f>
        <v>2089.6</v>
      </c>
      <c r="J31" s="18">
        <f t="shared" si="6"/>
        <v>2.71648</v>
      </c>
      <c r="K31" s="13"/>
      <c r="L31" s="16">
        <v>0.0013</v>
      </c>
      <c r="M31" s="19">
        <f>M28</f>
        <v>2089.6</v>
      </c>
      <c r="N31" s="18">
        <f t="shared" si="7"/>
        <v>2.71648</v>
      </c>
      <c r="O31" s="13"/>
      <c r="P31" s="20">
        <f t="shared" si="2"/>
        <v>0</v>
      </c>
      <c r="Q31" s="21">
        <f t="shared" si="3"/>
        <v>0</v>
      </c>
    </row>
    <row r="32" spans="4:17" ht="12.75" customHeight="1">
      <c r="D32" s="22"/>
      <c r="E32" s="13"/>
      <c r="F32" s="14"/>
      <c r="G32" s="15"/>
      <c r="H32" s="49"/>
      <c r="I32" s="17">
        <f>I28</f>
        <v>2089.6</v>
      </c>
      <c r="J32" s="18">
        <f t="shared" si="6"/>
        <v>0</v>
      </c>
      <c r="K32" s="13"/>
      <c r="L32" s="49"/>
      <c r="M32" s="19">
        <f>M28</f>
        <v>2089.6</v>
      </c>
      <c r="N32" s="18">
        <f t="shared" si="7"/>
        <v>0</v>
      </c>
      <c r="O32" s="13"/>
      <c r="P32" s="20">
        <f t="shared" si="2"/>
        <v>0</v>
      </c>
      <c r="Q32" s="21">
        <f t="shared" si="3"/>
      </c>
    </row>
    <row r="33" spans="4:17" ht="12.75" customHeight="1">
      <c r="D33" s="13" t="s">
        <v>31</v>
      </c>
      <c r="E33" s="13"/>
      <c r="F33" s="14" t="s">
        <v>49</v>
      </c>
      <c r="G33" s="15"/>
      <c r="H33" s="16">
        <v>0.25</v>
      </c>
      <c r="I33" s="17">
        <v>1</v>
      </c>
      <c r="J33" s="18">
        <f t="shared" si="6"/>
        <v>0.25</v>
      </c>
      <c r="K33" s="13"/>
      <c r="L33" s="16">
        <v>0.25</v>
      </c>
      <c r="M33" s="19">
        <v>1</v>
      </c>
      <c r="N33" s="18">
        <f t="shared" si="7"/>
        <v>0.25</v>
      </c>
      <c r="O33" s="13"/>
      <c r="P33" s="20">
        <f t="shared" si="2"/>
        <v>0</v>
      </c>
      <c r="Q33" s="21">
        <f t="shared" si="3"/>
        <v>0</v>
      </c>
    </row>
    <row r="34" spans="4:17" ht="12.75" customHeight="1">
      <c r="D34" s="13" t="s">
        <v>32</v>
      </c>
      <c r="E34" s="13"/>
      <c r="F34" s="14"/>
      <c r="G34" s="15"/>
      <c r="H34" s="16">
        <v>0.007</v>
      </c>
      <c r="I34" s="17">
        <f>I31</f>
        <v>2089.6</v>
      </c>
      <c r="J34" s="18">
        <f t="shared" si="6"/>
        <v>14.6272</v>
      </c>
      <c r="K34" s="13"/>
      <c r="L34" s="16">
        <v>0.007</v>
      </c>
      <c r="M34" s="19">
        <f>M31</f>
        <v>2089.6</v>
      </c>
      <c r="N34" s="18">
        <f t="shared" si="7"/>
        <v>14.6272</v>
      </c>
      <c r="O34" s="13"/>
      <c r="P34" s="20">
        <f t="shared" si="2"/>
        <v>0</v>
      </c>
      <c r="Q34" s="21">
        <f t="shared" si="3"/>
        <v>0</v>
      </c>
    </row>
    <row r="35" spans="4:17" ht="12.75" customHeight="1">
      <c r="D35" s="72" t="s">
        <v>52</v>
      </c>
      <c r="F35" s="14" t="s">
        <v>50</v>
      </c>
      <c r="G35" s="7"/>
      <c r="H35" s="73">
        <v>0.071</v>
      </c>
      <c r="I35" s="17">
        <v>750</v>
      </c>
      <c r="J35" s="74">
        <f>H35*I35</f>
        <v>53.24999999999999</v>
      </c>
      <c r="K35" s="13"/>
      <c r="L35" s="73">
        <v>0.071</v>
      </c>
      <c r="M35" s="17">
        <f>+I35</f>
        <v>750</v>
      </c>
      <c r="N35" s="18">
        <f t="shared" si="7"/>
        <v>53.24999999999999</v>
      </c>
      <c r="O35" s="13"/>
      <c r="P35" s="20">
        <f t="shared" si="2"/>
        <v>0</v>
      </c>
      <c r="Q35" s="21">
        <f t="shared" si="3"/>
        <v>0</v>
      </c>
    </row>
    <row r="36" spans="4:17" ht="12.75" customHeight="1">
      <c r="D36" s="72" t="s">
        <v>53</v>
      </c>
      <c r="F36" s="14" t="s">
        <v>50</v>
      </c>
      <c r="G36" s="7"/>
      <c r="H36" s="73">
        <v>0.083</v>
      </c>
      <c r="I36" s="17">
        <f>I34-I35</f>
        <v>1339.6</v>
      </c>
      <c r="J36" s="74">
        <f>H36*I36</f>
        <v>111.1868</v>
      </c>
      <c r="K36" s="13"/>
      <c r="L36" s="73">
        <v>0.083</v>
      </c>
      <c r="M36" s="17">
        <f>I36</f>
        <v>1339.6</v>
      </c>
      <c r="N36" s="18">
        <f t="shared" si="7"/>
        <v>111.1868</v>
      </c>
      <c r="O36" s="13"/>
      <c r="P36" s="20">
        <f t="shared" si="2"/>
        <v>0</v>
      </c>
      <c r="Q36" s="21">
        <f t="shared" si="3"/>
        <v>0</v>
      </c>
    </row>
    <row r="37" spans="4:17" ht="12.75" customHeight="1" thickBot="1">
      <c r="D37" s="23"/>
      <c r="E37" s="13"/>
      <c r="F37" s="14"/>
      <c r="G37" s="15"/>
      <c r="H37" s="16"/>
      <c r="I37" s="24"/>
      <c r="J37" s="18">
        <f t="shared" si="6"/>
        <v>0</v>
      </c>
      <c r="K37" s="13"/>
      <c r="L37" s="16"/>
      <c r="M37" s="25"/>
      <c r="N37" s="18">
        <f t="shared" si="7"/>
        <v>0</v>
      </c>
      <c r="O37" s="13"/>
      <c r="P37" s="20">
        <f t="shared" si="2"/>
        <v>0</v>
      </c>
      <c r="Q37" s="21">
        <f t="shared" si="3"/>
      </c>
    </row>
    <row r="38" spans="4:17" ht="13.5" thickBot="1">
      <c r="D38" s="50" t="s">
        <v>33</v>
      </c>
      <c r="E38" s="13"/>
      <c r="F38" s="13"/>
      <c r="G38" s="13"/>
      <c r="H38" s="51"/>
      <c r="I38" s="52"/>
      <c r="J38" s="43">
        <f>SUM(J29:J37)</f>
        <v>261.44344</v>
      </c>
      <c r="K38" s="44"/>
      <c r="L38" s="53"/>
      <c r="M38" s="54"/>
      <c r="N38" s="43">
        <f>SUM(N29:N37)</f>
        <v>260.78344000000004</v>
      </c>
      <c r="O38" s="44"/>
      <c r="P38" s="47">
        <f t="shared" si="2"/>
        <v>-0.6599999999999682</v>
      </c>
      <c r="Q38" s="48">
        <f t="shared" si="3"/>
        <v>-0.0025244465877589744</v>
      </c>
    </row>
    <row r="39" spans="4:17" ht="13.5" thickBot="1">
      <c r="D39" s="15" t="s">
        <v>34</v>
      </c>
      <c r="E39" s="13"/>
      <c r="F39" s="13"/>
      <c r="G39" s="13"/>
      <c r="H39" s="55">
        <v>0.13</v>
      </c>
      <c r="I39" s="56"/>
      <c r="J39" s="57">
        <f>J38*H39</f>
        <v>33.987647200000005</v>
      </c>
      <c r="K39" s="13"/>
      <c r="L39" s="55">
        <v>0.13</v>
      </c>
      <c r="M39" s="58"/>
      <c r="N39" s="57">
        <f>N38*L39</f>
        <v>33.901847200000006</v>
      </c>
      <c r="O39" s="13"/>
      <c r="P39" s="20">
        <f t="shared" si="2"/>
        <v>-0.08579999999999899</v>
      </c>
      <c r="Q39" s="21">
        <f t="shared" si="3"/>
        <v>-0.002524446587759066</v>
      </c>
    </row>
    <row r="40" spans="4:17" ht="13.5" thickBot="1">
      <c r="D40" s="40" t="s">
        <v>35</v>
      </c>
      <c r="E40" s="13"/>
      <c r="F40" s="13"/>
      <c r="G40" s="13"/>
      <c r="H40" s="41"/>
      <c r="I40" s="42"/>
      <c r="J40" s="43">
        <f>ROUND(SUM(J38:J39),2)</f>
        <v>295.43</v>
      </c>
      <c r="K40" s="44"/>
      <c r="L40" s="45"/>
      <c r="M40" s="46"/>
      <c r="N40" s="43">
        <f>ROUND(SUM(N38:N39),2)</f>
        <v>294.69</v>
      </c>
      <c r="O40" s="44"/>
      <c r="P40" s="47">
        <f t="shared" si="2"/>
        <v>-0.7400000000000091</v>
      </c>
      <c r="Q40" s="48">
        <f t="shared" si="3"/>
        <v>-0.002504823477642789</v>
      </c>
    </row>
    <row r="41" spans="4:17" ht="15" thickBot="1">
      <c r="D41" s="70" t="s">
        <v>1</v>
      </c>
      <c r="E41" s="13"/>
      <c r="F41" s="13"/>
      <c r="G41" s="13"/>
      <c r="H41" s="41"/>
      <c r="I41" s="67"/>
      <c r="J41" s="43">
        <f>ROUND(-J40*10%,2)</f>
        <v>-29.54</v>
      </c>
      <c r="K41" s="44"/>
      <c r="L41" s="45"/>
      <c r="M41" s="46"/>
      <c r="N41" s="43">
        <f>ROUND(-N40*10%,2)</f>
        <v>-29.47</v>
      </c>
      <c r="O41" s="44"/>
      <c r="P41" s="47">
        <f t="shared" si="2"/>
        <v>0.07000000000000028</v>
      </c>
      <c r="Q41" s="48">
        <f t="shared" si="3"/>
        <v>-0.0023696682464455074</v>
      </c>
    </row>
    <row r="42" spans="4:17" ht="13.5" thickBot="1">
      <c r="D42" s="40" t="s">
        <v>39</v>
      </c>
      <c r="E42" s="13"/>
      <c r="F42" s="13"/>
      <c r="G42" s="13"/>
      <c r="H42" s="69"/>
      <c r="I42" s="68"/>
      <c r="J42" s="62">
        <f>J40+J41</f>
        <v>265.89</v>
      </c>
      <c r="K42" s="44"/>
      <c r="L42" s="66"/>
      <c r="M42" s="65"/>
      <c r="N42" s="62">
        <f>N40+N41</f>
        <v>265.22</v>
      </c>
      <c r="O42" s="44"/>
      <c r="P42" s="64">
        <f t="shared" si="2"/>
        <v>-0.6699999999999591</v>
      </c>
      <c r="Q42" s="63">
        <f t="shared" si="3"/>
        <v>-0.0025198390311781532</v>
      </c>
    </row>
    <row r="43" ht="10.5" customHeight="1"/>
    <row r="44" spans="4:12" ht="12.75">
      <c r="D44" s="2" t="s">
        <v>36</v>
      </c>
      <c r="H44" s="59">
        <v>0.0448</v>
      </c>
      <c r="L44" s="59">
        <v>0.0448</v>
      </c>
    </row>
    <row r="45" ht="10.5" customHeight="1"/>
    <row r="46" ht="10.5" customHeight="1">
      <c r="C46" s="79" t="s">
        <v>2</v>
      </c>
    </row>
    <row r="47" ht="10.5" customHeight="1"/>
    <row r="48" spans="2:3" ht="12.75">
      <c r="B48" s="2"/>
      <c r="C48" s="1" t="s">
        <v>41</v>
      </c>
    </row>
    <row r="49" ht="12.75">
      <c r="C49" s="1" t="s">
        <v>42</v>
      </c>
    </row>
    <row r="51" ht="12.75">
      <c r="C51" s="1" t="s">
        <v>0</v>
      </c>
    </row>
    <row r="52" ht="12.75">
      <c r="C52" s="1" t="s">
        <v>43</v>
      </c>
    </row>
    <row r="54" ht="12.75">
      <c r="C54" s="1" t="s">
        <v>44</v>
      </c>
    </row>
    <row r="55" ht="12.75">
      <c r="C55" s="1" t="s">
        <v>45</v>
      </c>
    </row>
    <row r="56" ht="12.75">
      <c r="C56" s="1" t="s">
        <v>46</v>
      </c>
    </row>
    <row r="57" ht="12.75">
      <c r="C57" s="1" t="s">
        <v>47</v>
      </c>
    </row>
    <row r="58" ht="12.75">
      <c r="C58" s="1" t="s">
        <v>48</v>
      </c>
    </row>
  </sheetData>
  <sheetProtection selectLockedCells="1"/>
  <mergeCells count="8">
    <mergeCell ref="D1:Q1"/>
    <mergeCell ref="F4:Q4"/>
    <mergeCell ref="H8:J8"/>
    <mergeCell ref="L8:N8"/>
    <mergeCell ref="P8:Q8"/>
    <mergeCell ref="F9:F10"/>
    <mergeCell ref="P9:P10"/>
    <mergeCell ref="Q9:Q10"/>
  </mergeCells>
  <dataValidations count="2">
    <dataValidation type="list" allowBlank="1" showInputMessage="1" showErrorMessage="1" prompt="Select Charge Unit - monthly, per kWh, per kW" sqref="F27:F28 F30:F37 F11:F25">
      <formula1>"Monthly, per kWh, per kW"</formula1>
    </dataValidation>
    <dataValidation type="list" allowBlank="1" showInputMessage="1" showErrorMessage="1" sqref="G11:G25 G27:G28 G30:G34 G37">
      <formula1>$B$4:$B$9</formula1>
    </dataValidation>
  </dataValidations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ArmstrBi</dc:creator>
  <cp:keywords/>
  <dc:description/>
  <cp:lastModifiedBy>jpajala</cp:lastModifiedBy>
  <cp:lastPrinted>2011-12-14T18:54:05Z</cp:lastPrinted>
  <dcterms:created xsi:type="dcterms:W3CDTF">2009-03-26T15:32:04Z</dcterms:created>
  <dcterms:modified xsi:type="dcterms:W3CDTF">2012-01-10T19:24:35Z</dcterms:modified>
  <cp:category/>
  <cp:version/>
  <cp:contentType/>
  <cp:contentStatus/>
</cp:coreProperties>
</file>